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S:\L25-BL\L25-BL_all_given_data\L25_v3-bhg-2025-05-07\videos\L25-282025-BL-7.mqa\"/>
    </mc:Choice>
  </mc:AlternateContent>
  <xr:revisionPtr revIDLastSave="0" documentId="13_ncr:1_{74D75735-3AEE-42E8-8F0E-3A5604CEAD9A}" xr6:coauthVersionLast="47" xr6:coauthVersionMax="47" xr10:uidLastSave="{00000000-0000-0000-0000-000000000000}"/>
  <bookViews>
    <workbookView xWindow="-120" yWindow="-120" windowWidth="29040" windowHeight="16440" activeTab="2" xr2:uid="{BA7F1173-092F-4E72-91FF-A069CADA2356}"/>
  </bookViews>
  <sheets>
    <sheet name="Sheet1" sheetId="1" r:id="rId1"/>
    <sheet name="Data" sheetId="2" r:id="rId2"/>
    <sheet name="Cycle" sheetId="3" r:id="rId3"/>
    <sheet name="Coordination" sheetId="4" r:id="rId4"/>
    <sheet name="Graph" sheetId="5" r:id="rId5"/>
  </sheets>
  <definedNames>
    <definedName name="catRange">Coordination!$R$1442:$R$1445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" i="3" l="1"/>
  <c r="BP11" i="2" s="1"/>
  <c r="BS2" i="3"/>
  <c r="BP12" i="2" s="1"/>
  <c r="BR3" i="3"/>
  <c r="BS3" i="3"/>
  <c r="BR4" i="3"/>
  <c r="BS4" i="3"/>
  <c r="BR5" i="3"/>
  <c r="BS5" i="3"/>
  <c r="BR6" i="3"/>
  <c r="BS6" i="3"/>
  <c r="BR7" i="3"/>
  <c r="BS7" i="3"/>
  <c r="BR8" i="3"/>
  <c r="BS8" i="3"/>
  <c r="BR9" i="3"/>
  <c r="BS9" i="3"/>
  <c r="BR10" i="3"/>
  <c r="BS10" i="3"/>
  <c r="BR11" i="3"/>
  <c r="BS13" i="3"/>
  <c r="BR14" i="3"/>
  <c r="BS14" i="3"/>
  <c r="BR15" i="3"/>
  <c r="BS15" i="3"/>
  <c r="BR16" i="3"/>
  <c r="BS16" i="3"/>
  <c r="BR17" i="3"/>
  <c r="BS17" i="3"/>
  <c r="BR18" i="3"/>
  <c r="BS18" i="3"/>
  <c r="BR19" i="3"/>
  <c r="BS19" i="3"/>
  <c r="BR20" i="3"/>
  <c r="BS20" i="3"/>
  <c r="BR23" i="3"/>
  <c r="BS23" i="3"/>
  <c r="BR24" i="3"/>
  <c r="BS24" i="3"/>
  <c r="BR25" i="3"/>
  <c r="BS25" i="3"/>
  <c r="BR26" i="3"/>
  <c r="BS26" i="3"/>
  <c r="BR27" i="3"/>
  <c r="BS27" i="3"/>
  <c r="BR28" i="3"/>
  <c r="BS28" i="3"/>
  <c r="BR29" i="3"/>
  <c r="BS29" i="3"/>
  <c r="BS30" i="3"/>
  <c r="BR32" i="3"/>
  <c r="BR33" i="3"/>
  <c r="BS33" i="3"/>
  <c r="BR34" i="3"/>
  <c r="BS34" i="3"/>
  <c r="BR35" i="3"/>
  <c r="BS35" i="3"/>
  <c r="BR36" i="3"/>
  <c r="BS36" i="3"/>
  <c r="BR37" i="3"/>
  <c r="BS37" i="3"/>
  <c r="BR38" i="3"/>
  <c r="BS38" i="3"/>
  <c r="BR39" i="3"/>
  <c r="BS39" i="3"/>
  <c r="BR40" i="3"/>
  <c r="BS40" i="3"/>
  <c r="BR41" i="3"/>
  <c r="BS41" i="3"/>
  <c r="BR44" i="3"/>
  <c r="BS44" i="3"/>
  <c r="BR45" i="3"/>
  <c r="BS45" i="3"/>
  <c r="BR46" i="3"/>
  <c r="BS46" i="3"/>
  <c r="BR47" i="3"/>
  <c r="BS47" i="3"/>
  <c r="BR48" i="3"/>
  <c r="BS48" i="3"/>
  <c r="BR49" i="3"/>
  <c r="BS49" i="3"/>
  <c r="BR50" i="3"/>
  <c r="BS50" i="3"/>
  <c r="BR51" i="3"/>
  <c r="BS51" i="3"/>
  <c r="BS52" i="3"/>
  <c r="BS53" i="3"/>
  <c r="BZ64" i="4"/>
  <c r="CA63" i="4"/>
  <c r="CB63" i="4"/>
  <c r="BZ63" i="4"/>
  <c r="CA62" i="4"/>
  <c r="CB62" i="4"/>
  <c r="BZ62" i="4"/>
  <c r="CA61" i="4"/>
  <c r="CB61" i="4"/>
  <c r="BZ61" i="4"/>
  <c r="CA60" i="4"/>
  <c r="CB60" i="4"/>
  <c r="BZ60" i="4"/>
  <c r="CA59" i="4"/>
  <c r="CB59" i="4"/>
  <c r="BZ59" i="4"/>
  <c r="CA58" i="4"/>
  <c r="CB58" i="4"/>
  <c r="BZ58" i="4"/>
  <c r="CA57" i="4"/>
  <c r="CB57" i="4"/>
  <c r="BZ57" i="4"/>
  <c r="CA56" i="4"/>
  <c r="BZ56" i="4"/>
  <c r="CB56" i="4"/>
  <c r="CA55" i="4"/>
  <c r="BZ55" i="4"/>
  <c r="CB55" i="4"/>
  <c r="CA54" i="4"/>
  <c r="BZ54" i="4"/>
  <c r="CB54" i="4"/>
  <c r="BY64" i="4"/>
  <c r="BX64" i="4"/>
  <c r="BW64" i="4"/>
  <c r="BX63" i="4"/>
  <c r="BY63" i="4"/>
  <c r="BW63" i="4"/>
  <c r="BX62" i="4"/>
  <c r="BY62" i="4"/>
  <c r="BW62" i="4"/>
  <c r="BX61" i="4"/>
  <c r="BY61" i="4"/>
  <c r="BW61" i="4"/>
  <c r="BX60" i="4"/>
  <c r="BY60" i="4"/>
  <c r="BW60" i="4"/>
  <c r="BX59" i="4"/>
  <c r="BY59" i="4"/>
  <c r="BW59" i="4"/>
  <c r="BX58" i="4"/>
  <c r="BY58" i="4"/>
  <c r="BW58" i="4"/>
  <c r="BX57" i="4"/>
  <c r="BY57" i="4"/>
  <c r="BW57" i="4"/>
  <c r="BX56" i="4"/>
  <c r="BY56" i="4"/>
  <c r="BW56" i="4"/>
  <c r="BX55" i="4"/>
  <c r="BY55" i="4"/>
  <c r="BW55" i="4"/>
  <c r="BX54" i="4"/>
  <c r="BY54" i="4"/>
  <c r="BW54" i="4"/>
  <c r="BV64" i="4"/>
  <c r="BT64" i="4"/>
  <c r="BV63" i="4"/>
  <c r="BT63" i="4"/>
  <c r="BU64" i="4"/>
  <c r="BV62" i="4"/>
  <c r="BT62" i="4"/>
  <c r="BU63" i="4"/>
  <c r="BU62" i="4"/>
  <c r="BV61" i="4"/>
  <c r="BT61" i="4"/>
  <c r="BV60" i="4"/>
  <c r="BT60" i="4"/>
  <c r="BU61" i="4"/>
  <c r="BV59" i="4"/>
  <c r="BT59" i="4"/>
  <c r="BU60" i="4"/>
  <c r="BV58" i="4"/>
  <c r="BT58" i="4"/>
  <c r="BU59" i="4"/>
  <c r="BV57" i="4"/>
  <c r="BT57" i="4"/>
  <c r="BU58" i="4"/>
  <c r="BV56" i="4"/>
  <c r="BT56" i="4"/>
  <c r="BU57" i="4"/>
  <c r="BV55" i="4"/>
  <c r="BT55" i="4"/>
  <c r="BU56" i="4"/>
  <c r="BV54" i="4"/>
  <c r="BT54" i="4"/>
  <c r="BU55" i="4"/>
  <c r="BU54" i="4"/>
  <c r="BS64" i="4"/>
  <c r="BQ64" i="4"/>
  <c r="BR64" i="4"/>
  <c r="BS63" i="4"/>
  <c r="BQ63" i="4"/>
  <c r="BR63" i="4"/>
  <c r="BS62" i="4"/>
  <c r="BQ62" i="4"/>
  <c r="BR62" i="4"/>
  <c r="BS61" i="4"/>
  <c r="BQ61" i="4"/>
  <c r="BR61" i="4"/>
  <c r="BS60" i="4"/>
  <c r="BQ60" i="4"/>
  <c r="BR60" i="4"/>
  <c r="BS59" i="4"/>
  <c r="BQ59" i="4"/>
  <c r="BR59" i="4"/>
  <c r="BS58" i="4"/>
  <c r="BQ58" i="4"/>
  <c r="BR58" i="4"/>
  <c r="BS57" i="4"/>
  <c r="BQ57" i="4"/>
  <c r="BR57" i="4"/>
  <c r="BS56" i="4"/>
  <c r="BQ56" i="4"/>
  <c r="BR56" i="4"/>
  <c r="BQ55" i="4"/>
  <c r="BR55" i="4"/>
  <c r="BS55" i="4"/>
  <c r="BS54" i="4"/>
  <c r="BQ54" i="4"/>
  <c r="BR54" i="4"/>
  <c r="BZ51" i="4"/>
  <c r="CA51" i="4"/>
  <c r="CB51" i="4"/>
  <c r="BZ50" i="4"/>
  <c r="CA50" i="4"/>
  <c r="CB50" i="4"/>
  <c r="BZ49" i="4"/>
  <c r="CA49" i="4"/>
  <c r="CB49" i="4"/>
  <c r="BZ48" i="4"/>
  <c r="CA48" i="4"/>
  <c r="CB48" i="4"/>
  <c r="BZ47" i="4"/>
  <c r="CA47" i="4"/>
  <c r="CB47" i="4"/>
  <c r="BZ46" i="4"/>
  <c r="CA46" i="4"/>
  <c r="CB46" i="4"/>
  <c r="BZ45" i="4"/>
  <c r="CA45" i="4"/>
  <c r="CB45" i="4"/>
  <c r="BZ44" i="4"/>
  <c r="CA44" i="4"/>
  <c r="CB44" i="4"/>
  <c r="BZ43" i="4"/>
  <c r="CA43" i="4"/>
  <c r="BZ42" i="4"/>
  <c r="CB43" i="4"/>
  <c r="CA42" i="4"/>
  <c r="CB42" i="4"/>
  <c r="BZ41" i="4"/>
  <c r="CA41" i="4"/>
  <c r="CB41" i="4"/>
  <c r="BY51" i="4"/>
  <c r="BW51" i="4"/>
  <c r="BX51" i="4"/>
  <c r="BY50" i="4"/>
  <c r="BW50" i="4"/>
  <c r="BX50" i="4"/>
  <c r="BY49" i="4"/>
  <c r="BW49" i="4"/>
  <c r="BX49" i="4"/>
  <c r="BY48" i="4"/>
  <c r="BW48" i="4"/>
  <c r="BX48" i="4"/>
  <c r="BY47" i="4"/>
  <c r="BW47" i="4"/>
  <c r="BX47" i="4"/>
  <c r="BY46" i="4"/>
  <c r="BW46" i="4"/>
  <c r="BX46" i="4"/>
  <c r="BY45" i="4"/>
  <c r="BW45" i="4"/>
  <c r="BX45" i="4"/>
  <c r="BY44" i="4"/>
  <c r="BW44" i="4"/>
  <c r="BX44" i="4"/>
  <c r="BY43" i="4"/>
  <c r="BW43" i="4"/>
  <c r="BY42" i="4"/>
  <c r="BX43" i="4"/>
  <c r="BW42" i="4"/>
  <c r="BX42" i="4"/>
  <c r="BY41" i="4"/>
  <c r="BW41" i="4"/>
  <c r="BX41" i="4"/>
  <c r="BV51" i="4"/>
  <c r="BT51" i="4"/>
  <c r="BU51" i="4"/>
  <c r="BV50" i="4"/>
  <c r="BT50" i="4"/>
  <c r="BU50" i="4"/>
  <c r="BV49" i="4"/>
  <c r="BT49" i="4"/>
  <c r="BU49" i="4"/>
  <c r="BV48" i="4"/>
  <c r="BT48" i="4"/>
  <c r="BU48" i="4"/>
  <c r="BV47" i="4"/>
  <c r="BT47" i="4"/>
  <c r="BU47" i="4"/>
  <c r="BV46" i="4"/>
  <c r="BT46" i="4"/>
  <c r="BU46" i="4"/>
  <c r="BV45" i="4"/>
  <c r="BT45" i="4"/>
  <c r="BU45" i="4"/>
  <c r="BV44" i="4"/>
  <c r="BT44" i="4"/>
  <c r="BU44" i="4"/>
  <c r="BV43" i="4"/>
  <c r="BT43" i="4"/>
  <c r="BU43" i="4"/>
  <c r="BU42" i="4"/>
  <c r="BV42" i="4"/>
  <c r="BT42" i="4"/>
  <c r="BV41" i="4"/>
  <c r="BT41" i="4"/>
  <c r="BU41" i="4"/>
  <c r="BS51" i="4"/>
  <c r="BQ51" i="4"/>
  <c r="BR51" i="4"/>
  <c r="BS50" i="4"/>
  <c r="BQ50" i="4"/>
  <c r="BR50" i="4"/>
  <c r="BS49" i="4"/>
  <c r="BQ49" i="4"/>
  <c r="BR49" i="4"/>
  <c r="BS48" i="4"/>
  <c r="BQ48" i="4"/>
  <c r="BR48" i="4"/>
  <c r="BS47" i="4"/>
  <c r="BQ47" i="4"/>
  <c r="BR47" i="4"/>
  <c r="BS46" i="4"/>
  <c r="BQ46" i="4"/>
  <c r="BR46" i="4"/>
  <c r="BS45" i="4"/>
  <c r="BQ45" i="4"/>
  <c r="BR45" i="4"/>
  <c r="BS44" i="4"/>
  <c r="BQ44" i="4"/>
  <c r="BR44" i="4"/>
  <c r="BS43" i="4"/>
  <c r="BQ43" i="4"/>
  <c r="BR43" i="4"/>
  <c r="BS42" i="4"/>
  <c r="BQ42" i="4"/>
  <c r="BR42" i="4"/>
  <c r="BS41" i="4"/>
  <c r="BQ41" i="4"/>
  <c r="BR41" i="4"/>
  <c r="BZ36" i="4"/>
  <c r="CA37" i="4"/>
  <c r="CB37" i="4"/>
  <c r="BZ35" i="4"/>
  <c r="CA36" i="4"/>
  <c r="CB36" i="4"/>
  <c r="BZ34" i="4"/>
  <c r="CA35" i="4"/>
  <c r="CB35" i="4"/>
  <c r="BZ33" i="4"/>
  <c r="CA34" i="4"/>
  <c r="CB34" i="4"/>
  <c r="CB33" i="4"/>
  <c r="BZ32" i="4"/>
  <c r="CA33" i="4"/>
  <c r="BZ31" i="4"/>
  <c r="CA32" i="4"/>
  <c r="CB32" i="4"/>
  <c r="BZ30" i="4"/>
  <c r="CA31" i="4"/>
  <c r="CB31" i="4"/>
  <c r="BZ29" i="4"/>
  <c r="CA30" i="4"/>
  <c r="CB30" i="4"/>
  <c r="BZ28" i="4"/>
  <c r="CA29" i="4"/>
  <c r="CB29" i="4"/>
  <c r="CA28" i="4"/>
  <c r="CB28" i="4"/>
  <c r="BY37" i="4"/>
  <c r="BW37" i="4"/>
  <c r="BX38" i="4"/>
  <c r="BY36" i="4"/>
  <c r="BW36" i="4"/>
  <c r="BX37" i="4"/>
  <c r="BY35" i="4"/>
  <c r="BW35" i="4"/>
  <c r="BX36" i="4"/>
  <c r="BY34" i="4"/>
  <c r="BW34" i="4"/>
  <c r="BX35" i="4"/>
  <c r="BY33" i="4"/>
  <c r="BW33" i="4"/>
  <c r="BX34" i="4"/>
  <c r="BY32" i="4"/>
  <c r="BW32" i="4"/>
  <c r="BX33" i="4"/>
  <c r="BY31" i="4"/>
  <c r="BW31" i="4"/>
  <c r="BX32" i="4"/>
  <c r="BY30" i="4"/>
  <c r="BW30" i="4"/>
  <c r="BX31" i="4"/>
  <c r="BY29" i="4"/>
  <c r="BW29" i="4"/>
  <c r="BX30" i="4"/>
  <c r="BY28" i="4"/>
  <c r="BW28" i="4"/>
  <c r="BX29" i="4"/>
  <c r="BX28" i="4"/>
  <c r="BV37" i="4"/>
  <c r="BT37" i="4"/>
  <c r="BU37" i="4"/>
  <c r="BV36" i="4"/>
  <c r="BT36" i="4"/>
  <c r="BU36" i="4"/>
  <c r="BV35" i="4"/>
  <c r="BT35" i="4"/>
  <c r="BU35" i="4"/>
  <c r="BV34" i="4"/>
  <c r="BT34" i="4"/>
  <c r="BU34" i="4"/>
  <c r="BV33" i="4"/>
  <c r="BT33" i="4"/>
  <c r="BU33" i="4"/>
  <c r="BV32" i="4"/>
  <c r="BT32" i="4"/>
  <c r="BU32" i="4"/>
  <c r="BV31" i="4"/>
  <c r="BT31" i="4"/>
  <c r="BU31" i="4"/>
  <c r="BV30" i="4"/>
  <c r="BT30" i="4"/>
  <c r="BU30" i="4"/>
  <c r="BV29" i="4"/>
  <c r="BT29" i="4"/>
  <c r="BU29" i="4"/>
  <c r="BV28" i="4"/>
  <c r="BT28" i="4"/>
  <c r="BU28" i="4"/>
  <c r="BQ37" i="4"/>
  <c r="BR37" i="4"/>
  <c r="BS37" i="4"/>
  <c r="BQ36" i="4"/>
  <c r="BR36" i="4"/>
  <c r="BS36" i="4"/>
  <c r="BQ35" i="4"/>
  <c r="BR35" i="4"/>
  <c r="BS35" i="4"/>
  <c r="BQ34" i="4"/>
  <c r="BR34" i="4"/>
  <c r="BS34" i="4"/>
  <c r="BQ33" i="4"/>
  <c r="BR33" i="4"/>
  <c r="BS33" i="4"/>
  <c r="BQ32" i="4"/>
  <c r="BR32" i="4"/>
  <c r="BS32" i="4"/>
  <c r="BQ31" i="4"/>
  <c r="BR31" i="4"/>
  <c r="BS31" i="4"/>
  <c r="BQ30" i="4"/>
  <c r="BR30" i="4"/>
  <c r="BS30" i="4"/>
  <c r="BS29" i="4"/>
  <c r="BQ29" i="4"/>
  <c r="BR29" i="4"/>
  <c r="BS28" i="4"/>
  <c r="BQ28" i="4"/>
  <c r="BR28" i="4"/>
  <c r="BZ25" i="4"/>
  <c r="CA25" i="4"/>
  <c r="CB25" i="4"/>
  <c r="BZ24" i="4"/>
  <c r="CA24" i="4"/>
  <c r="CB24" i="4"/>
  <c r="BZ23" i="4"/>
  <c r="CA23" i="4"/>
  <c r="CB23" i="4"/>
  <c r="BZ22" i="4"/>
  <c r="CA22" i="4"/>
  <c r="CB22" i="4"/>
  <c r="BZ21" i="4"/>
  <c r="CA21" i="4"/>
  <c r="CB21" i="4"/>
  <c r="BZ20" i="4"/>
  <c r="CA20" i="4"/>
  <c r="CB20" i="4"/>
  <c r="BZ19" i="4"/>
  <c r="CA19" i="4"/>
  <c r="CB19" i="4"/>
  <c r="BZ18" i="4"/>
  <c r="CA18" i="4"/>
  <c r="CB18" i="4"/>
  <c r="BZ17" i="4"/>
  <c r="CA17" i="4"/>
  <c r="CB17" i="4"/>
  <c r="BZ16" i="4"/>
  <c r="CA16" i="4"/>
  <c r="CB16" i="4"/>
  <c r="BY24" i="4"/>
  <c r="BW24" i="4"/>
  <c r="BX24" i="4"/>
  <c r="BY23" i="4"/>
  <c r="BW23" i="4"/>
  <c r="BX23" i="4"/>
  <c r="BY22" i="4"/>
  <c r="BW22" i="4"/>
  <c r="BX22" i="4"/>
  <c r="BY21" i="4"/>
  <c r="BW21" i="4"/>
  <c r="BY20" i="4"/>
  <c r="BX21" i="4"/>
  <c r="BW20" i="4"/>
  <c r="BX20" i="4"/>
  <c r="BY19" i="4"/>
  <c r="BW19" i="4"/>
  <c r="BX19" i="4"/>
  <c r="BY18" i="4"/>
  <c r="BW18" i="4"/>
  <c r="BX18" i="4"/>
  <c r="BY17" i="4"/>
  <c r="BW17" i="4"/>
  <c r="BX17" i="4"/>
  <c r="BY16" i="4"/>
  <c r="BW16" i="4"/>
  <c r="BX16" i="4"/>
  <c r="BV25" i="4"/>
  <c r="BT25" i="4"/>
  <c r="BU25" i="4"/>
  <c r="BV24" i="4"/>
  <c r="BT24" i="4"/>
  <c r="BU24" i="4"/>
  <c r="BV23" i="4"/>
  <c r="BT23" i="4"/>
  <c r="BU23" i="4"/>
  <c r="BV22" i="4"/>
  <c r="BT22" i="4"/>
  <c r="BU22" i="4"/>
  <c r="BV21" i="4"/>
  <c r="BT21" i="4"/>
  <c r="BU21" i="4"/>
  <c r="BV20" i="4"/>
  <c r="BT20" i="4"/>
  <c r="BU20" i="4"/>
  <c r="BV19" i="4"/>
  <c r="BT19" i="4"/>
  <c r="BU19" i="4"/>
  <c r="BV18" i="4"/>
  <c r="BT18" i="4"/>
  <c r="BU18" i="4"/>
  <c r="BV17" i="4"/>
  <c r="BT17" i="4"/>
  <c r="BU17" i="4"/>
  <c r="BV16" i="4"/>
  <c r="BT16" i="4"/>
  <c r="BU16" i="4"/>
  <c r="BS25" i="4"/>
  <c r="BQ25" i="4"/>
  <c r="BR25" i="4"/>
  <c r="BS24" i="4"/>
  <c r="BQ24" i="4"/>
  <c r="BR24" i="4"/>
  <c r="BS23" i="4"/>
  <c r="BQ23" i="4"/>
  <c r="BR23" i="4"/>
  <c r="BS22" i="4"/>
  <c r="BQ22" i="4"/>
  <c r="BR22" i="4"/>
  <c r="BS21" i="4"/>
  <c r="BQ21" i="4"/>
  <c r="BR21" i="4"/>
  <c r="BS20" i="4"/>
  <c r="BQ20" i="4"/>
  <c r="BR20" i="4"/>
  <c r="BS19" i="4"/>
  <c r="BQ19" i="4"/>
  <c r="BR19" i="4"/>
  <c r="BS18" i="4"/>
  <c r="BQ18" i="4"/>
  <c r="BR18" i="4"/>
  <c r="BS17" i="4"/>
  <c r="BQ17" i="4"/>
  <c r="BR17" i="4"/>
  <c r="BS16" i="4"/>
  <c r="BQ16" i="4"/>
  <c r="BR16" i="4"/>
  <c r="BZ13" i="4"/>
  <c r="CB12" i="4"/>
  <c r="CA12" i="4"/>
  <c r="BZ12" i="4"/>
  <c r="CB11" i="4"/>
  <c r="CA11" i="4"/>
  <c r="BZ11" i="4"/>
  <c r="CB10" i="4"/>
  <c r="CA10" i="4"/>
  <c r="BZ10" i="4"/>
  <c r="CB9" i="4"/>
  <c r="CA9" i="4"/>
  <c r="BZ9" i="4"/>
  <c r="CB8" i="4"/>
  <c r="CA8" i="4"/>
  <c r="BZ8" i="4"/>
  <c r="CB7" i="4"/>
  <c r="CA7" i="4"/>
  <c r="BZ7" i="4"/>
  <c r="CB6" i="4"/>
  <c r="CA6" i="4"/>
  <c r="BZ6" i="4"/>
  <c r="CB5" i="4"/>
  <c r="CA5" i="4"/>
  <c r="BZ5" i="4"/>
  <c r="CB4" i="4"/>
  <c r="CA4" i="4"/>
  <c r="BZ4" i="4"/>
  <c r="CB3" i="4"/>
  <c r="CA3" i="4"/>
  <c r="BZ3" i="4"/>
  <c r="CB2" i="4"/>
  <c r="AV4" i="2" s="1"/>
  <c r="CA2" i="4"/>
  <c r="AV3" i="2" s="1"/>
  <c r="BZ2" i="4"/>
  <c r="AV2" i="2" s="1"/>
  <c r="BY11" i="4"/>
  <c r="BW11" i="4"/>
  <c r="BY10" i="4"/>
  <c r="BX10" i="4"/>
  <c r="BW10" i="4"/>
  <c r="BX9" i="4"/>
  <c r="BY9" i="4"/>
  <c r="BW9" i="4"/>
  <c r="BX8" i="4"/>
  <c r="BY8" i="4"/>
  <c r="BW8" i="4"/>
  <c r="BX7" i="4"/>
  <c r="BY7" i="4"/>
  <c r="BW7" i="4"/>
  <c r="BX6" i="4"/>
  <c r="BY6" i="4"/>
  <c r="BW6" i="4"/>
  <c r="BX5" i="4"/>
  <c r="BY5" i="4"/>
  <c r="BW5" i="4"/>
  <c r="BY4" i="4"/>
  <c r="BX4" i="4"/>
  <c r="BW4" i="4"/>
  <c r="BX3" i="4"/>
  <c r="BY3" i="4"/>
  <c r="BW3" i="4"/>
  <c r="BY2" i="4"/>
  <c r="AS4" i="2" s="1"/>
  <c r="BX2" i="4"/>
  <c r="AS3" i="2" s="1"/>
  <c r="BW2" i="4"/>
  <c r="AS2" i="2" s="1"/>
  <c r="BV11" i="4"/>
  <c r="BU12" i="4"/>
  <c r="BT11" i="4"/>
  <c r="BU11" i="4"/>
  <c r="BV10" i="4"/>
  <c r="BT10" i="4"/>
  <c r="BU10" i="4"/>
  <c r="BV9" i="4"/>
  <c r="BT9" i="4"/>
  <c r="BV8" i="4"/>
  <c r="BU9" i="4"/>
  <c r="BT8" i="4"/>
  <c r="BU8" i="4"/>
  <c r="BV7" i="4"/>
  <c r="BT7" i="4"/>
  <c r="BV6" i="4"/>
  <c r="BU7" i="4"/>
  <c r="BT6" i="4"/>
  <c r="BU6" i="4"/>
  <c r="BV5" i="4"/>
  <c r="BT5" i="4"/>
  <c r="BU5" i="4"/>
  <c r="BV4" i="4"/>
  <c r="BT4" i="4"/>
  <c r="BU4" i="4"/>
  <c r="BV3" i="4"/>
  <c r="AP4" i="2" s="1"/>
  <c r="BT3" i="4"/>
  <c r="BU3" i="4"/>
  <c r="BV2" i="4"/>
  <c r="BT2" i="4"/>
  <c r="AP2" i="2" s="1"/>
  <c r="BU2" i="4"/>
  <c r="AP3" i="2" s="1"/>
  <c r="BS12" i="4"/>
  <c r="BR12" i="4"/>
  <c r="BQ12" i="4"/>
  <c r="BS11" i="4"/>
  <c r="BR11" i="4"/>
  <c r="BQ11" i="4"/>
  <c r="BS10" i="4"/>
  <c r="BR10" i="4"/>
  <c r="BQ10" i="4"/>
  <c r="BS9" i="4"/>
  <c r="BR9" i="4"/>
  <c r="BQ9" i="4"/>
  <c r="BS8" i="4"/>
  <c r="BR8" i="4"/>
  <c r="BQ8" i="4"/>
  <c r="BS7" i="4"/>
  <c r="BR7" i="4"/>
  <c r="BQ7" i="4"/>
  <c r="BS6" i="4"/>
  <c r="BR6" i="4"/>
  <c r="BQ6" i="4"/>
  <c r="BS5" i="4"/>
  <c r="BR5" i="4"/>
  <c r="BQ5" i="4"/>
  <c r="BS4" i="4"/>
  <c r="BR4" i="4"/>
  <c r="BQ4" i="4"/>
  <c r="BS3" i="4"/>
  <c r="BR3" i="4"/>
  <c r="BQ3" i="4"/>
  <c r="BS2" i="4"/>
  <c r="AM4" i="2" s="1"/>
  <c r="BR2" i="4"/>
  <c r="AM3" i="2" s="1"/>
  <c r="BQ2" i="4"/>
  <c r="AM2" i="2" s="1"/>
  <c r="BC64" i="4"/>
  <c r="BD63" i="4"/>
  <c r="BE63" i="4"/>
  <c r="BC63" i="4"/>
  <c r="BD62" i="4"/>
  <c r="BE62" i="4"/>
  <c r="BC62" i="4"/>
  <c r="BD61" i="4"/>
  <c r="BE61" i="4"/>
  <c r="BC61" i="4"/>
  <c r="BD60" i="4"/>
  <c r="BE60" i="4"/>
  <c r="BC60" i="4"/>
  <c r="BD59" i="4"/>
  <c r="BE59" i="4"/>
  <c r="BC59" i="4"/>
  <c r="BD58" i="4"/>
  <c r="BE58" i="4"/>
  <c r="BC58" i="4"/>
  <c r="BD57" i="4"/>
  <c r="BE57" i="4"/>
  <c r="BC57" i="4"/>
  <c r="BD56" i="4"/>
  <c r="BC56" i="4"/>
  <c r="BE56" i="4"/>
  <c r="BD55" i="4"/>
  <c r="BC55" i="4"/>
  <c r="BE55" i="4"/>
  <c r="BD54" i="4"/>
  <c r="BC54" i="4"/>
  <c r="BE54" i="4"/>
  <c r="BB64" i="4"/>
  <c r="BA64" i="4"/>
  <c r="AZ64" i="4"/>
  <c r="BA63" i="4"/>
  <c r="BB63" i="4"/>
  <c r="AZ63" i="4"/>
  <c r="BA62" i="4"/>
  <c r="BB62" i="4"/>
  <c r="AZ62" i="4"/>
  <c r="BA61" i="4"/>
  <c r="BB61" i="4"/>
  <c r="AZ61" i="4"/>
  <c r="BA60" i="4"/>
  <c r="BB60" i="4"/>
  <c r="AZ60" i="4"/>
  <c r="BA59" i="4"/>
  <c r="BB59" i="4"/>
  <c r="AZ59" i="4"/>
  <c r="BA58" i="4"/>
  <c r="BB58" i="4"/>
  <c r="AZ58" i="4"/>
  <c r="BA57" i="4"/>
  <c r="BB57" i="4"/>
  <c r="AZ57" i="4"/>
  <c r="BA56" i="4"/>
  <c r="BB56" i="4"/>
  <c r="AZ56" i="4"/>
  <c r="BA55" i="4"/>
  <c r="BB55" i="4"/>
  <c r="AZ55" i="4"/>
  <c r="BA54" i="4"/>
  <c r="BB54" i="4"/>
  <c r="AZ54" i="4"/>
  <c r="AY64" i="4"/>
  <c r="AW64" i="4"/>
  <c r="AY63" i="4"/>
  <c r="AW63" i="4"/>
  <c r="AX64" i="4"/>
  <c r="AY62" i="4"/>
  <c r="AW62" i="4"/>
  <c r="AX63" i="4"/>
  <c r="AX62" i="4"/>
  <c r="AY61" i="4"/>
  <c r="AW61" i="4"/>
  <c r="AY60" i="4"/>
  <c r="AW60" i="4"/>
  <c r="AX61" i="4"/>
  <c r="AY59" i="4"/>
  <c r="AW59" i="4"/>
  <c r="AX60" i="4"/>
  <c r="AY58" i="4"/>
  <c r="AW58" i="4"/>
  <c r="AX59" i="4"/>
  <c r="AY57" i="4"/>
  <c r="AW57" i="4"/>
  <c r="AX58" i="4"/>
  <c r="AY56" i="4"/>
  <c r="AW56" i="4"/>
  <c r="AX57" i="4"/>
  <c r="AY55" i="4"/>
  <c r="AW55" i="4"/>
  <c r="AX56" i="4"/>
  <c r="AY54" i="4"/>
  <c r="AW54" i="4"/>
  <c r="AX55" i="4"/>
  <c r="AX54" i="4"/>
  <c r="AV64" i="4"/>
  <c r="AT64" i="4"/>
  <c r="AU64" i="4"/>
  <c r="AV63" i="4"/>
  <c r="AT63" i="4"/>
  <c r="AU63" i="4"/>
  <c r="AV62" i="4"/>
  <c r="AT62" i="4"/>
  <c r="AU62" i="4"/>
  <c r="AV61" i="4"/>
  <c r="AT61" i="4"/>
  <c r="AU61" i="4"/>
  <c r="AV60" i="4"/>
  <c r="AT60" i="4"/>
  <c r="AU60" i="4"/>
  <c r="AV59" i="4"/>
  <c r="AT59" i="4"/>
  <c r="AU59" i="4"/>
  <c r="AV58" i="4"/>
  <c r="AT58" i="4"/>
  <c r="AU58" i="4"/>
  <c r="AV57" i="4"/>
  <c r="AT57" i="4"/>
  <c r="AU57" i="4"/>
  <c r="AV56" i="4"/>
  <c r="AT56" i="4"/>
  <c r="AU56" i="4"/>
  <c r="AT55" i="4"/>
  <c r="AU55" i="4"/>
  <c r="AV55" i="4"/>
  <c r="AV54" i="4"/>
  <c r="AT54" i="4"/>
  <c r="AU54" i="4"/>
  <c r="BC51" i="4"/>
  <c r="BD51" i="4"/>
  <c r="BE51" i="4"/>
  <c r="BC50" i="4"/>
  <c r="BD50" i="4"/>
  <c r="BE50" i="4"/>
  <c r="BC49" i="4"/>
  <c r="BD49" i="4"/>
  <c r="BE49" i="4"/>
  <c r="BC48" i="4"/>
  <c r="BD48" i="4"/>
  <c r="BE48" i="4"/>
  <c r="BC47" i="4"/>
  <c r="BD47" i="4"/>
  <c r="BE47" i="4"/>
  <c r="BC46" i="4"/>
  <c r="BD46" i="4"/>
  <c r="BE46" i="4"/>
  <c r="BC45" i="4"/>
  <c r="BD45" i="4"/>
  <c r="BE45" i="4"/>
  <c r="BC44" i="4"/>
  <c r="BD44" i="4"/>
  <c r="BE44" i="4"/>
  <c r="BC43" i="4"/>
  <c r="BD43" i="4"/>
  <c r="BC42" i="4"/>
  <c r="BE43" i="4"/>
  <c r="BD42" i="4"/>
  <c r="BE42" i="4"/>
  <c r="BC41" i="4"/>
  <c r="BD41" i="4"/>
  <c r="BE41" i="4"/>
  <c r="BB51" i="4"/>
  <c r="AZ51" i="4"/>
  <c r="BA51" i="4"/>
  <c r="BB50" i="4"/>
  <c r="AZ50" i="4"/>
  <c r="BA50" i="4"/>
  <c r="BB49" i="4"/>
  <c r="AZ49" i="4"/>
  <c r="BA49" i="4"/>
  <c r="BB48" i="4"/>
  <c r="AZ48" i="4"/>
  <c r="BA48" i="4"/>
  <c r="BB47" i="4"/>
  <c r="AZ47" i="4"/>
  <c r="BA47" i="4"/>
  <c r="BB46" i="4"/>
  <c r="AZ46" i="4"/>
  <c r="BA46" i="4"/>
  <c r="BB45" i="4"/>
  <c r="AZ45" i="4"/>
  <c r="BA45" i="4"/>
  <c r="BB44" i="4"/>
  <c r="AZ44" i="4"/>
  <c r="BA44" i="4"/>
  <c r="BB43" i="4"/>
  <c r="AZ43" i="4"/>
  <c r="BB42" i="4"/>
  <c r="BA43" i="4"/>
  <c r="AZ42" i="4"/>
  <c r="BA42" i="4"/>
  <c r="BB41" i="4"/>
  <c r="AZ41" i="4"/>
  <c r="BA41" i="4"/>
  <c r="AY51" i="4"/>
  <c r="AW51" i="4"/>
  <c r="AX51" i="4"/>
  <c r="AY50" i="4"/>
  <c r="AW50" i="4"/>
  <c r="AX50" i="4"/>
  <c r="AY49" i="4"/>
  <c r="AW49" i="4"/>
  <c r="AX49" i="4"/>
  <c r="AY48" i="4"/>
  <c r="AW48" i="4"/>
  <c r="AX48" i="4"/>
  <c r="AY47" i="4"/>
  <c r="AW47" i="4"/>
  <c r="AX47" i="4"/>
  <c r="AY46" i="4"/>
  <c r="AW46" i="4"/>
  <c r="AX46" i="4"/>
  <c r="AY45" i="4"/>
  <c r="AW45" i="4"/>
  <c r="AX45" i="4"/>
  <c r="AY44" i="4"/>
  <c r="AW44" i="4"/>
  <c r="AX44" i="4"/>
  <c r="AY43" i="4"/>
  <c r="AW43" i="4"/>
  <c r="AX43" i="4"/>
  <c r="AX42" i="4"/>
  <c r="AY42" i="4"/>
  <c r="AW42" i="4"/>
  <c r="AY41" i="4"/>
  <c r="AW41" i="4"/>
  <c r="AX41" i="4"/>
  <c r="AV51" i="4"/>
  <c r="AT51" i="4"/>
  <c r="AU51" i="4"/>
  <c r="AV50" i="4"/>
  <c r="AT50" i="4"/>
  <c r="AU50" i="4"/>
  <c r="AV49" i="4"/>
  <c r="AT49" i="4"/>
  <c r="AU49" i="4"/>
  <c r="AV48" i="4"/>
  <c r="AT48" i="4"/>
  <c r="AU48" i="4"/>
  <c r="AV47" i="4"/>
  <c r="AT47" i="4"/>
  <c r="AU47" i="4"/>
  <c r="AV46" i="4"/>
  <c r="AT46" i="4"/>
  <c r="AU46" i="4"/>
  <c r="AV45" i="4"/>
  <c r="AT45" i="4"/>
  <c r="AU45" i="4"/>
  <c r="AV44" i="4"/>
  <c r="AT44" i="4"/>
  <c r="AU44" i="4"/>
  <c r="AV43" i="4"/>
  <c r="AT43" i="4"/>
  <c r="AU43" i="4"/>
  <c r="AV42" i="4"/>
  <c r="AT42" i="4"/>
  <c r="AU42" i="4"/>
  <c r="AV41" i="4"/>
  <c r="AT41" i="4"/>
  <c r="AU41" i="4"/>
  <c r="BC36" i="4"/>
  <c r="BD37" i="4"/>
  <c r="BE37" i="4"/>
  <c r="BC35" i="4"/>
  <c r="BD36" i="4"/>
  <c r="BE36" i="4"/>
  <c r="BC34" i="4"/>
  <c r="BD35" i="4"/>
  <c r="BE35" i="4"/>
  <c r="BC33" i="4"/>
  <c r="BD34" i="4"/>
  <c r="BE34" i="4"/>
  <c r="BE33" i="4"/>
  <c r="BC32" i="4"/>
  <c r="BD33" i="4"/>
  <c r="BC31" i="4"/>
  <c r="BD32" i="4"/>
  <c r="BE32" i="4"/>
  <c r="BC30" i="4"/>
  <c r="BD31" i="4"/>
  <c r="BE31" i="4"/>
  <c r="BC29" i="4"/>
  <c r="BD30" i="4"/>
  <c r="BE30" i="4"/>
  <c r="BC28" i="4"/>
  <c r="BD29" i="4"/>
  <c r="BE29" i="4"/>
  <c r="BD28" i="4"/>
  <c r="BE28" i="4"/>
  <c r="BB37" i="4"/>
  <c r="AZ37" i="4"/>
  <c r="BA38" i="4"/>
  <c r="BB36" i="4"/>
  <c r="AZ36" i="4"/>
  <c r="BA37" i="4"/>
  <c r="BB35" i="4"/>
  <c r="AZ35" i="4"/>
  <c r="BA36" i="4"/>
  <c r="BB34" i="4"/>
  <c r="AZ34" i="4"/>
  <c r="BA35" i="4"/>
  <c r="BB33" i="4"/>
  <c r="AZ33" i="4"/>
  <c r="BA34" i="4"/>
  <c r="BB32" i="4"/>
  <c r="AZ32" i="4"/>
  <c r="BA33" i="4"/>
  <c r="BB31" i="4"/>
  <c r="AZ31" i="4"/>
  <c r="BA32" i="4"/>
  <c r="BB30" i="4"/>
  <c r="AZ30" i="4"/>
  <c r="BA31" i="4"/>
  <c r="BB29" i="4"/>
  <c r="AZ29" i="4"/>
  <c r="BA30" i="4"/>
  <c r="BB28" i="4"/>
  <c r="AZ28" i="4"/>
  <c r="BA29" i="4"/>
  <c r="BA28" i="4"/>
  <c r="AY37" i="4"/>
  <c r="AW37" i="4"/>
  <c r="AX37" i="4"/>
  <c r="AY36" i="4"/>
  <c r="AW36" i="4"/>
  <c r="AX36" i="4"/>
  <c r="AY35" i="4"/>
  <c r="AW35" i="4"/>
  <c r="AX35" i="4"/>
  <c r="AY34" i="4"/>
  <c r="AW34" i="4"/>
  <c r="AX34" i="4"/>
  <c r="AY33" i="4"/>
  <c r="AW33" i="4"/>
  <c r="AX33" i="4"/>
  <c r="AY32" i="4"/>
  <c r="AW32" i="4"/>
  <c r="AX32" i="4"/>
  <c r="AY31" i="4"/>
  <c r="AW31" i="4"/>
  <c r="AX31" i="4"/>
  <c r="AY30" i="4"/>
  <c r="AW30" i="4"/>
  <c r="AX30" i="4"/>
  <c r="AY29" i="4"/>
  <c r="AW29" i="4"/>
  <c r="AX29" i="4"/>
  <c r="AY28" i="4"/>
  <c r="AW28" i="4"/>
  <c r="AX28" i="4"/>
  <c r="AT37" i="4"/>
  <c r="AU37" i="4"/>
  <c r="AV37" i="4"/>
  <c r="AT36" i="4"/>
  <c r="AU36" i="4"/>
  <c r="AV36" i="4"/>
  <c r="AT35" i="4"/>
  <c r="AU35" i="4"/>
  <c r="AV35" i="4"/>
  <c r="AT34" i="4"/>
  <c r="AU34" i="4"/>
  <c r="AV34" i="4"/>
  <c r="AT33" i="4"/>
  <c r="AU33" i="4"/>
  <c r="AV33" i="4"/>
  <c r="AT32" i="4"/>
  <c r="AU32" i="4"/>
  <c r="AV32" i="4"/>
  <c r="AT31" i="4"/>
  <c r="AU31" i="4"/>
  <c r="AV31" i="4"/>
  <c r="AT30" i="4"/>
  <c r="AU30" i="4"/>
  <c r="AV30" i="4"/>
  <c r="AV29" i="4"/>
  <c r="AT29" i="4"/>
  <c r="AU29" i="4"/>
  <c r="AV28" i="4"/>
  <c r="AT28" i="4"/>
  <c r="AU28" i="4"/>
  <c r="BC25" i="4"/>
  <c r="BD25" i="4"/>
  <c r="BE25" i="4"/>
  <c r="BC24" i="4"/>
  <c r="BD24" i="4"/>
  <c r="BE24" i="4"/>
  <c r="BC23" i="4"/>
  <c r="BD23" i="4"/>
  <c r="BE23" i="4"/>
  <c r="BC22" i="4"/>
  <c r="BD22" i="4"/>
  <c r="BE22" i="4"/>
  <c r="BC21" i="4"/>
  <c r="BD21" i="4"/>
  <c r="BE21" i="4"/>
  <c r="BC20" i="4"/>
  <c r="BD20" i="4"/>
  <c r="BE20" i="4"/>
  <c r="BC19" i="4"/>
  <c r="BD19" i="4"/>
  <c r="BE19" i="4"/>
  <c r="BC18" i="4"/>
  <c r="BD18" i="4"/>
  <c r="BE18" i="4"/>
  <c r="BC17" i="4"/>
  <c r="BD17" i="4"/>
  <c r="BE17" i="4"/>
  <c r="BC16" i="4"/>
  <c r="BD16" i="4"/>
  <c r="BE16" i="4"/>
  <c r="BB24" i="4"/>
  <c r="AZ24" i="4"/>
  <c r="BA24" i="4"/>
  <c r="BB23" i="4"/>
  <c r="AZ23" i="4"/>
  <c r="BA23" i="4"/>
  <c r="BB22" i="4"/>
  <c r="AZ22" i="4"/>
  <c r="BA22" i="4"/>
  <c r="BB21" i="4"/>
  <c r="AZ21" i="4"/>
  <c r="BB20" i="4"/>
  <c r="BA21" i="4"/>
  <c r="AZ20" i="4"/>
  <c r="BA20" i="4"/>
  <c r="BB19" i="4"/>
  <c r="AZ19" i="4"/>
  <c r="BA19" i="4"/>
  <c r="BB18" i="4"/>
  <c r="AZ18" i="4"/>
  <c r="BA18" i="4"/>
  <c r="BB17" i="4"/>
  <c r="AZ17" i="4"/>
  <c r="BA17" i="4"/>
  <c r="BB16" i="4"/>
  <c r="AZ16" i="4"/>
  <c r="BA16" i="4"/>
  <c r="AY25" i="4"/>
  <c r="AW25" i="4"/>
  <c r="AX25" i="4"/>
  <c r="AY24" i="4"/>
  <c r="AW24" i="4"/>
  <c r="AX24" i="4"/>
  <c r="AY23" i="4"/>
  <c r="AW23" i="4"/>
  <c r="AX23" i="4"/>
  <c r="AY22" i="4"/>
  <c r="AW22" i="4"/>
  <c r="AX22" i="4"/>
  <c r="AY21" i="4"/>
  <c r="AW21" i="4"/>
  <c r="AX21" i="4"/>
  <c r="AY20" i="4"/>
  <c r="AW20" i="4"/>
  <c r="AX20" i="4"/>
  <c r="AY19" i="4"/>
  <c r="AW19" i="4"/>
  <c r="AX19" i="4"/>
  <c r="AY18" i="4"/>
  <c r="AW18" i="4"/>
  <c r="AX18" i="4"/>
  <c r="AY17" i="4"/>
  <c r="AW17" i="4"/>
  <c r="AX17" i="4"/>
  <c r="AY16" i="4"/>
  <c r="AW16" i="4"/>
  <c r="AX16" i="4"/>
  <c r="AV25" i="4"/>
  <c r="AT25" i="4"/>
  <c r="AU25" i="4"/>
  <c r="AV24" i="4"/>
  <c r="AT24" i="4"/>
  <c r="AU24" i="4"/>
  <c r="AV23" i="4"/>
  <c r="AT23" i="4"/>
  <c r="AU23" i="4"/>
  <c r="AV22" i="4"/>
  <c r="AT22" i="4"/>
  <c r="AU22" i="4"/>
  <c r="AV21" i="4"/>
  <c r="AT21" i="4"/>
  <c r="AU21" i="4"/>
  <c r="AV20" i="4"/>
  <c r="AT20" i="4"/>
  <c r="AU20" i="4"/>
  <c r="AV19" i="4"/>
  <c r="AT19" i="4"/>
  <c r="AU19" i="4"/>
  <c r="AV18" i="4"/>
  <c r="AT18" i="4"/>
  <c r="AU18" i="4"/>
  <c r="AV17" i="4"/>
  <c r="AT17" i="4"/>
  <c r="AU17" i="4"/>
  <c r="AV16" i="4"/>
  <c r="AT16" i="4"/>
  <c r="AU16" i="4"/>
  <c r="BC13" i="4"/>
  <c r="BE12" i="4"/>
  <c r="BD12" i="4"/>
  <c r="BC12" i="4"/>
  <c r="BE11" i="4"/>
  <c r="BD11" i="4"/>
  <c r="BC11" i="4"/>
  <c r="BE10" i="4"/>
  <c r="BD10" i="4"/>
  <c r="BC10" i="4"/>
  <c r="BE9" i="4"/>
  <c r="BD9" i="4"/>
  <c r="BC9" i="4"/>
  <c r="BE8" i="4"/>
  <c r="BD8" i="4"/>
  <c r="BC8" i="4"/>
  <c r="BE7" i="4"/>
  <c r="BD7" i="4"/>
  <c r="BC7" i="4"/>
  <c r="BE6" i="4"/>
  <c r="BD6" i="4"/>
  <c r="BC6" i="4"/>
  <c r="BE5" i="4"/>
  <c r="BD5" i="4"/>
  <c r="BC5" i="4"/>
  <c r="BE4" i="4"/>
  <c r="BD4" i="4"/>
  <c r="BC4" i="4"/>
  <c r="BE3" i="4"/>
  <c r="BD3" i="4"/>
  <c r="BC3" i="4"/>
  <c r="AH2" i="2" s="1"/>
  <c r="BE2" i="4"/>
  <c r="AH4" i="2" s="1"/>
  <c r="BD2" i="4"/>
  <c r="AH3" i="2" s="1"/>
  <c r="BC2" i="4"/>
  <c r="BB11" i="4"/>
  <c r="AZ11" i="4"/>
  <c r="BB10" i="4"/>
  <c r="BA10" i="4"/>
  <c r="AZ10" i="4"/>
  <c r="BA9" i="4"/>
  <c r="BB9" i="4"/>
  <c r="AZ9" i="4"/>
  <c r="BA8" i="4"/>
  <c r="BB8" i="4"/>
  <c r="AZ8" i="4"/>
  <c r="BA7" i="4"/>
  <c r="BB7" i="4"/>
  <c r="AZ7" i="4"/>
  <c r="BA6" i="4"/>
  <c r="BB6" i="4"/>
  <c r="AZ6" i="4"/>
  <c r="BA5" i="4"/>
  <c r="BB5" i="4"/>
  <c r="AZ5" i="4"/>
  <c r="BB4" i="4"/>
  <c r="BA4" i="4"/>
  <c r="AZ4" i="4"/>
  <c r="BA3" i="4"/>
  <c r="BB3" i="4"/>
  <c r="AZ3" i="4"/>
  <c r="BB2" i="4"/>
  <c r="AE4" i="2" s="1"/>
  <c r="BA2" i="4"/>
  <c r="AE3" i="2" s="1"/>
  <c r="AZ2" i="4"/>
  <c r="AE2" i="2" s="1"/>
  <c r="AY11" i="4"/>
  <c r="AX12" i="4"/>
  <c r="AW11" i="4"/>
  <c r="AX11" i="4"/>
  <c r="AY10" i="4"/>
  <c r="AW10" i="4"/>
  <c r="AX10" i="4"/>
  <c r="AY9" i="4"/>
  <c r="AW9" i="4"/>
  <c r="AY8" i="4"/>
  <c r="AX9" i="4"/>
  <c r="AW8" i="4"/>
  <c r="AX8" i="4"/>
  <c r="AY7" i="4"/>
  <c r="AW7" i="4"/>
  <c r="AY6" i="4"/>
  <c r="AX7" i="4"/>
  <c r="AW6" i="4"/>
  <c r="AX6" i="4"/>
  <c r="AY5" i="4"/>
  <c r="AW5" i="4"/>
  <c r="AX5" i="4"/>
  <c r="AY4" i="4"/>
  <c r="AW4" i="4"/>
  <c r="AX4" i="4"/>
  <c r="AY3" i="4"/>
  <c r="AW3" i="4"/>
  <c r="AX3" i="4"/>
  <c r="AY2" i="4"/>
  <c r="AB4" i="2" s="1"/>
  <c r="AW2" i="4"/>
  <c r="AB2" i="2" s="1"/>
  <c r="AX2" i="4"/>
  <c r="AB3" i="2" s="1"/>
  <c r="AV12" i="4"/>
  <c r="AU12" i="4"/>
  <c r="AT12" i="4"/>
  <c r="AV11" i="4"/>
  <c r="AU11" i="4"/>
  <c r="AT11" i="4"/>
  <c r="AV10" i="4"/>
  <c r="AU10" i="4"/>
  <c r="AT10" i="4"/>
  <c r="AV9" i="4"/>
  <c r="AU9" i="4"/>
  <c r="AT9" i="4"/>
  <c r="AV8" i="4"/>
  <c r="AU8" i="4"/>
  <c r="AT8" i="4"/>
  <c r="AV7" i="4"/>
  <c r="AU7" i="4"/>
  <c r="AT7" i="4"/>
  <c r="AV6" i="4"/>
  <c r="AU6" i="4"/>
  <c r="AT6" i="4"/>
  <c r="AV5" i="4"/>
  <c r="AU5" i="4"/>
  <c r="AT5" i="4"/>
  <c r="AV4" i="4"/>
  <c r="AU4" i="4"/>
  <c r="AT4" i="4"/>
  <c r="AV3" i="4"/>
  <c r="AU3" i="4"/>
  <c r="AT3" i="4"/>
  <c r="AV2" i="4"/>
  <c r="Y4" i="2" s="1"/>
  <c r="AU2" i="4"/>
  <c r="Y3" i="2" s="1"/>
  <c r="AT2" i="4"/>
  <c r="Y2" i="2" s="1"/>
  <c r="O9" i="2"/>
  <c r="O8" i="2"/>
  <c r="O7" i="2"/>
  <c r="O6" i="2"/>
  <c r="O5" i="2"/>
  <c r="O4" i="2"/>
  <c r="O3" i="2"/>
  <c r="AD4" i="4"/>
  <c r="AD2" i="4" s="1"/>
  <c r="Z2" i="4"/>
  <c r="V9" i="4"/>
  <c r="V8" i="4"/>
  <c r="V7" i="4"/>
  <c r="V6" i="4"/>
  <c r="V5" i="4"/>
  <c r="V4" i="4"/>
  <c r="V3" i="4"/>
  <c r="AF8" i="4"/>
  <c r="AF4" i="4" s="1"/>
  <c r="AF6" i="4"/>
  <c r="BK4" i="4"/>
  <c r="BJ6" i="4"/>
  <c r="BJ5" i="4"/>
  <c r="BJ4" i="4"/>
  <c r="BK2" i="4" s="1"/>
  <c r="BJ3" i="4"/>
  <c r="BJ2" i="4"/>
  <c r="BI214" i="4"/>
  <c r="BI213" i="4"/>
  <c r="BI212" i="4"/>
  <c r="BI211" i="4"/>
  <c r="BI210" i="4"/>
  <c r="BI209" i="4"/>
  <c r="BI208" i="4"/>
  <c r="BI207" i="4"/>
  <c r="BI206" i="4"/>
  <c r="BI205" i="4"/>
  <c r="BI204" i="4"/>
  <c r="BI203" i="4"/>
  <c r="BI202" i="4"/>
  <c r="BI201" i="4"/>
  <c r="BI200" i="4"/>
  <c r="BI199" i="4"/>
  <c r="BI198" i="4"/>
  <c r="BI197" i="4"/>
  <c r="BI196" i="4"/>
  <c r="BI195" i="4"/>
  <c r="BI194" i="4"/>
  <c r="BI193" i="4"/>
  <c r="BI192" i="4"/>
  <c r="BI191" i="4"/>
  <c r="BI190" i="4"/>
  <c r="BI189" i="4"/>
  <c r="BI188" i="4"/>
  <c r="BI187" i="4"/>
  <c r="BI186" i="4"/>
  <c r="BI185" i="4"/>
  <c r="BI184" i="4"/>
  <c r="BI183" i="4"/>
  <c r="BI182" i="4"/>
  <c r="BI181" i="4"/>
  <c r="BI180" i="4"/>
  <c r="BI179" i="4"/>
  <c r="BI178" i="4"/>
  <c r="BI177" i="4"/>
  <c r="BI176" i="4"/>
  <c r="BI175" i="4"/>
  <c r="BI174" i="4"/>
  <c r="BI173" i="4"/>
  <c r="BI172" i="4"/>
  <c r="BI171" i="4"/>
  <c r="BI170" i="4"/>
  <c r="BI169" i="4"/>
  <c r="BI168" i="4"/>
  <c r="BI167" i="4"/>
  <c r="BI166" i="4"/>
  <c r="BI165" i="4"/>
  <c r="BI164" i="4"/>
  <c r="BI163" i="4"/>
  <c r="BI162" i="4"/>
  <c r="BI161" i="4"/>
  <c r="BI160" i="4"/>
  <c r="BI159" i="4"/>
  <c r="BI158" i="4"/>
  <c r="BI157" i="4"/>
  <c r="BI156" i="4"/>
  <c r="BI155" i="4"/>
  <c r="BI154" i="4"/>
  <c r="BI153" i="4"/>
  <c r="BI152" i="4"/>
  <c r="BI151" i="4"/>
  <c r="BI150" i="4"/>
  <c r="BI149" i="4"/>
  <c r="BI148" i="4"/>
  <c r="BI147" i="4"/>
  <c r="BI146" i="4"/>
  <c r="BI145" i="4"/>
  <c r="BI144" i="4"/>
  <c r="BI143" i="4"/>
  <c r="BI142" i="4"/>
  <c r="BI141" i="4"/>
  <c r="BI140" i="4"/>
  <c r="BI139" i="4"/>
  <c r="BI138" i="4"/>
  <c r="BI137" i="4"/>
  <c r="BI136" i="4"/>
  <c r="BI135" i="4"/>
  <c r="BI134" i="4"/>
  <c r="BI133" i="4"/>
  <c r="BI132" i="4"/>
  <c r="BI131" i="4"/>
  <c r="BI130" i="4"/>
  <c r="BI129" i="4"/>
  <c r="BI128" i="4"/>
  <c r="BI127" i="4"/>
  <c r="BI126" i="4"/>
  <c r="BI125" i="4"/>
  <c r="BI124" i="4"/>
  <c r="BI123" i="4"/>
  <c r="BI122" i="4"/>
  <c r="BI121" i="4"/>
  <c r="BI120" i="4"/>
  <c r="BI119" i="4"/>
  <c r="BI118" i="4"/>
  <c r="BI117" i="4"/>
  <c r="BI116" i="4"/>
  <c r="BI115" i="4"/>
  <c r="BI114" i="4"/>
  <c r="BI113" i="4"/>
  <c r="BI112" i="4"/>
  <c r="BI111" i="4"/>
  <c r="BI110" i="4"/>
  <c r="BI109" i="4"/>
  <c r="BI108" i="4"/>
  <c r="BI107" i="4"/>
  <c r="BI106" i="4"/>
  <c r="BI105" i="4"/>
  <c r="BI104" i="4"/>
  <c r="BI103" i="4"/>
  <c r="BI102" i="4"/>
  <c r="BI101" i="4"/>
  <c r="BI100" i="4"/>
  <c r="BI99" i="4"/>
  <c r="BI98" i="4"/>
  <c r="BI97" i="4"/>
  <c r="BI96" i="4"/>
  <c r="BI95" i="4"/>
  <c r="BI94" i="4"/>
  <c r="BI93" i="4"/>
  <c r="BI92" i="4"/>
  <c r="BI91" i="4"/>
  <c r="BI90" i="4"/>
  <c r="BI89" i="4"/>
  <c r="BI88" i="4"/>
  <c r="BI87" i="4"/>
  <c r="BI86" i="4"/>
  <c r="BI85" i="4"/>
  <c r="BI84" i="4"/>
  <c r="BI83" i="4"/>
  <c r="BI82" i="4"/>
  <c r="BI81" i="4"/>
  <c r="BI80" i="4"/>
  <c r="BI79" i="4"/>
  <c r="BI78" i="4"/>
  <c r="BI77" i="4"/>
  <c r="BI76" i="4"/>
  <c r="BI75" i="4"/>
  <c r="BI74" i="4"/>
  <c r="BI73" i="4"/>
  <c r="BI72" i="4"/>
  <c r="BI71" i="4"/>
  <c r="BI70" i="4"/>
  <c r="BI69" i="4"/>
  <c r="BI68" i="4"/>
  <c r="BI67" i="4"/>
  <c r="BI66" i="4"/>
  <c r="BI65" i="4"/>
  <c r="BI64" i="4"/>
  <c r="BI63" i="4"/>
  <c r="BI62" i="4"/>
  <c r="BI61" i="4"/>
  <c r="BI60" i="4"/>
  <c r="BI59" i="4"/>
  <c r="BI58" i="4"/>
  <c r="BI57" i="4"/>
  <c r="BI56" i="4"/>
  <c r="BI55" i="4"/>
  <c r="BI54" i="4"/>
  <c r="BI53" i="4"/>
  <c r="BI52" i="4"/>
  <c r="BI51" i="4"/>
  <c r="BI50" i="4"/>
  <c r="BI49" i="4"/>
  <c r="BI48" i="4"/>
  <c r="BI47" i="4"/>
  <c r="BI46" i="4"/>
  <c r="BI45" i="4"/>
  <c r="BI44" i="4"/>
  <c r="BI43" i="4"/>
  <c r="BI42" i="4"/>
  <c r="BI41" i="4"/>
  <c r="BI40" i="4"/>
  <c r="BI39" i="4"/>
  <c r="BI38" i="4"/>
  <c r="BI37" i="4"/>
  <c r="BI36" i="4"/>
  <c r="BI35" i="4"/>
  <c r="BI34" i="4"/>
  <c r="BI33" i="4"/>
  <c r="BI32" i="4"/>
  <c r="BI31" i="4"/>
  <c r="BI30" i="4"/>
  <c r="BI29" i="4"/>
  <c r="BI28" i="4"/>
  <c r="BI27" i="4"/>
  <c r="BI26" i="4"/>
  <c r="BI25" i="4"/>
  <c r="BI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I3" i="4"/>
  <c r="BI2" i="4"/>
  <c r="BM3" i="4" s="1"/>
  <c r="AC232" i="4"/>
  <c r="AC228" i="4"/>
  <c r="AC224" i="4"/>
  <c r="AC220" i="4"/>
  <c r="AC216" i="4"/>
  <c r="AC212" i="4"/>
  <c r="AC208" i="4"/>
  <c r="AC204" i="4"/>
  <c r="AC200" i="4"/>
  <c r="AC196" i="4"/>
  <c r="AC192" i="4"/>
  <c r="AC186" i="4"/>
  <c r="AC182" i="4"/>
  <c r="AC178" i="4"/>
  <c r="AC174" i="4"/>
  <c r="AC170" i="4"/>
  <c r="AC166" i="4"/>
  <c r="AC162" i="4"/>
  <c r="AC158" i="4"/>
  <c r="AC154" i="4"/>
  <c r="AC150" i="4"/>
  <c r="AC146" i="4"/>
  <c r="AC142" i="4"/>
  <c r="AC136" i="4"/>
  <c r="AC132" i="4"/>
  <c r="AC128" i="4"/>
  <c r="AC124" i="4"/>
  <c r="AC120" i="4"/>
  <c r="AC116" i="4"/>
  <c r="AC112" i="4"/>
  <c r="AC108" i="4"/>
  <c r="AC104" i="4"/>
  <c r="AC100" i="4"/>
  <c r="AC96" i="4"/>
  <c r="AC87" i="4"/>
  <c r="AC83" i="4"/>
  <c r="AC79" i="4"/>
  <c r="AC75" i="4"/>
  <c r="AC71" i="4"/>
  <c r="AC67" i="4"/>
  <c r="AC63" i="4"/>
  <c r="AC59" i="4"/>
  <c r="AC55" i="4"/>
  <c r="AC51" i="4"/>
  <c r="AC43" i="4"/>
  <c r="AC39" i="4"/>
  <c r="AC35" i="4"/>
  <c r="AC31" i="4"/>
  <c r="AC27" i="4"/>
  <c r="AC23" i="4"/>
  <c r="AC19" i="4"/>
  <c r="AC15" i="4"/>
  <c r="AC11" i="4"/>
  <c r="AC7" i="4"/>
  <c r="AC3" i="4"/>
  <c r="Q1442" i="4"/>
  <c r="Q1441" i="4"/>
  <c r="Q1440" i="4"/>
  <c r="Q1439" i="4"/>
  <c r="Q1438" i="4"/>
  <c r="Q1437" i="4"/>
  <c r="Q1436" i="4"/>
  <c r="Q1435" i="4"/>
  <c r="Q1434" i="4"/>
  <c r="Q1433" i="4"/>
  <c r="Q1432" i="4"/>
  <c r="Q1431" i="4"/>
  <c r="Q1430" i="4"/>
  <c r="Q1429" i="4"/>
  <c r="Q1428" i="4"/>
  <c r="Q1427" i="4"/>
  <c r="Q1426" i="4"/>
  <c r="Q1425" i="4"/>
  <c r="Q1424" i="4"/>
  <c r="Q1423" i="4"/>
  <c r="Q1422" i="4"/>
  <c r="Q1421" i="4"/>
  <c r="Q1420" i="4"/>
  <c r="Q1419" i="4"/>
  <c r="Q1418" i="4"/>
  <c r="Q1417" i="4"/>
  <c r="Q1416" i="4"/>
  <c r="Q1415" i="4"/>
  <c r="Q1414" i="4"/>
  <c r="Q1413" i="4"/>
  <c r="Q1412" i="4"/>
  <c r="Q1411" i="4"/>
  <c r="Q1410" i="4"/>
  <c r="Q1409" i="4"/>
  <c r="Q1408" i="4"/>
  <c r="Q1407" i="4"/>
  <c r="Q1406" i="4"/>
  <c r="Q1405" i="4"/>
  <c r="Q1404" i="4"/>
  <c r="Q1403" i="4"/>
  <c r="Q1402" i="4"/>
  <c r="Q1401" i="4"/>
  <c r="Q1400" i="4"/>
  <c r="Q1399" i="4"/>
  <c r="Q1398" i="4"/>
  <c r="Q1397" i="4"/>
  <c r="Q1396" i="4"/>
  <c r="Q1395" i="4"/>
  <c r="Q1394" i="4"/>
  <c r="Q1393" i="4"/>
  <c r="Q1392" i="4"/>
  <c r="Q1391" i="4"/>
  <c r="Q1390" i="4"/>
  <c r="Q1389" i="4"/>
  <c r="Q1388" i="4"/>
  <c r="Q1387" i="4"/>
  <c r="Q1386" i="4"/>
  <c r="Q1385" i="4"/>
  <c r="Q1384" i="4"/>
  <c r="Q1383" i="4"/>
  <c r="Q1382" i="4"/>
  <c r="Q1381" i="4"/>
  <c r="Q1380" i="4"/>
  <c r="Q1379" i="4"/>
  <c r="Q1378" i="4"/>
  <c r="Q1377" i="4"/>
  <c r="Q1376" i="4"/>
  <c r="Q1375" i="4"/>
  <c r="Q1374" i="4"/>
  <c r="Q1373" i="4"/>
  <c r="Q1372" i="4"/>
  <c r="Q1371" i="4"/>
  <c r="Q1370" i="4"/>
  <c r="Q1369" i="4"/>
  <c r="Q1368" i="4"/>
  <c r="Q1367" i="4"/>
  <c r="Q1366" i="4"/>
  <c r="Q1365" i="4"/>
  <c r="Q1364" i="4"/>
  <c r="Q1363" i="4"/>
  <c r="Q1362" i="4"/>
  <c r="Q1361" i="4"/>
  <c r="Q1360" i="4"/>
  <c r="Q1359" i="4"/>
  <c r="Q1358" i="4"/>
  <c r="Q1357" i="4"/>
  <c r="Q1356" i="4"/>
  <c r="Q1355" i="4"/>
  <c r="Q1354" i="4"/>
  <c r="Q1353" i="4"/>
  <c r="Q1352" i="4"/>
  <c r="Q1351" i="4"/>
  <c r="Q1350" i="4"/>
  <c r="Q1349" i="4"/>
  <c r="Q1348" i="4"/>
  <c r="Q1347" i="4"/>
  <c r="Q1346" i="4"/>
  <c r="Q1345" i="4"/>
  <c r="Q1344" i="4"/>
  <c r="Q1343" i="4"/>
  <c r="Q1342" i="4"/>
  <c r="Q1341" i="4"/>
  <c r="Q1340" i="4"/>
  <c r="Q1339" i="4"/>
  <c r="Q1338" i="4"/>
  <c r="Q1337" i="4"/>
  <c r="Q1336" i="4"/>
  <c r="Q1335" i="4"/>
  <c r="Q1334" i="4"/>
  <c r="Q1333" i="4"/>
  <c r="Q1332" i="4"/>
  <c r="Q1331" i="4"/>
  <c r="Q1330" i="4"/>
  <c r="Q1329" i="4"/>
  <c r="Q1328" i="4"/>
  <c r="Q1327" i="4"/>
  <c r="Q1326" i="4"/>
  <c r="Q1325" i="4"/>
  <c r="Q1324" i="4"/>
  <c r="Q1323" i="4"/>
  <c r="Q1322" i="4"/>
  <c r="Q1321" i="4"/>
  <c r="Q1320" i="4"/>
  <c r="Q1319" i="4"/>
  <c r="Q1318" i="4"/>
  <c r="Q1317" i="4"/>
  <c r="Q1316" i="4"/>
  <c r="Q1315" i="4"/>
  <c r="Q1314" i="4"/>
  <c r="Q1313" i="4"/>
  <c r="Q1312" i="4"/>
  <c r="Q1311" i="4"/>
  <c r="Q1310" i="4"/>
  <c r="Q1309" i="4"/>
  <c r="Q1308" i="4"/>
  <c r="Q1307" i="4"/>
  <c r="Q1306" i="4"/>
  <c r="Q1305" i="4"/>
  <c r="Q1304" i="4"/>
  <c r="Q1303" i="4"/>
  <c r="Q1302" i="4"/>
  <c r="Q1301" i="4"/>
  <c r="Q1300" i="4"/>
  <c r="Q1299" i="4"/>
  <c r="Q1298" i="4"/>
  <c r="Q1297" i="4"/>
  <c r="Q1296" i="4"/>
  <c r="Q1295" i="4"/>
  <c r="Q1294" i="4"/>
  <c r="Q1293" i="4"/>
  <c r="Q1292" i="4"/>
  <c r="Q1291" i="4"/>
  <c r="Q1290" i="4"/>
  <c r="Q1289" i="4"/>
  <c r="Q1288" i="4"/>
  <c r="Q1287" i="4"/>
  <c r="Q1286" i="4"/>
  <c r="Q1285" i="4"/>
  <c r="Q1284" i="4"/>
  <c r="Q1283" i="4"/>
  <c r="Q1282" i="4"/>
  <c r="Q1281" i="4"/>
  <c r="Q1280" i="4"/>
  <c r="Q1279" i="4"/>
  <c r="Q1278" i="4"/>
  <c r="Q1277" i="4"/>
  <c r="Q1276" i="4"/>
  <c r="Q1275" i="4"/>
  <c r="Q1274" i="4"/>
  <c r="Q1273" i="4"/>
  <c r="Q1272" i="4"/>
  <c r="Q1271" i="4"/>
  <c r="Q1270" i="4"/>
  <c r="Q1269" i="4"/>
  <c r="Q1268" i="4"/>
  <c r="Q1267" i="4"/>
  <c r="Q1266" i="4"/>
  <c r="Q1265" i="4"/>
  <c r="Q1264" i="4"/>
  <c r="Q1263" i="4"/>
  <c r="Q1262" i="4"/>
  <c r="Q1261" i="4"/>
  <c r="Q1260" i="4"/>
  <c r="Q1259" i="4"/>
  <c r="Q1258" i="4"/>
  <c r="Q1257" i="4"/>
  <c r="Q1256" i="4"/>
  <c r="Q1255" i="4"/>
  <c r="Q1254" i="4"/>
  <c r="Q1253" i="4"/>
  <c r="Q1252" i="4"/>
  <c r="Q1251" i="4"/>
  <c r="Q1250" i="4"/>
  <c r="Q1249" i="4"/>
  <c r="Q1248" i="4"/>
  <c r="Q1247" i="4"/>
  <c r="Q1246" i="4"/>
  <c r="Q1245" i="4"/>
  <c r="Q1244" i="4"/>
  <c r="Q1243" i="4"/>
  <c r="Q1242" i="4"/>
  <c r="Q1241" i="4"/>
  <c r="Q1240" i="4"/>
  <c r="Q1239" i="4"/>
  <c r="Q1238" i="4"/>
  <c r="Q1237" i="4"/>
  <c r="Q1236" i="4"/>
  <c r="Q1235" i="4"/>
  <c r="Q1234" i="4"/>
  <c r="Q1233" i="4"/>
  <c r="Q1232" i="4"/>
  <c r="Q1231" i="4"/>
  <c r="Q1230" i="4"/>
  <c r="Q1229" i="4"/>
  <c r="Q1228" i="4"/>
  <c r="Q1227" i="4"/>
  <c r="Q1226" i="4"/>
  <c r="Q1225" i="4"/>
  <c r="Q1224" i="4"/>
  <c r="Q1223" i="4"/>
  <c r="Q1222" i="4"/>
  <c r="Q1221" i="4"/>
  <c r="Q1220" i="4"/>
  <c r="Q1219" i="4"/>
  <c r="Q1218" i="4"/>
  <c r="Q1217" i="4"/>
  <c r="Q1216" i="4"/>
  <c r="Q1215" i="4"/>
  <c r="Q1214" i="4"/>
  <c r="Q1213" i="4"/>
  <c r="Q1212" i="4"/>
  <c r="Q1211" i="4"/>
  <c r="Q1210" i="4"/>
  <c r="Q1209" i="4"/>
  <c r="Q1208" i="4"/>
  <c r="Q1207" i="4"/>
  <c r="Q1206" i="4"/>
  <c r="Q1205" i="4"/>
  <c r="Q1204" i="4"/>
  <c r="Q1203" i="4"/>
  <c r="Q1202" i="4"/>
  <c r="Q1201" i="4"/>
  <c r="Q1200" i="4"/>
  <c r="Q1199" i="4"/>
  <c r="Q1198" i="4"/>
  <c r="Q1197" i="4"/>
  <c r="Q1196" i="4"/>
  <c r="Q1195" i="4"/>
  <c r="Q1194" i="4"/>
  <c r="Q1193" i="4"/>
  <c r="Q1192" i="4"/>
  <c r="Q1191" i="4"/>
  <c r="Q1190" i="4"/>
  <c r="Q1189" i="4"/>
  <c r="Q1188" i="4"/>
  <c r="Q1187" i="4"/>
  <c r="Q1186" i="4"/>
  <c r="Q1185" i="4"/>
  <c r="Q1184" i="4"/>
  <c r="Q1183" i="4"/>
  <c r="Q1182" i="4"/>
  <c r="Q1181" i="4"/>
  <c r="Q1180" i="4"/>
  <c r="Q1179" i="4"/>
  <c r="Q1178" i="4"/>
  <c r="Q1177" i="4"/>
  <c r="Q1176" i="4"/>
  <c r="Q1175" i="4"/>
  <c r="Q1174" i="4"/>
  <c r="Q1173" i="4"/>
  <c r="Q1172" i="4"/>
  <c r="Q1171" i="4"/>
  <c r="Q1170" i="4"/>
  <c r="Q1169" i="4"/>
  <c r="Q1168" i="4"/>
  <c r="Q1167" i="4"/>
  <c r="Q1166" i="4"/>
  <c r="Q1165" i="4"/>
  <c r="Q1164" i="4"/>
  <c r="Q1163" i="4"/>
  <c r="Q1162" i="4"/>
  <c r="Q1161" i="4"/>
  <c r="Q1160" i="4"/>
  <c r="Q1159" i="4"/>
  <c r="Q1158" i="4"/>
  <c r="Q1157" i="4"/>
  <c r="Q1156" i="4"/>
  <c r="Q1155" i="4"/>
  <c r="Q1154" i="4"/>
  <c r="Q1153" i="4"/>
  <c r="Q1152" i="4"/>
  <c r="Q1151" i="4"/>
  <c r="Q1150" i="4"/>
  <c r="Q1149" i="4"/>
  <c r="Q1148" i="4"/>
  <c r="Q1147" i="4"/>
  <c r="Q1146" i="4"/>
  <c r="Q1145" i="4"/>
  <c r="Q1144" i="4"/>
  <c r="Q1143" i="4"/>
  <c r="Q1142" i="4"/>
  <c r="Q1141" i="4"/>
  <c r="Q1140" i="4"/>
  <c r="Q1139" i="4"/>
  <c r="Q1138" i="4"/>
  <c r="Q1137" i="4"/>
  <c r="Q1136" i="4"/>
  <c r="Q1135" i="4"/>
  <c r="Q1134" i="4"/>
  <c r="Q1133" i="4"/>
  <c r="Q1132" i="4"/>
  <c r="Q1131" i="4"/>
  <c r="Q1130" i="4"/>
  <c r="Q1129" i="4"/>
  <c r="Q1128" i="4"/>
  <c r="Q1127" i="4"/>
  <c r="Q1126" i="4"/>
  <c r="Q1125" i="4"/>
  <c r="Q1124" i="4"/>
  <c r="Q1123" i="4"/>
  <c r="Q1122" i="4"/>
  <c r="Q1121" i="4"/>
  <c r="Q1120" i="4"/>
  <c r="Q1119" i="4"/>
  <c r="Q1118" i="4"/>
  <c r="Q1117" i="4"/>
  <c r="Q1116" i="4"/>
  <c r="Q1115" i="4"/>
  <c r="Q1114" i="4"/>
  <c r="Q1113" i="4"/>
  <c r="Q1112" i="4"/>
  <c r="Q1111" i="4"/>
  <c r="Q1110" i="4"/>
  <c r="Q1109" i="4"/>
  <c r="Q1108" i="4"/>
  <c r="Q1107" i="4"/>
  <c r="Q1106" i="4"/>
  <c r="Q1105" i="4"/>
  <c r="Q1104" i="4"/>
  <c r="Q1103" i="4"/>
  <c r="Q1102" i="4"/>
  <c r="Q1101" i="4"/>
  <c r="Q1100" i="4"/>
  <c r="Q1099" i="4"/>
  <c r="Q1098" i="4"/>
  <c r="Q1097" i="4"/>
  <c r="Q1096" i="4"/>
  <c r="Q1095" i="4"/>
  <c r="Q1094" i="4"/>
  <c r="Q1093" i="4"/>
  <c r="Q1092" i="4"/>
  <c r="Q1091" i="4"/>
  <c r="Q1090" i="4"/>
  <c r="Q1089" i="4"/>
  <c r="Q1088" i="4"/>
  <c r="Q1087" i="4"/>
  <c r="Q1086" i="4"/>
  <c r="Q1085" i="4"/>
  <c r="Q1084" i="4"/>
  <c r="Q1083" i="4"/>
  <c r="Q1082" i="4"/>
  <c r="Q1081" i="4"/>
  <c r="Q1080" i="4"/>
  <c r="Q1079" i="4"/>
  <c r="Q1078" i="4"/>
  <c r="Q1077" i="4"/>
  <c r="Q1076" i="4"/>
  <c r="Q1075" i="4"/>
  <c r="Q1074" i="4"/>
  <c r="Q1073" i="4"/>
  <c r="Q1072" i="4"/>
  <c r="Q1071" i="4"/>
  <c r="Q1070" i="4"/>
  <c r="Q1069" i="4"/>
  <c r="Q1068" i="4"/>
  <c r="Q1067" i="4"/>
  <c r="Q1066" i="4"/>
  <c r="Q1065" i="4"/>
  <c r="Q1064" i="4"/>
  <c r="Q1063" i="4"/>
  <c r="Q1062" i="4"/>
  <c r="Q1061" i="4"/>
  <c r="Q1060" i="4"/>
  <c r="Q1059" i="4"/>
  <c r="Q1058" i="4"/>
  <c r="Q1057" i="4"/>
  <c r="Q1056" i="4"/>
  <c r="Q1055" i="4"/>
  <c r="Q1054" i="4"/>
  <c r="Q1053" i="4"/>
  <c r="Q1052" i="4"/>
  <c r="Q1051" i="4"/>
  <c r="Q1050" i="4"/>
  <c r="Q1049" i="4"/>
  <c r="Q1048" i="4"/>
  <c r="Q1047" i="4"/>
  <c r="Q1046" i="4"/>
  <c r="Q1045" i="4"/>
  <c r="Q1044" i="4"/>
  <c r="Q1043" i="4"/>
  <c r="Q1042" i="4"/>
  <c r="Q1041" i="4"/>
  <c r="Q1040" i="4"/>
  <c r="Q1039" i="4"/>
  <c r="Q1038" i="4"/>
  <c r="Q1037" i="4"/>
  <c r="Q1036" i="4"/>
  <c r="Q1035" i="4"/>
  <c r="Q1034" i="4"/>
  <c r="Q1033" i="4"/>
  <c r="Q1032" i="4"/>
  <c r="Q1031" i="4"/>
  <c r="Q1030" i="4"/>
  <c r="Q1029" i="4"/>
  <c r="Q1028" i="4"/>
  <c r="Q1027" i="4"/>
  <c r="Q1026" i="4"/>
  <c r="Q1025" i="4"/>
  <c r="Q1024" i="4"/>
  <c r="Q1023" i="4"/>
  <c r="Q1022" i="4"/>
  <c r="Q1021" i="4"/>
  <c r="Q1020" i="4"/>
  <c r="Q1019" i="4"/>
  <c r="Q1018" i="4"/>
  <c r="Q1017" i="4"/>
  <c r="Q1016" i="4"/>
  <c r="Q1015" i="4"/>
  <c r="Q1014" i="4"/>
  <c r="Q1013" i="4"/>
  <c r="Q1012" i="4"/>
  <c r="Q1011" i="4"/>
  <c r="Q1010" i="4"/>
  <c r="Q1009" i="4"/>
  <c r="Q1008" i="4"/>
  <c r="Q1007" i="4"/>
  <c r="Q1006" i="4"/>
  <c r="Q1005" i="4"/>
  <c r="Q1004" i="4"/>
  <c r="Q1003" i="4"/>
  <c r="Q1002" i="4"/>
  <c r="Q1001" i="4"/>
  <c r="Q1000" i="4"/>
  <c r="Q999" i="4"/>
  <c r="Q998" i="4"/>
  <c r="Q997" i="4"/>
  <c r="Q996" i="4"/>
  <c r="Q995" i="4"/>
  <c r="Q994" i="4"/>
  <c r="Q993" i="4"/>
  <c r="Q992" i="4"/>
  <c r="Q991" i="4"/>
  <c r="Q990" i="4"/>
  <c r="Q989" i="4"/>
  <c r="Q988" i="4"/>
  <c r="Q987" i="4"/>
  <c r="Q986" i="4"/>
  <c r="Q985" i="4"/>
  <c r="Q984" i="4"/>
  <c r="Q983" i="4"/>
  <c r="Q982" i="4"/>
  <c r="Q981" i="4"/>
  <c r="Q980" i="4"/>
  <c r="Q979" i="4"/>
  <c r="Q978" i="4"/>
  <c r="Q977" i="4"/>
  <c r="Q976" i="4"/>
  <c r="Q975" i="4"/>
  <c r="Q974" i="4"/>
  <c r="Q973" i="4"/>
  <c r="Q972" i="4"/>
  <c r="Q971" i="4"/>
  <c r="Q970" i="4"/>
  <c r="Q969" i="4"/>
  <c r="Q968" i="4"/>
  <c r="Q967" i="4"/>
  <c r="Q966" i="4"/>
  <c r="Q965" i="4"/>
  <c r="Q964" i="4"/>
  <c r="Q963" i="4"/>
  <c r="Q962" i="4"/>
  <c r="Q961" i="4"/>
  <c r="Q960" i="4"/>
  <c r="Q959" i="4"/>
  <c r="Q958" i="4"/>
  <c r="Q957" i="4"/>
  <c r="Q956" i="4"/>
  <c r="Q955" i="4"/>
  <c r="Q954" i="4"/>
  <c r="Q953" i="4"/>
  <c r="Q952" i="4"/>
  <c r="Q951" i="4"/>
  <c r="Q950" i="4"/>
  <c r="Q949" i="4"/>
  <c r="Q948" i="4"/>
  <c r="Q947" i="4"/>
  <c r="Q946" i="4"/>
  <c r="Q945" i="4"/>
  <c r="Q944" i="4"/>
  <c r="Q943" i="4"/>
  <c r="Q942" i="4"/>
  <c r="Q941" i="4"/>
  <c r="Q940" i="4"/>
  <c r="Q939" i="4"/>
  <c r="Q938" i="4"/>
  <c r="Q937" i="4"/>
  <c r="Q936" i="4"/>
  <c r="Q935" i="4"/>
  <c r="Q934" i="4"/>
  <c r="Q933" i="4"/>
  <c r="Q932" i="4"/>
  <c r="Q931" i="4"/>
  <c r="Q930" i="4"/>
  <c r="Q929" i="4"/>
  <c r="Q928" i="4"/>
  <c r="Q927" i="4"/>
  <c r="Q926" i="4"/>
  <c r="Q925" i="4"/>
  <c r="Q924" i="4"/>
  <c r="Q923" i="4"/>
  <c r="Q922" i="4"/>
  <c r="Q921" i="4"/>
  <c r="Q920" i="4"/>
  <c r="Q919" i="4"/>
  <c r="Q918" i="4"/>
  <c r="Q917" i="4"/>
  <c r="Q916" i="4"/>
  <c r="Q915" i="4"/>
  <c r="Q914" i="4"/>
  <c r="Q913" i="4"/>
  <c r="Q912" i="4"/>
  <c r="Q911" i="4"/>
  <c r="Q910" i="4"/>
  <c r="Q909" i="4"/>
  <c r="Q908" i="4"/>
  <c r="Q907" i="4"/>
  <c r="Q906" i="4"/>
  <c r="Q905" i="4"/>
  <c r="Q904" i="4"/>
  <c r="Q903" i="4"/>
  <c r="Q902" i="4"/>
  <c r="Q901" i="4"/>
  <c r="Q900" i="4"/>
  <c r="Q899" i="4"/>
  <c r="Q898" i="4"/>
  <c r="Q897" i="4"/>
  <c r="Q896" i="4"/>
  <c r="Q895" i="4"/>
  <c r="Q894" i="4"/>
  <c r="Q893" i="4"/>
  <c r="Q892" i="4"/>
  <c r="Q891" i="4"/>
  <c r="Q890" i="4"/>
  <c r="Q889" i="4"/>
  <c r="Q888" i="4"/>
  <c r="Q887" i="4"/>
  <c r="Q886" i="4"/>
  <c r="Q885" i="4"/>
  <c r="Q884" i="4"/>
  <c r="Q883" i="4"/>
  <c r="Q882" i="4"/>
  <c r="Q881" i="4"/>
  <c r="Q880" i="4"/>
  <c r="Q879" i="4"/>
  <c r="Q878" i="4"/>
  <c r="Q877" i="4"/>
  <c r="Q876" i="4"/>
  <c r="Q875" i="4"/>
  <c r="Q874" i="4"/>
  <c r="Q873" i="4"/>
  <c r="Q872" i="4"/>
  <c r="Q871" i="4"/>
  <c r="Q870" i="4"/>
  <c r="Q869" i="4"/>
  <c r="Q868" i="4"/>
  <c r="Q867" i="4"/>
  <c r="Q866" i="4"/>
  <c r="Q865" i="4"/>
  <c r="Q864" i="4"/>
  <c r="Q863" i="4"/>
  <c r="Q862" i="4"/>
  <c r="Q861" i="4"/>
  <c r="Q860" i="4"/>
  <c r="Q859" i="4"/>
  <c r="Q858" i="4"/>
  <c r="Q857" i="4"/>
  <c r="Q856" i="4"/>
  <c r="Q855" i="4"/>
  <c r="Q854" i="4"/>
  <c r="Q853" i="4"/>
  <c r="Q852" i="4"/>
  <c r="Q851" i="4"/>
  <c r="Q850" i="4"/>
  <c r="Q849" i="4"/>
  <c r="Q848" i="4"/>
  <c r="Q847" i="4"/>
  <c r="Q846" i="4"/>
  <c r="Q845" i="4"/>
  <c r="Q844" i="4"/>
  <c r="Q843" i="4"/>
  <c r="Q842" i="4"/>
  <c r="Q841" i="4"/>
  <c r="Q840" i="4"/>
  <c r="Q839" i="4"/>
  <c r="Q838" i="4"/>
  <c r="Q837" i="4"/>
  <c r="Q836" i="4"/>
  <c r="Q835" i="4"/>
  <c r="Q834" i="4"/>
  <c r="Q833" i="4"/>
  <c r="Q832" i="4"/>
  <c r="Q831" i="4"/>
  <c r="Q830" i="4"/>
  <c r="Q829" i="4"/>
  <c r="Q828" i="4"/>
  <c r="Q827" i="4"/>
  <c r="Q826" i="4"/>
  <c r="Q825" i="4"/>
  <c r="Q824" i="4"/>
  <c r="Q823" i="4"/>
  <c r="Q822" i="4"/>
  <c r="Q821" i="4"/>
  <c r="Q820" i="4"/>
  <c r="Q819" i="4"/>
  <c r="Q818" i="4"/>
  <c r="Q817" i="4"/>
  <c r="Q816" i="4"/>
  <c r="Q815" i="4"/>
  <c r="Q814" i="4"/>
  <c r="Q813" i="4"/>
  <c r="Q812" i="4"/>
  <c r="Q811" i="4"/>
  <c r="Q810" i="4"/>
  <c r="Q809" i="4"/>
  <c r="Q808" i="4"/>
  <c r="Q807" i="4"/>
  <c r="Q806" i="4"/>
  <c r="Q805" i="4"/>
  <c r="Q804" i="4"/>
  <c r="Q803" i="4"/>
  <c r="Q802" i="4"/>
  <c r="Q801" i="4"/>
  <c r="Q800" i="4"/>
  <c r="Q799" i="4"/>
  <c r="Q798" i="4"/>
  <c r="Q797" i="4"/>
  <c r="Q796" i="4"/>
  <c r="Q795" i="4"/>
  <c r="Q794" i="4"/>
  <c r="Q793" i="4"/>
  <c r="Q792" i="4"/>
  <c r="Q791" i="4"/>
  <c r="Q790" i="4"/>
  <c r="Q789" i="4"/>
  <c r="Q788" i="4"/>
  <c r="Q787" i="4"/>
  <c r="Q786" i="4"/>
  <c r="Q785" i="4"/>
  <c r="Q784" i="4"/>
  <c r="Q783" i="4"/>
  <c r="Q782" i="4"/>
  <c r="Q781" i="4"/>
  <c r="Q780" i="4"/>
  <c r="Q779" i="4"/>
  <c r="Q778" i="4"/>
  <c r="Q777" i="4"/>
  <c r="Q776" i="4"/>
  <c r="Q775" i="4"/>
  <c r="Q774" i="4"/>
  <c r="Q773" i="4"/>
  <c r="Q772" i="4"/>
  <c r="Q771" i="4"/>
  <c r="Q770" i="4"/>
  <c r="Q769" i="4"/>
  <c r="Q768" i="4"/>
  <c r="Q767" i="4"/>
  <c r="Q766" i="4"/>
  <c r="Q765" i="4"/>
  <c r="Q764" i="4"/>
  <c r="Q763" i="4"/>
  <c r="Q762" i="4"/>
  <c r="Q761" i="4"/>
  <c r="Q760" i="4"/>
  <c r="Q759" i="4"/>
  <c r="Q758" i="4"/>
  <c r="Q757" i="4"/>
  <c r="Q756" i="4"/>
  <c r="Q755" i="4"/>
  <c r="Q754" i="4"/>
  <c r="Q753" i="4"/>
  <c r="Q752" i="4"/>
  <c r="Q751" i="4"/>
  <c r="Q750" i="4"/>
  <c r="Q749" i="4"/>
  <c r="Q748" i="4"/>
  <c r="Q747" i="4"/>
  <c r="Q746" i="4"/>
  <c r="Q745" i="4"/>
  <c r="Q744" i="4"/>
  <c r="Q743" i="4"/>
  <c r="Q742" i="4"/>
  <c r="Q741" i="4"/>
  <c r="Q740" i="4"/>
  <c r="Q739" i="4"/>
  <c r="Q738" i="4"/>
  <c r="Q737" i="4"/>
  <c r="Q736" i="4"/>
  <c r="Q735" i="4"/>
  <c r="Q734" i="4"/>
  <c r="Q733" i="4"/>
  <c r="Q732" i="4"/>
  <c r="Q731" i="4"/>
  <c r="Q730" i="4"/>
  <c r="Q729" i="4"/>
  <c r="Q728" i="4"/>
  <c r="Q727" i="4"/>
  <c r="Q726" i="4"/>
  <c r="Q725" i="4"/>
  <c r="Q724" i="4"/>
  <c r="Q723" i="4"/>
  <c r="Q722" i="4"/>
  <c r="Q721" i="4"/>
  <c r="Q720" i="4"/>
  <c r="Q719" i="4"/>
  <c r="Q718" i="4"/>
  <c r="Q717" i="4"/>
  <c r="Q716" i="4"/>
  <c r="Q715" i="4"/>
  <c r="Q714" i="4"/>
  <c r="Q713" i="4"/>
  <c r="Q712" i="4"/>
  <c r="Q711" i="4"/>
  <c r="Q710" i="4"/>
  <c r="Q709" i="4"/>
  <c r="Q708" i="4"/>
  <c r="Q707" i="4"/>
  <c r="Q706" i="4"/>
  <c r="Q705" i="4"/>
  <c r="Q704" i="4"/>
  <c r="Q703" i="4"/>
  <c r="Q702" i="4"/>
  <c r="Q701" i="4"/>
  <c r="Q700" i="4"/>
  <c r="Q699" i="4"/>
  <c r="Q698" i="4"/>
  <c r="Q697" i="4"/>
  <c r="Q696" i="4"/>
  <c r="Q695" i="4"/>
  <c r="Q694" i="4"/>
  <c r="Q693" i="4"/>
  <c r="Q692" i="4"/>
  <c r="Q691" i="4"/>
  <c r="Q690" i="4"/>
  <c r="Q689" i="4"/>
  <c r="Q688" i="4"/>
  <c r="Q687" i="4"/>
  <c r="Q686" i="4"/>
  <c r="Q685" i="4"/>
  <c r="Q684" i="4"/>
  <c r="Q683" i="4"/>
  <c r="Q682" i="4"/>
  <c r="Q681" i="4"/>
  <c r="Q680" i="4"/>
  <c r="Q679" i="4"/>
  <c r="Q678" i="4"/>
  <c r="Q677" i="4"/>
  <c r="Q676" i="4"/>
  <c r="Q675" i="4"/>
  <c r="Q674" i="4"/>
  <c r="Q673" i="4"/>
  <c r="Q672" i="4"/>
  <c r="Q671" i="4"/>
  <c r="Q670" i="4"/>
  <c r="Q669" i="4"/>
  <c r="Q668" i="4"/>
  <c r="Q667" i="4"/>
  <c r="Q666" i="4"/>
  <c r="Q665" i="4"/>
  <c r="Q664" i="4"/>
  <c r="Q663" i="4"/>
  <c r="Q662" i="4"/>
  <c r="Q661" i="4"/>
  <c r="Q660" i="4"/>
  <c r="Q659" i="4"/>
  <c r="Q658" i="4"/>
  <c r="Q657" i="4"/>
  <c r="Q656" i="4"/>
  <c r="Q655" i="4"/>
  <c r="Q654" i="4"/>
  <c r="Q653" i="4"/>
  <c r="Q652" i="4"/>
  <c r="Q651" i="4"/>
  <c r="Q650" i="4"/>
  <c r="Q649" i="4"/>
  <c r="Q648" i="4"/>
  <c r="Q647" i="4"/>
  <c r="Q646" i="4"/>
  <c r="Q645" i="4"/>
  <c r="Q644" i="4"/>
  <c r="Q643" i="4"/>
  <c r="Q642" i="4"/>
  <c r="Q641" i="4"/>
  <c r="Q640" i="4"/>
  <c r="Q639" i="4"/>
  <c r="Q638" i="4"/>
  <c r="Q637" i="4"/>
  <c r="Q636" i="4"/>
  <c r="Q635" i="4"/>
  <c r="Q634" i="4"/>
  <c r="Q633" i="4"/>
  <c r="Q632" i="4"/>
  <c r="Q631" i="4"/>
  <c r="Q630" i="4"/>
  <c r="Q629" i="4"/>
  <c r="Q628" i="4"/>
  <c r="Q627" i="4"/>
  <c r="Q626" i="4"/>
  <c r="Q625" i="4"/>
  <c r="Q624" i="4"/>
  <c r="Q623" i="4"/>
  <c r="Q622" i="4"/>
  <c r="Q621" i="4"/>
  <c r="Q620" i="4"/>
  <c r="Q619" i="4"/>
  <c r="Q618" i="4"/>
  <c r="Q617" i="4"/>
  <c r="Q616" i="4"/>
  <c r="Q615" i="4"/>
  <c r="Q614" i="4"/>
  <c r="Q613" i="4"/>
  <c r="Q612" i="4"/>
  <c r="Q611" i="4"/>
  <c r="Q610" i="4"/>
  <c r="Q609" i="4"/>
  <c r="Q608" i="4"/>
  <c r="Q607" i="4"/>
  <c r="Q606" i="4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AL6" i="4"/>
  <c r="AL5" i="4"/>
  <c r="AL4" i="4"/>
  <c r="AL3" i="4"/>
  <c r="AL2" i="4"/>
  <c r="AK4" i="4"/>
  <c r="AK3" i="4"/>
  <c r="AJ7" i="4"/>
  <c r="AJ6" i="4"/>
  <c r="AK6" i="4" s="1"/>
  <c r="AJ5" i="4"/>
  <c r="AK5" i="4" s="1"/>
  <c r="AJ4" i="4"/>
  <c r="AJ3" i="4"/>
  <c r="AJ2" i="4"/>
  <c r="AK2" i="4" s="1"/>
  <c r="DV4" i="2"/>
  <c r="DU4" i="2"/>
  <c r="DS4" i="2"/>
  <c r="DR4" i="2"/>
  <c r="DP4" i="2"/>
  <c r="DO4" i="2"/>
  <c r="DM4" i="2"/>
  <c r="DL4" i="2"/>
  <c r="DV3" i="2"/>
  <c r="DU3" i="2"/>
  <c r="DS3" i="2"/>
  <c r="DR3" i="2"/>
  <c r="DP3" i="2"/>
  <c r="DO3" i="2"/>
  <c r="DM3" i="2"/>
  <c r="DL3" i="2"/>
  <c r="DV2" i="2"/>
  <c r="DU2" i="2"/>
  <c r="DS2" i="2"/>
  <c r="DR2" i="2"/>
  <c r="DP2" i="2"/>
  <c r="DO2" i="2"/>
  <c r="DM2" i="2"/>
  <c r="DL2" i="2"/>
  <c r="DI4" i="2"/>
  <c r="DH4" i="2"/>
  <c r="DF4" i="2"/>
  <c r="DE4" i="2"/>
  <c r="DC4" i="2"/>
  <c r="DB4" i="2"/>
  <c r="CZ4" i="2"/>
  <c r="CY4" i="2"/>
  <c r="DI3" i="2"/>
  <c r="DH3" i="2"/>
  <c r="DF3" i="2"/>
  <c r="DE3" i="2"/>
  <c r="DC3" i="2"/>
  <c r="DB3" i="2"/>
  <c r="CZ3" i="2"/>
  <c r="CY3" i="2"/>
  <c r="DI2" i="2"/>
  <c r="DH2" i="2"/>
  <c r="DF2" i="2"/>
  <c r="DE2" i="2"/>
  <c r="DC2" i="2"/>
  <c r="DB2" i="2"/>
  <c r="CZ2" i="2"/>
  <c r="CY2" i="2"/>
  <c r="EA62" i="3"/>
  <c r="DZ62" i="3"/>
  <c r="DY62" i="3"/>
  <c r="EA61" i="3"/>
  <c r="DZ61" i="3"/>
  <c r="DY61" i="3"/>
  <c r="EA60" i="3"/>
  <c r="DZ60" i="3"/>
  <c r="DY60" i="3"/>
  <c r="EA59" i="3"/>
  <c r="DZ59" i="3"/>
  <c r="DY59" i="3"/>
  <c r="EA58" i="3"/>
  <c r="DZ58" i="3"/>
  <c r="DY58" i="3"/>
  <c r="EA57" i="3"/>
  <c r="DZ57" i="3"/>
  <c r="DY57" i="3"/>
  <c r="EA56" i="3"/>
  <c r="DZ56" i="3"/>
  <c r="DY56" i="3"/>
  <c r="EA55" i="3"/>
  <c r="DZ55" i="3"/>
  <c r="DY55" i="3"/>
  <c r="EA54" i="3"/>
  <c r="DZ54" i="3"/>
  <c r="DY54" i="3"/>
  <c r="EA53" i="3"/>
  <c r="DZ53" i="3"/>
  <c r="DY53" i="3"/>
  <c r="EA52" i="3"/>
  <c r="DZ52" i="3"/>
  <c r="DY52" i="3"/>
  <c r="EA49" i="3"/>
  <c r="DZ49" i="3"/>
  <c r="DY49" i="3"/>
  <c r="EA48" i="3"/>
  <c r="DZ48" i="3"/>
  <c r="DY48" i="3"/>
  <c r="EA47" i="3"/>
  <c r="DZ47" i="3"/>
  <c r="DY47" i="3"/>
  <c r="EA46" i="3"/>
  <c r="DZ46" i="3"/>
  <c r="DY46" i="3"/>
  <c r="EA45" i="3"/>
  <c r="DZ45" i="3"/>
  <c r="DY45" i="3"/>
  <c r="EA44" i="3"/>
  <c r="DZ44" i="3"/>
  <c r="DY44" i="3"/>
  <c r="EA43" i="3"/>
  <c r="DZ43" i="3"/>
  <c r="DY43" i="3"/>
  <c r="EA42" i="3"/>
  <c r="DZ42" i="3"/>
  <c r="DY42" i="3"/>
  <c r="EA41" i="3"/>
  <c r="DZ41" i="3"/>
  <c r="DY41" i="3"/>
  <c r="EA40" i="3"/>
  <c r="DZ40" i="3"/>
  <c r="DY40" i="3"/>
  <c r="EA39" i="3"/>
  <c r="DZ39" i="3"/>
  <c r="DY39" i="3"/>
  <c r="EA37" i="3"/>
  <c r="DZ37" i="3"/>
  <c r="DY37" i="3"/>
  <c r="EA36" i="3"/>
  <c r="DZ36" i="3"/>
  <c r="DY36" i="3"/>
  <c r="EA35" i="3"/>
  <c r="DZ35" i="3"/>
  <c r="DY35" i="3"/>
  <c r="EA34" i="3"/>
  <c r="DZ34" i="3"/>
  <c r="DY34" i="3"/>
  <c r="EA33" i="3"/>
  <c r="DZ33" i="3"/>
  <c r="DY33" i="3"/>
  <c r="EA32" i="3"/>
  <c r="DZ32" i="3"/>
  <c r="DY32" i="3"/>
  <c r="EA31" i="3"/>
  <c r="DZ31" i="3"/>
  <c r="DY31" i="3"/>
  <c r="EA30" i="3"/>
  <c r="DZ30" i="3"/>
  <c r="DY30" i="3"/>
  <c r="EA29" i="3"/>
  <c r="DZ29" i="3"/>
  <c r="DY29" i="3"/>
  <c r="EA28" i="3"/>
  <c r="DZ28" i="3"/>
  <c r="DY28" i="3"/>
  <c r="EA27" i="3"/>
  <c r="DZ27" i="3"/>
  <c r="DY27" i="3"/>
  <c r="EA24" i="3"/>
  <c r="DZ24" i="3"/>
  <c r="DY24" i="3"/>
  <c r="EA23" i="3"/>
  <c r="DZ23" i="3"/>
  <c r="DY23" i="3"/>
  <c r="EA22" i="3"/>
  <c r="DZ22" i="3"/>
  <c r="DY22" i="3"/>
  <c r="EA21" i="3"/>
  <c r="DZ21" i="3"/>
  <c r="DY21" i="3"/>
  <c r="EA20" i="3"/>
  <c r="DZ20" i="3"/>
  <c r="DY20" i="3"/>
  <c r="EA19" i="3"/>
  <c r="DZ19" i="3"/>
  <c r="DY19" i="3"/>
  <c r="EA18" i="3"/>
  <c r="DZ18" i="3"/>
  <c r="DY18" i="3"/>
  <c r="EA17" i="3"/>
  <c r="DZ17" i="3"/>
  <c r="DY17" i="3"/>
  <c r="EA16" i="3"/>
  <c r="DZ16" i="3"/>
  <c r="DY16" i="3"/>
  <c r="EA15" i="3"/>
  <c r="DZ15" i="3"/>
  <c r="DY15" i="3"/>
  <c r="EA12" i="3"/>
  <c r="DZ12" i="3"/>
  <c r="DY12" i="3"/>
  <c r="EA11" i="3"/>
  <c r="DZ11" i="3"/>
  <c r="DY11" i="3"/>
  <c r="EA10" i="3"/>
  <c r="DZ10" i="3"/>
  <c r="CV3" i="2" s="1"/>
  <c r="DY10" i="3"/>
  <c r="EA9" i="3"/>
  <c r="DZ9" i="3"/>
  <c r="DY9" i="3"/>
  <c r="EA8" i="3"/>
  <c r="DZ8" i="3"/>
  <c r="DY8" i="3"/>
  <c r="EA7" i="3"/>
  <c r="DZ7" i="3"/>
  <c r="DY7" i="3"/>
  <c r="EA6" i="3"/>
  <c r="DZ6" i="3"/>
  <c r="DY6" i="3"/>
  <c r="EA5" i="3"/>
  <c r="DZ5" i="3"/>
  <c r="DY5" i="3"/>
  <c r="EA4" i="3"/>
  <c r="DZ4" i="3"/>
  <c r="DY4" i="3"/>
  <c r="EA3" i="3"/>
  <c r="DZ3" i="3"/>
  <c r="DY3" i="3"/>
  <c r="CV2" i="2" s="1"/>
  <c r="EA2" i="3"/>
  <c r="CV4" i="2" s="1"/>
  <c r="DZ2" i="3"/>
  <c r="CU3" i="2" s="1"/>
  <c r="DY2" i="3"/>
  <c r="CU2" i="2" s="1"/>
  <c r="DX63" i="3"/>
  <c r="DW63" i="3"/>
  <c r="DV63" i="3"/>
  <c r="DX62" i="3"/>
  <c r="DW62" i="3"/>
  <c r="DV62" i="3"/>
  <c r="DX61" i="3"/>
  <c r="DW61" i="3"/>
  <c r="DV61" i="3"/>
  <c r="DX60" i="3"/>
  <c r="DW60" i="3"/>
  <c r="DV60" i="3"/>
  <c r="DX59" i="3"/>
  <c r="DW59" i="3"/>
  <c r="DV59" i="3"/>
  <c r="DX58" i="3"/>
  <c r="DW58" i="3"/>
  <c r="DV58" i="3"/>
  <c r="DX57" i="3"/>
  <c r="DW57" i="3"/>
  <c r="DV57" i="3"/>
  <c r="DX56" i="3"/>
  <c r="DW56" i="3"/>
  <c r="DV56" i="3"/>
  <c r="DX55" i="3"/>
  <c r="DW55" i="3"/>
  <c r="DV55" i="3"/>
  <c r="DX54" i="3"/>
  <c r="DW54" i="3"/>
  <c r="DV54" i="3"/>
  <c r="DX53" i="3"/>
  <c r="DW53" i="3"/>
  <c r="DV53" i="3"/>
  <c r="DX52" i="3"/>
  <c r="DW52" i="3"/>
  <c r="DV52" i="3"/>
  <c r="DX50" i="3"/>
  <c r="DW50" i="3"/>
  <c r="DV50" i="3"/>
  <c r="DX49" i="3"/>
  <c r="DW49" i="3"/>
  <c r="DV49" i="3"/>
  <c r="DX48" i="3"/>
  <c r="DW48" i="3"/>
  <c r="DV48" i="3"/>
  <c r="DX47" i="3"/>
  <c r="DW47" i="3"/>
  <c r="DV47" i="3"/>
  <c r="DX46" i="3"/>
  <c r="DW46" i="3"/>
  <c r="DV46" i="3"/>
  <c r="DX45" i="3"/>
  <c r="DW45" i="3"/>
  <c r="DV45" i="3"/>
  <c r="DX44" i="3"/>
  <c r="DW44" i="3"/>
  <c r="DV44" i="3"/>
  <c r="DX43" i="3"/>
  <c r="DW43" i="3"/>
  <c r="DV43" i="3"/>
  <c r="DX42" i="3"/>
  <c r="DW42" i="3"/>
  <c r="DV42" i="3"/>
  <c r="DX41" i="3"/>
  <c r="DW41" i="3"/>
  <c r="DV41" i="3"/>
  <c r="DX40" i="3"/>
  <c r="DW40" i="3"/>
  <c r="DV40" i="3"/>
  <c r="DX39" i="3"/>
  <c r="DW39" i="3"/>
  <c r="DV39" i="3"/>
  <c r="DX36" i="3"/>
  <c r="DW36" i="3"/>
  <c r="DV36" i="3"/>
  <c r="DX35" i="3"/>
  <c r="DW35" i="3"/>
  <c r="DV35" i="3"/>
  <c r="DX34" i="3"/>
  <c r="DW34" i="3"/>
  <c r="DV34" i="3"/>
  <c r="DX33" i="3"/>
  <c r="DW33" i="3"/>
  <c r="DV33" i="3"/>
  <c r="DX32" i="3"/>
  <c r="DW32" i="3"/>
  <c r="DV32" i="3"/>
  <c r="DX31" i="3"/>
  <c r="DW31" i="3"/>
  <c r="DV31" i="3"/>
  <c r="DX30" i="3"/>
  <c r="DW30" i="3"/>
  <c r="DV30" i="3"/>
  <c r="DX29" i="3"/>
  <c r="DW29" i="3"/>
  <c r="DV29" i="3"/>
  <c r="DX28" i="3"/>
  <c r="DW28" i="3"/>
  <c r="DV28" i="3"/>
  <c r="DX27" i="3"/>
  <c r="DW27" i="3"/>
  <c r="DV27" i="3"/>
  <c r="DX24" i="3"/>
  <c r="DW24" i="3"/>
  <c r="DV24" i="3"/>
  <c r="DX23" i="3"/>
  <c r="DW23" i="3"/>
  <c r="DV23" i="3"/>
  <c r="DX22" i="3"/>
  <c r="DW22" i="3"/>
  <c r="DV22" i="3"/>
  <c r="DX21" i="3"/>
  <c r="DW21" i="3"/>
  <c r="DV21" i="3"/>
  <c r="DX20" i="3"/>
  <c r="DW20" i="3"/>
  <c r="DV20" i="3"/>
  <c r="DX19" i="3"/>
  <c r="DW19" i="3"/>
  <c r="DV19" i="3"/>
  <c r="DX18" i="3"/>
  <c r="DW18" i="3"/>
  <c r="DV18" i="3"/>
  <c r="DX17" i="3"/>
  <c r="DW17" i="3"/>
  <c r="DV17" i="3"/>
  <c r="DX16" i="3"/>
  <c r="DW16" i="3"/>
  <c r="DV16" i="3"/>
  <c r="DX15" i="3"/>
  <c r="DW15" i="3"/>
  <c r="DV15" i="3"/>
  <c r="DX12" i="3"/>
  <c r="DW12" i="3"/>
  <c r="DV12" i="3"/>
  <c r="DX11" i="3"/>
  <c r="DW11" i="3"/>
  <c r="DV11" i="3"/>
  <c r="DX10" i="3"/>
  <c r="DW10" i="3"/>
  <c r="DV10" i="3"/>
  <c r="DX9" i="3"/>
  <c r="DW9" i="3"/>
  <c r="DV9" i="3"/>
  <c r="DX8" i="3"/>
  <c r="DW8" i="3"/>
  <c r="DV8" i="3"/>
  <c r="DX7" i="3"/>
  <c r="DW7" i="3"/>
  <c r="DV7" i="3"/>
  <c r="DX6" i="3"/>
  <c r="DW6" i="3"/>
  <c r="DV6" i="3"/>
  <c r="DX5" i="3"/>
  <c r="DW5" i="3"/>
  <c r="DV5" i="3"/>
  <c r="DX4" i="3"/>
  <c r="DW4" i="3"/>
  <c r="CR3" i="2" s="1"/>
  <c r="DV4" i="3"/>
  <c r="DX3" i="3"/>
  <c r="DW3" i="3"/>
  <c r="DV3" i="3"/>
  <c r="DX2" i="3"/>
  <c r="CS4" i="2" s="1"/>
  <c r="DW2" i="3"/>
  <c r="CS3" i="2" s="1"/>
  <c r="DV2" i="3"/>
  <c r="CS2" i="2" s="1"/>
  <c r="DU63" i="3"/>
  <c r="DT63" i="3"/>
  <c r="DS63" i="3"/>
  <c r="DU62" i="3"/>
  <c r="DT62" i="3"/>
  <c r="DS62" i="3"/>
  <c r="DU61" i="3"/>
  <c r="DT61" i="3"/>
  <c r="DS61" i="3"/>
  <c r="DU60" i="3"/>
  <c r="DT60" i="3"/>
  <c r="DS60" i="3"/>
  <c r="DU59" i="3"/>
  <c r="DT59" i="3"/>
  <c r="DS59" i="3"/>
  <c r="DU58" i="3"/>
  <c r="DT58" i="3"/>
  <c r="DS58" i="3"/>
  <c r="DU57" i="3"/>
  <c r="DT57" i="3"/>
  <c r="DS57" i="3"/>
  <c r="DU56" i="3"/>
  <c r="DT56" i="3"/>
  <c r="DS56" i="3"/>
  <c r="DU55" i="3"/>
  <c r="DT55" i="3"/>
  <c r="DS55" i="3"/>
  <c r="DU54" i="3"/>
  <c r="DT54" i="3"/>
  <c r="DS54" i="3"/>
  <c r="DU53" i="3"/>
  <c r="DT53" i="3"/>
  <c r="DS53" i="3"/>
  <c r="DU52" i="3"/>
  <c r="DT52" i="3"/>
  <c r="DS52" i="3"/>
  <c r="DU50" i="3"/>
  <c r="DT50" i="3"/>
  <c r="DS50" i="3"/>
  <c r="DU49" i="3"/>
  <c r="DT49" i="3"/>
  <c r="DS49" i="3"/>
  <c r="DU48" i="3"/>
  <c r="DT48" i="3"/>
  <c r="DS48" i="3"/>
  <c r="DU47" i="3"/>
  <c r="DT47" i="3"/>
  <c r="DS47" i="3"/>
  <c r="DU46" i="3"/>
  <c r="DT46" i="3"/>
  <c r="DS46" i="3"/>
  <c r="DU45" i="3"/>
  <c r="DT45" i="3"/>
  <c r="DS45" i="3"/>
  <c r="DU44" i="3"/>
  <c r="DT44" i="3"/>
  <c r="DS44" i="3"/>
  <c r="DU43" i="3"/>
  <c r="DT43" i="3"/>
  <c r="DS43" i="3"/>
  <c r="DU42" i="3"/>
  <c r="DT42" i="3"/>
  <c r="DS42" i="3"/>
  <c r="DU41" i="3"/>
  <c r="DT41" i="3"/>
  <c r="DS41" i="3"/>
  <c r="DU40" i="3"/>
  <c r="DT40" i="3"/>
  <c r="DS40" i="3"/>
  <c r="DU39" i="3"/>
  <c r="DT39" i="3"/>
  <c r="DS39" i="3"/>
  <c r="DU36" i="3"/>
  <c r="DT36" i="3"/>
  <c r="DS36" i="3"/>
  <c r="DU35" i="3"/>
  <c r="DT35" i="3"/>
  <c r="DS35" i="3"/>
  <c r="DU34" i="3"/>
  <c r="DT34" i="3"/>
  <c r="DS34" i="3"/>
  <c r="DU33" i="3"/>
  <c r="DT33" i="3"/>
  <c r="DS33" i="3"/>
  <c r="DU32" i="3"/>
  <c r="DT32" i="3"/>
  <c r="DS32" i="3"/>
  <c r="DU31" i="3"/>
  <c r="DT31" i="3"/>
  <c r="DS31" i="3"/>
  <c r="DU30" i="3"/>
  <c r="DT30" i="3"/>
  <c r="DS30" i="3"/>
  <c r="DU29" i="3"/>
  <c r="DT29" i="3"/>
  <c r="DS29" i="3"/>
  <c r="DU28" i="3"/>
  <c r="DT28" i="3"/>
  <c r="DS28" i="3"/>
  <c r="DU27" i="3"/>
  <c r="DT27" i="3"/>
  <c r="DS27" i="3"/>
  <c r="DU25" i="3"/>
  <c r="DT25" i="3"/>
  <c r="DS25" i="3"/>
  <c r="DU24" i="3"/>
  <c r="DT24" i="3"/>
  <c r="DS24" i="3"/>
  <c r="DU23" i="3"/>
  <c r="DT23" i="3"/>
  <c r="DS23" i="3"/>
  <c r="DU22" i="3"/>
  <c r="DT22" i="3"/>
  <c r="DS22" i="3"/>
  <c r="DU21" i="3"/>
  <c r="DT21" i="3"/>
  <c r="DS21" i="3"/>
  <c r="DU20" i="3"/>
  <c r="DT20" i="3"/>
  <c r="DS20" i="3"/>
  <c r="DU19" i="3"/>
  <c r="DT19" i="3"/>
  <c r="DS19" i="3"/>
  <c r="DU18" i="3"/>
  <c r="DT18" i="3"/>
  <c r="DS18" i="3"/>
  <c r="DU17" i="3"/>
  <c r="DT17" i="3"/>
  <c r="DS17" i="3"/>
  <c r="DU16" i="3"/>
  <c r="DT16" i="3"/>
  <c r="DS16" i="3"/>
  <c r="DU15" i="3"/>
  <c r="DT15" i="3"/>
  <c r="CP3" i="2" s="1"/>
  <c r="DS15" i="3"/>
  <c r="DU12" i="3"/>
  <c r="DT12" i="3"/>
  <c r="DS12" i="3"/>
  <c r="DU11" i="3"/>
  <c r="DT11" i="3"/>
  <c r="DS11" i="3"/>
  <c r="DU10" i="3"/>
  <c r="DT10" i="3"/>
  <c r="DS10" i="3"/>
  <c r="DU9" i="3"/>
  <c r="DT9" i="3"/>
  <c r="DS9" i="3"/>
  <c r="DU8" i="3"/>
  <c r="DT8" i="3"/>
  <c r="DS8" i="3"/>
  <c r="DU7" i="3"/>
  <c r="DT7" i="3"/>
  <c r="DS7" i="3"/>
  <c r="DU6" i="3"/>
  <c r="DT6" i="3"/>
  <c r="DS6" i="3"/>
  <c r="DU5" i="3"/>
  <c r="DT5" i="3"/>
  <c r="DS5" i="3"/>
  <c r="DU4" i="3"/>
  <c r="DT4" i="3"/>
  <c r="DS4" i="3"/>
  <c r="DU3" i="3"/>
  <c r="DT3" i="3"/>
  <c r="DS3" i="3"/>
  <c r="DU2" i="3"/>
  <c r="CP4" i="2" s="1"/>
  <c r="DT2" i="3"/>
  <c r="CO3" i="2" s="1"/>
  <c r="DS2" i="3"/>
  <c r="CP2" i="2" s="1"/>
  <c r="DR62" i="3"/>
  <c r="DQ62" i="3"/>
  <c r="DP62" i="3"/>
  <c r="DR61" i="3"/>
  <c r="DQ61" i="3"/>
  <c r="DP61" i="3"/>
  <c r="DR60" i="3"/>
  <c r="DQ60" i="3"/>
  <c r="DP60" i="3"/>
  <c r="DR59" i="3"/>
  <c r="DQ59" i="3"/>
  <c r="DP59" i="3"/>
  <c r="DR58" i="3"/>
  <c r="DQ58" i="3"/>
  <c r="DP58" i="3"/>
  <c r="DR57" i="3"/>
  <c r="DQ57" i="3"/>
  <c r="DP57" i="3"/>
  <c r="DR56" i="3"/>
  <c r="DQ56" i="3"/>
  <c r="DP56" i="3"/>
  <c r="DR55" i="3"/>
  <c r="DQ55" i="3"/>
  <c r="DP55" i="3"/>
  <c r="DR54" i="3"/>
  <c r="DQ54" i="3"/>
  <c r="DP54" i="3"/>
  <c r="DR53" i="3"/>
  <c r="DQ53" i="3"/>
  <c r="DP53" i="3"/>
  <c r="DR52" i="3"/>
  <c r="DQ52" i="3"/>
  <c r="DP52" i="3"/>
  <c r="DR49" i="3"/>
  <c r="DQ49" i="3"/>
  <c r="DP49" i="3"/>
  <c r="DR48" i="3"/>
  <c r="DQ48" i="3"/>
  <c r="DP48" i="3"/>
  <c r="DR47" i="3"/>
  <c r="DQ47" i="3"/>
  <c r="DP47" i="3"/>
  <c r="DR46" i="3"/>
  <c r="DQ46" i="3"/>
  <c r="DP46" i="3"/>
  <c r="DR45" i="3"/>
  <c r="DQ45" i="3"/>
  <c r="DP45" i="3"/>
  <c r="DR44" i="3"/>
  <c r="DQ44" i="3"/>
  <c r="DP44" i="3"/>
  <c r="DR43" i="3"/>
  <c r="DQ43" i="3"/>
  <c r="DP43" i="3"/>
  <c r="DR42" i="3"/>
  <c r="DQ42" i="3"/>
  <c r="DP42" i="3"/>
  <c r="DR41" i="3"/>
  <c r="DQ41" i="3"/>
  <c r="DP41" i="3"/>
  <c r="DR40" i="3"/>
  <c r="DQ40" i="3"/>
  <c r="DP40" i="3"/>
  <c r="DR39" i="3"/>
  <c r="DQ39" i="3"/>
  <c r="DP39" i="3"/>
  <c r="DR37" i="3"/>
  <c r="DQ37" i="3"/>
  <c r="DP37" i="3"/>
  <c r="DR36" i="3"/>
  <c r="DQ36" i="3"/>
  <c r="DP36" i="3"/>
  <c r="DR35" i="3"/>
  <c r="DQ35" i="3"/>
  <c r="DP35" i="3"/>
  <c r="DR34" i="3"/>
  <c r="DQ34" i="3"/>
  <c r="DP34" i="3"/>
  <c r="DR33" i="3"/>
  <c r="DQ33" i="3"/>
  <c r="DP33" i="3"/>
  <c r="DR32" i="3"/>
  <c r="DQ32" i="3"/>
  <c r="DP32" i="3"/>
  <c r="DR31" i="3"/>
  <c r="DQ31" i="3"/>
  <c r="DP31" i="3"/>
  <c r="DR30" i="3"/>
  <c r="DQ30" i="3"/>
  <c r="DP30" i="3"/>
  <c r="DR29" i="3"/>
  <c r="DQ29" i="3"/>
  <c r="DP29" i="3"/>
  <c r="DR28" i="3"/>
  <c r="DQ28" i="3"/>
  <c r="DP28" i="3"/>
  <c r="DR27" i="3"/>
  <c r="DQ27" i="3"/>
  <c r="DP27" i="3"/>
  <c r="DR24" i="3"/>
  <c r="DQ24" i="3"/>
  <c r="DP24" i="3"/>
  <c r="DR23" i="3"/>
  <c r="DQ23" i="3"/>
  <c r="DP23" i="3"/>
  <c r="DR22" i="3"/>
  <c r="DQ22" i="3"/>
  <c r="DP22" i="3"/>
  <c r="DR21" i="3"/>
  <c r="DQ21" i="3"/>
  <c r="DP21" i="3"/>
  <c r="DR20" i="3"/>
  <c r="DQ20" i="3"/>
  <c r="DP20" i="3"/>
  <c r="DR19" i="3"/>
  <c r="DQ19" i="3"/>
  <c r="DP19" i="3"/>
  <c r="DR18" i="3"/>
  <c r="DQ18" i="3"/>
  <c r="DP18" i="3"/>
  <c r="DR17" i="3"/>
  <c r="DQ17" i="3"/>
  <c r="DP17" i="3"/>
  <c r="DR16" i="3"/>
  <c r="DQ16" i="3"/>
  <c r="DP16" i="3"/>
  <c r="DR15" i="3"/>
  <c r="DQ15" i="3"/>
  <c r="DP15" i="3"/>
  <c r="DR12" i="3"/>
  <c r="DQ12" i="3"/>
  <c r="DP12" i="3"/>
  <c r="DR11" i="3"/>
  <c r="DQ11" i="3"/>
  <c r="DP11" i="3"/>
  <c r="DR10" i="3"/>
  <c r="DQ10" i="3"/>
  <c r="DP10" i="3"/>
  <c r="DR9" i="3"/>
  <c r="DQ9" i="3"/>
  <c r="DP9" i="3"/>
  <c r="DR8" i="3"/>
  <c r="DQ8" i="3"/>
  <c r="DP8" i="3"/>
  <c r="DR7" i="3"/>
  <c r="DQ7" i="3"/>
  <c r="DP7" i="3"/>
  <c r="DR6" i="3"/>
  <c r="DQ6" i="3"/>
  <c r="DP6" i="3"/>
  <c r="DR5" i="3"/>
  <c r="DQ5" i="3"/>
  <c r="DP5" i="3"/>
  <c r="CL2" i="2" s="1"/>
  <c r="DR4" i="3"/>
  <c r="DQ4" i="3"/>
  <c r="DP4" i="3"/>
  <c r="DR3" i="3"/>
  <c r="DQ3" i="3"/>
  <c r="CM3" i="2" s="1"/>
  <c r="DP3" i="3"/>
  <c r="DR2" i="3"/>
  <c r="CM4" i="2" s="1"/>
  <c r="DQ2" i="3"/>
  <c r="CL3" i="2" s="1"/>
  <c r="DP2" i="3"/>
  <c r="CM2" i="2" s="1"/>
  <c r="DN61" i="3"/>
  <c r="DM61" i="3"/>
  <c r="DL61" i="3"/>
  <c r="DN60" i="3"/>
  <c r="DM60" i="3"/>
  <c r="DL60" i="3"/>
  <c r="DN59" i="3"/>
  <c r="DM59" i="3"/>
  <c r="DL59" i="3"/>
  <c r="DN58" i="3"/>
  <c r="DM58" i="3"/>
  <c r="DL58" i="3"/>
  <c r="DN57" i="3"/>
  <c r="DM57" i="3"/>
  <c r="DL57" i="3"/>
  <c r="DN56" i="3"/>
  <c r="DM56" i="3"/>
  <c r="DL56" i="3"/>
  <c r="DN55" i="3"/>
  <c r="DM55" i="3"/>
  <c r="DL55" i="3"/>
  <c r="DN54" i="3"/>
  <c r="DM54" i="3"/>
  <c r="DL54" i="3"/>
  <c r="DN53" i="3"/>
  <c r="DM53" i="3"/>
  <c r="DL53" i="3"/>
  <c r="DN52" i="3"/>
  <c r="DM52" i="3"/>
  <c r="DL52" i="3"/>
  <c r="DN49" i="3"/>
  <c r="DM49" i="3"/>
  <c r="DL49" i="3"/>
  <c r="DN48" i="3"/>
  <c r="DM48" i="3"/>
  <c r="DL48" i="3"/>
  <c r="DN47" i="3"/>
  <c r="DM47" i="3"/>
  <c r="DL47" i="3"/>
  <c r="DN46" i="3"/>
  <c r="DM46" i="3"/>
  <c r="DL46" i="3"/>
  <c r="DN45" i="3"/>
  <c r="DM45" i="3"/>
  <c r="DL45" i="3"/>
  <c r="DN44" i="3"/>
  <c r="DM44" i="3"/>
  <c r="DL44" i="3"/>
  <c r="DN43" i="3"/>
  <c r="DM43" i="3"/>
  <c r="DL43" i="3"/>
  <c r="DN42" i="3"/>
  <c r="DM42" i="3"/>
  <c r="DL42" i="3"/>
  <c r="DN41" i="3"/>
  <c r="DM41" i="3"/>
  <c r="DL41" i="3"/>
  <c r="DN40" i="3"/>
  <c r="DM40" i="3"/>
  <c r="DL40" i="3"/>
  <c r="DN39" i="3"/>
  <c r="DM39" i="3"/>
  <c r="DL39" i="3"/>
  <c r="DN36" i="3"/>
  <c r="DM36" i="3"/>
  <c r="DL36" i="3"/>
  <c r="DN35" i="3"/>
  <c r="DM35" i="3"/>
  <c r="DL35" i="3"/>
  <c r="DN34" i="3"/>
  <c r="DM34" i="3"/>
  <c r="DL34" i="3"/>
  <c r="DN33" i="3"/>
  <c r="DM33" i="3"/>
  <c r="DL33" i="3"/>
  <c r="DN32" i="3"/>
  <c r="DM32" i="3"/>
  <c r="DL32" i="3"/>
  <c r="DN31" i="3"/>
  <c r="DM31" i="3"/>
  <c r="DL31" i="3"/>
  <c r="DN30" i="3"/>
  <c r="DM30" i="3"/>
  <c r="DL30" i="3"/>
  <c r="DN29" i="3"/>
  <c r="DM29" i="3"/>
  <c r="DL29" i="3"/>
  <c r="DN28" i="3"/>
  <c r="DM28" i="3"/>
  <c r="DL28" i="3"/>
  <c r="DN27" i="3"/>
  <c r="DM27" i="3"/>
  <c r="DL27" i="3"/>
  <c r="DN23" i="3"/>
  <c r="DM23" i="3"/>
  <c r="DL23" i="3"/>
  <c r="DN22" i="3"/>
  <c r="DM22" i="3"/>
  <c r="DL22" i="3"/>
  <c r="DN21" i="3"/>
  <c r="DM21" i="3"/>
  <c r="DL21" i="3"/>
  <c r="DN20" i="3"/>
  <c r="DM20" i="3"/>
  <c r="DL20" i="3"/>
  <c r="DN19" i="3"/>
  <c r="DM19" i="3"/>
  <c r="DL19" i="3"/>
  <c r="DN18" i="3"/>
  <c r="DM18" i="3"/>
  <c r="DL18" i="3"/>
  <c r="DN17" i="3"/>
  <c r="DM17" i="3"/>
  <c r="DL17" i="3"/>
  <c r="DN16" i="3"/>
  <c r="DM16" i="3"/>
  <c r="DL16" i="3"/>
  <c r="DN15" i="3"/>
  <c r="DM15" i="3"/>
  <c r="DL15" i="3"/>
  <c r="DN12" i="3"/>
  <c r="DM12" i="3"/>
  <c r="DL12" i="3"/>
  <c r="DN11" i="3"/>
  <c r="DM11" i="3"/>
  <c r="DL11" i="3"/>
  <c r="CI2" i="2" s="1"/>
  <c r="DN10" i="3"/>
  <c r="DM10" i="3"/>
  <c r="DL10" i="3"/>
  <c r="DN9" i="3"/>
  <c r="DM9" i="3"/>
  <c r="DL9" i="3"/>
  <c r="DN8" i="3"/>
  <c r="DM8" i="3"/>
  <c r="DL8" i="3"/>
  <c r="DN7" i="3"/>
  <c r="DM7" i="3"/>
  <c r="DL7" i="3"/>
  <c r="DN6" i="3"/>
  <c r="DM6" i="3"/>
  <c r="DL6" i="3"/>
  <c r="DN5" i="3"/>
  <c r="CI4" i="2" s="1"/>
  <c r="DM5" i="3"/>
  <c r="DL5" i="3"/>
  <c r="DN4" i="3"/>
  <c r="DM4" i="3"/>
  <c r="DL4" i="3"/>
  <c r="DN3" i="3"/>
  <c r="DM3" i="3"/>
  <c r="DL3" i="3"/>
  <c r="DN2" i="3"/>
  <c r="CH4" i="2" s="1"/>
  <c r="DM2" i="3"/>
  <c r="CI3" i="2" s="1"/>
  <c r="DL2" i="3"/>
  <c r="CH2" i="2" s="1"/>
  <c r="DK62" i="3"/>
  <c r="DJ62" i="3"/>
  <c r="DI62" i="3"/>
  <c r="DK61" i="3"/>
  <c r="DJ61" i="3"/>
  <c r="DI61" i="3"/>
  <c r="DK60" i="3"/>
  <c r="DJ60" i="3"/>
  <c r="DI60" i="3"/>
  <c r="DK59" i="3"/>
  <c r="DJ59" i="3"/>
  <c r="DI59" i="3"/>
  <c r="DK58" i="3"/>
  <c r="DJ58" i="3"/>
  <c r="DI58" i="3"/>
  <c r="DK57" i="3"/>
  <c r="DJ57" i="3"/>
  <c r="DI57" i="3"/>
  <c r="DK56" i="3"/>
  <c r="DJ56" i="3"/>
  <c r="DI56" i="3"/>
  <c r="DK55" i="3"/>
  <c r="DJ55" i="3"/>
  <c r="DI55" i="3"/>
  <c r="DK54" i="3"/>
  <c r="DJ54" i="3"/>
  <c r="DI54" i="3"/>
  <c r="DK53" i="3"/>
  <c r="DJ53" i="3"/>
  <c r="DI53" i="3"/>
  <c r="DK52" i="3"/>
  <c r="DJ52" i="3"/>
  <c r="DI52" i="3"/>
  <c r="DK49" i="3"/>
  <c r="DJ49" i="3"/>
  <c r="DI49" i="3"/>
  <c r="DK48" i="3"/>
  <c r="DJ48" i="3"/>
  <c r="DI48" i="3"/>
  <c r="DK47" i="3"/>
  <c r="DJ47" i="3"/>
  <c r="DI47" i="3"/>
  <c r="DK46" i="3"/>
  <c r="DJ46" i="3"/>
  <c r="DI46" i="3"/>
  <c r="DK45" i="3"/>
  <c r="DJ45" i="3"/>
  <c r="DI45" i="3"/>
  <c r="DK44" i="3"/>
  <c r="DJ44" i="3"/>
  <c r="DI44" i="3"/>
  <c r="DK43" i="3"/>
  <c r="DJ43" i="3"/>
  <c r="DI43" i="3"/>
  <c r="DK42" i="3"/>
  <c r="DJ42" i="3"/>
  <c r="DI42" i="3"/>
  <c r="DK41" i="3"/>
  <c r="DJ41" i="3"/>
  <c r="DI41" i="3"/>
  <c r="DK40" i="3"/>
  <c r="DJ40" i="3"/>
  <c r="DI40" i="3"/>
  <c r="DK39" i="3"/>
  <c r="DJ39" i="3"/>
  <c r="DI39" i="3"/>
  <c r="DK36" i="3"/>
  <c r="DJ36" i="3"/>
  <c r="DI36" i="3"/>
  <c r="DK35" i="3"/>
  <c r="DJ35" i="3"/>
  <c r="DI35" i="3"/>
  <c r="DK34" i="3"/>
  <c r="DJ34" i="3"/>
  <c r="DI34" i="3"/>
  <c r="DK33" i="3"/>
  <c r="DJ33" i="3"/>
  <c r="DI33" i="3"/>
  <c r="DK32" i="3"/>
  <c r="DJ32" i="3"/>
  <c r="DI32" i="3"/>
  <c r="DK31" i="3"/>
  <c r="DJ31" i="3"/>
  <c r="DI31" i="3"/>
  <c r="DK30" i="3"/>
  <c r="DJ30" i="3"/>
  <c r="DI30" i="3"/>
  <c r="DK29" i="3"/>
  <c r="DJ29" i="3"/>
  <c r="DI29" i="3"/>
  <c r="DK28" i="3"/>
  <c r="DJ28" i="3"/>
  <c r="DI28" i="3"/>
  <c r="DK27" i="3"/>
  <c r="DJ27" i="3"/>
  <c r="DI27" i="3"/>
  <c r="DK23" i="3"/>
  <c r="DJ23" i="3"/>
  <c r="DI23" i="3"/>
  <c r="DK22" i="3"/>
  <c r="DJ22" i="3"/>
  <c r="DI22" i="3"/>
  <c r="DK21" i="3"/>
  <c r="DJ21" i="3"/>
  <c r="DI21" i="3"/>
  <c r="DK20" i="3"/>
  <c r="DJ20" i="3"/>
  <c r="DI20" i="3"/>
  <c r="DK19" i="3"/>
  <c r="DJ19" i="3"/>
  <c r="DI19" i="3"/>
  <c r="DK18" i="3"/>
  <c r="DJ18" i="3"/>
  <c r="DI18" i="3"/>
  <c r="DK17" i="3"/>
  <c r="DJ17" i="3"/>
  <c r="DI17" i="3"/>
  <c r="DK16" i="3"/>
  <c r="DJ16" i="3"/>
  <c r="DI16" i="3"/>
  <c r="DK15" i="3"/>
  <c r="DJ15" i="3"/>
  <c r="DI15" i="3"/>
  <c r="DK11" i="3"/>
  <c r="DJ11" i="3"/>
  <c r="DI11" i="3"/>
  <c r="DK10" i="3"/>
  <c r="DJ10" i="3"/>
  <c r="DI10" i="3"/>
  <c r="DK9" i="3"/>
  <c r="DJ9" i="3"/>
  <c r="DI9" i="3"/>
  <c r="DK8" i="3"/>
  <c r="DJ8" i="3"/>
  <c r="DI8" i="3"/>
  <c r="DK7" i="3"/>
  <c r="DJ7" i="3"/>
  <c r="DI7" i="3"/>
  <c r="DK6" i="3"/>
  <c r="DJ6" i="3"/>
  <c r="DI6" i="3"/>
  <c r="DK5" i="3"/>
  <c r="CE4" i="2" s="1"/>
  <c r="DJ5" i="3"/>
  <c r="DI5" i="3"/>
  <c r="DK4" i="3"/>
  <c r="DJ4" i="3"/>
  <c r="DI4" i="3"/>
  <c r="DK3" i="3"/>
  <c r="DJ3" i="3"/>
  <c r="CE3" i="2" s="1"/>
  <c r="DI3" i="3"/>
  <c r="CE2" i="2" s="1"/>
  <c r="DK2" i="3"/>
  <c r="CF4" i="2" s="1"/>
  <c r="DJ2" i="3"/>
  <c r="CF3" i="2" s="1"/>
  <c r="DI2" i="3"/>
  <c r="DH62" i="3"/>
  <c r="DG62" i="3"/>
  <c r="DF62" i="3"/>
  <c r="DH61" i="3"/>
  <c r="DG61" i="3"/>
  <c r="DF61" i="3"/>
  <c r="DH60" i="3"/>
  <c r="DG60" i="3"/>
  <c r="DF60" i="3"/>
  <c r="DH59" i="3"/>
  <c r="DG59" i="3"/>
  <c r="DF59" i="3"/>
  <c r="DH58" i="3"/>
  <c r="DG58" i="3"/>
  <c r="DF58" i="3"/>
  <c r="DH57" i="3"/>
  <c r="DG57" i="3"/>
  <c r="DF57" i="3"/>
  <c r="DH56" i="3"/>
  <c r="DG56" i="3"/>
  <c r="DF56" i="3"/>
  <c r="DH55" i="3"/>
  <c r="DG55" i="3"/>
  <c r="DF55" i="3"/>
  <c r="DH54" i="3"/>
  <c r="DG54" i="3"/>
  <c r="DF54" i="3"/>
  <c r="DH53" i="3"/>
  <c r="DG53" i="3"/>
  <c r="DF53" i="3"/>
  <c r="DH52" i="3"/>
  <c r="DG52" i="3"/>
  <c r="DF52" i="3"/>
  <c r="DH49" i="3"/>
  <c r="DG49" i="3"/>
  <c r="DF49" i="3"/>
  <c r="DH48" i="3"/>
  <c r="DG48" i="3"/>
  <c r="DF48" i="3"/>
  <c r="DH47" i="3"/>
  <c r="DG47" i="3"/>
  <c r="DF47" i="3"/>
  <c r="DH46" i="3"/>
  <c r="DG46" i="3"/>
  <c r="DF46" i="3"/>
  <c r="DH45" i="3"/>
  <c r="DG45" i="3"/>
  <c r="DF45" i="3"/>
  <c r="DH44" i="3"/>
  <c r="DG44" i="3"/>
  <c r="DF44" i="3"/>
  <c r="DH43" i="3"/>
  <c r="DG43" i="3"/>
  <c r="DF43" i="3"/>
  <c r="DH42" i="3"/>
  <c r="DG42" i="3"/>
  <c r="DF42" i="3"/>
  <c r="DH41" i="3"/>
  <c r="DG41" i="3"/>
  <c r="DF41" i="3"/>
  <c r="DH40" i="3"/>
  <c r="DG40" i="3"/>
  <c r="DF40" i="3"/>
  <c r="DH39" i="3"/>
  <c r="DG39" i="3"/>
  <c r="DF39" i="3"/>
  <c r="DH36" i="3"/>
  <c r="DG36" i="3"/>
  <c r="DF36" i="3"/>
  <c r="DH35" i="3"/>
  <c r="DG35" i="3"/>
  <c r="DF35" i="3"/>
  <c r="DH34" i="3"/>
  <c r="DG34" i="3"/>
  <c r="DF34" i="3"/>
  <c r="DH33" i="3"/>
  <c r="DG33" i="3"/>
  <c r="DF33" i="3"/>
  <c r="DH32" i="3"/>
  <c r="DG32" i="3"/>
  <c r="DF32" i="3"/>
  <c r="DH31" i="3"/>
  <c r="DG31" i="3"/>
  <c r="DF31" i="3"/>
  <c r="DH30" i="3"/>
  <c r="DG30" i="3"/>
  <c r="DF30" i="3"/>
  <c r="DH29" i="3"/>
  <c r="DG29" i="3"/>
  <c r="DF29" i="3"/>
  <c r="DH28" i="3"/>
  <c r="DG28" i="3"/>
  <c r="DF28" i="3"/>
  <c r="DH27" i="3"/>
  <c r="DG27" i="3"/>
  <c r="DF27" i="3"/>
  <c r="DH24" i="3"/>
  <c r="DG24" i="3"/>
  <c r="DF24" i="3"/>
  <c r="DH23" i="3"/>
  <c r="DG23" i="3"/>
  <c r="DF23" i="3"/>
  <c r="DH22" i="3"/>
  <c r="DG22" i="3"/>
  <c r="DF22" i="3"/>
  <c r="DH21" i="3"/>
  <c r="DG21" i="3"/>
  <c r="DF21" i="3"/>
  <c r="DH20" i="3"/>
  <c r="DG20" i="3"/>
  <c r="DF20" i="3"/>
  <c r="DH19" i="3"/>
  <c r="DG19" i="3"/>
  <c r="DF19" i="3"/>
  <c r="DH18" i="3"/>
  <c r="DG18" i="3"/>
  <c r="DF18" i="3"/>
  <c r="DH17" i="3"/>
  <c r="DG17" i="3"/>
  <c r="DF17" i="3"/>
  <c r="DH16" i="3"/>
  <c r="DG16" i="3"/>
  <c r="DF16" i="3"/>
  <c r="DH15" i="3"/>
  <c r="DG15" i="3"/>
  <c r="DF15" i="3"/>
  <c r="DH11" i="3"/>
  <c r="DG11" i="3"/>
  <c r="DF11" i="3"/>
  <c r="DH10" i="3"/>
  <c r="DG10" i="3"/>
  <c r="DF10" i="3"/>
  <c r="DH9" i="3"/>
  <c r="DG9" i="3"/>
  <c r="DF9" i="3"/>
  <c r="DH8" i="3"/>
  <c r="DG8" i="3"/>
  <c r="DF8" i="3"/>
  <c r="CC2" i="2" s="1"/>
  <c r="DH7" i="3"/>
  <c r="DG7" i="3"/>
  <c r="DF7" i="3"/>
  <c r="DH6" i="3"/>
  <c r="DG6" i="3"/>
  <c r="DF6" i="3"/>
  <c r="DH5" i="3"/>
  <c r="DG5" i="3"/>
  <c r="DF5" i="3"/>
  <c r="DH4" i="3"/>
  <c r="DG4" i="3"/>
  <c r="DF4" i="3"/>
  <c r="DH3" i="3"/>
  <c r="DG3" i="3"/>
  <c r="DF3" i="3"/>
  <c r="DH2" i="3"/>
  <c r="CC4" i="2" s="1"/>
  <c r="DG2" i="3"/>
  <c r="CC3" i="2" s="1"/>
  <c r="DF2" i="3"/>
  <c r="CB2" i="2" s="1"/>
  <c r="DE62" i="3"/>
  <c r="DD62" i="3"/>
  <c r="DC62" i="3"/>
  <c r="DE61" i="3"/>
  <c r="DD61" i="3"/>
  <c r="DC61" i="3"/>
  <c r="DE60" i="3"/>
  <c r="DD60" i="3"/>
  <c r="DC60" i="3"/>
  <c r="DE59" i="3"/>
  <c r="DD59" i="3"/>
  <c r="DC59" i="3"/>
  <c r="DE58" i="3"/>
  <c r="DD58" i="3"/>
  <c r="DC58" i="3"/>
  <c r="DE57" i="3"/>
  <c r="DD57" i="3"/>
  <c r="DC57" i="3"/>
  <c r="DE56" i="3"/>
  <c r="DD56" i="3"/>
  <c r="DC56" i="3"/>
  <c r="DE55" i="3"/>
  <c r="DD55" i="3"/>
  <c r="DC55" i="3"/>
  <c r="DE54" i="3"/>
  <c r="DD54" i="3"/>
  <c r="DC54" i="3"/>
  <c r="DE53" i="3"/>
  <c r="DD53" i="3"/>
  <c r="DC53" i="3"/>
  <c r="DE52" i="3"/>
  <c r="DD52" i="3"/>
  <c r="DC52" i="3"/>
  <c r="DE49" i="3"/>
  <c r="DD49" i="3"/>
  <c r="DC49" i="3"/>
  <c r="DE48" i="3"/>
  <c r="DD48" i="3"/>
  <c r="DC48" i="3"/>
  <c r="DE47" i="3"/>
  <c r="DD47" i="3"/>
  <c r="DC47" i="3"/>
  <c r="DE46" i="3"/>
  <c r="DD46" i="3"/>
  <c r="DC46" i="3"/>
  <c r="DE45" i="3"/>
  <c r="DD45" i="3"/>
  <c r="DC45" i="3"/>
  <c r="DE44" i="3"/>
  <c r="DD44" i="3"/>
  <c r="DC44" i="3"/>
  <c r="DE43" i="3"/>
  <c r="DD43" i="3"/>
  <c r="DC43" i="3"/>
  <c r="DE42" i="3"/>
  <c r="DD42" i="3"/>
  <c r="DC42" i="3"/>
  <c r="DE41" i="3"/>
  <c r="DD41" i="3"/>
  <c r="DC41" i="3"/>
  <c r="DE40" i="3"/>
  <c r="DD40" i="3"/>
  <c r="DC40" i="3"/>
  <c r="DE39" i="3"/>
  <c r="DD39" i="3"/>
  <c r="DC39" i="3"/>
  <c r="DE36" i="3"/>
  <c r="DD36" i="3"/>
  <c r="DC36" i="3"/>
  <c r="DE35" i="3"/>
  <c r="DD35" i="3"/>
  <c r="DC35" i="3"/>
  <c r="DE34" i="3"/>
  <c r="DD34" i="3"/>
  <c r="DC34" i="3"/>
  <c r="DE33" i="3"/>
  <c r="DD33" i="3"/>
  <c r="DC33" i="3"/>
  <c r="DE32" i="3"/>
  <c r="DD32" i="3"/>
  <c r="DC32" i="3"/>
  <c r="DE31" i="3"/>
  <c r="DD31" i="3"/>
  <c r="DC31" i="3"/>
  <c r="DE30" i="3"/>
  <c r="DD30" i="3"/>
  <c r="DC30" i="3"/>
  <c r="DE29" i="3"/>
  <c r="DD29" i="3"/>
  <c r="DC29" i="3"/>
  <c r="DE28" i="3"/>
  <c r="DD28" i="3"/>
  <c r="DC28" i="3"/>
  <c r="DE27" i="3"/>
  <c r="DD27" i="3"/>
  <c r="DC27" i="3"/>
  <c r="DE24" i="3"/>
  <c r="DD24" i="3"/>
  <c r="DC24" i="3"/>
  <c r="DE23" i="3"/>
  <c r="DD23" i="3"/>
  <c r="DC23" i="3"/>
  <c r="DE22" i="3"/>
  <c r="DD22" i="3"/>
  <c r="DC22" i="3"/>
  <c r="DE21" i="3"/>
  <c r="DD21" i="3"/>
  <c r="DC21" i="3"/>
  <c r="DE20" i="3"/>
  <c r="DD20" i="3"/>
  <c r="DC20" i="3"/>
  <c r="DE19" i="3"/>
  <c r="DD19" i="3"/>
  <c r="DC19" i="3"/>
  <c r="DE18" i="3"/>
  <c r="DD18" i="3"/>
  <c r="DC18" i="3"/>
  <c r="DE17" i="3"/>
  <c r="DD17" i="3"/>
  <c r="DC17" i="3"/>
  <c r="DE16" i="3"/>
  <c r="DD16" i="3"/>
  <c r="DC16" i="3"/>
  <c r="DE15" i="3"/>
  <c r="DD15" i="3"/>
  <c r="DC15" i="3"/>
  <c r="DE12" i="3"/>
  <c r="DD12" i="3"/>
  <c r="DC12" i="3"/>
  <c r="DE11" i="3"/>
  <c r="DD11" i="3"/>
  <c r="DC11" i="3"/>
  <c r="DE10" i="3"/>
  <c r="DD10" i="3"/>
  <c r="DC10" i="3"/>
  <c r="DE9" i="3"/>
  <c r="DD9" i="3"/>
  <c r="DC9" i="3"/>
  <c r="DE8" i="3"/>
  <c r="DD8" i="3"/>
  <c r="DC8" i="3"/>
  <c r="DE7" i="3"/>
  <c r="DD7" i="3"/>
  <c r="DC7" i="3"/>
  <c r="DE6" i="3"/>
  <c r="DD6" i="3"/>
  <c r="DC6" i="3"/>
  <c r="DE5" i="3"/>
  <c r="DD5" i="3"/>
  <c r="DC5" i="3"/>
  <c r="DE4" i="3"/>
  <c r="DD4" i="3"/>
  <c r="DC4" i="3"/>
  <c r="BZ2" i="2" s="1"/>
  <c r="DE3" i="3"/>
  <c r="BZ4" i="2" s="1"/>
  <c r="DD3" i="3"/>
  <c r="DC3" i="3"/>
  <c r="DE2" i="3"/>
  <c r="BY4" i="2" s="1"/>
  <c r="DD2" i="3"/>
  <c r="BZ3" i="2" s="1"/>
  <c r="DC2" i="3"/>
  <c r="BY2" i="2" s="1"/>
  <c r="BB10" i="2"/>
  <c r="BH10" i="2"/>
  <c r="BD61" i="3"/>
  <c r="AY61" i="3"/>
  <c r="BD60" i="3"/>
  <c r="AY60" i="3"/>
  <c r="BD59" i="3"/>
  <c r="AY59" i="3"/>
  <c r="BD58" i="3"/>
  <c r="AY58" i="3"/>
  <c r="BD57" i="3"/>
  <c r="AY57" i="3"/>
  <c r="BD56" i="3"/>
  <c r="AY56" i="3"/>
  <c r="BD55" i="3"/>
  <c r="AY55" i="3"/>
  <c r="BD54" i="3"/>
  <c r="AY54" i="3"/>
  <c r="BD53" i="3"/>
  <c r="AY53" i="3"/>
  <c r="BD52" i="3"/>
  <c r="AY52" i="3"/>
  <c r="BD49" i="3"/>
  <c r="AY49" i="3"/>
  <c r="BD48" i="3"/>
  <c r="AY48" i="3"/>
  <c r="BD47" i="3"/>
  <c r="AY47" i="3"/>
  <c r="BD46" i="3"/>
  <c r="AY46" i="3"/>
  <c r="BD45" i="3"/>
  <c r="AY45" i="3"/>
  <c r="BD44" i="3"/>
  <c r="AY44" i="3"/>
  <c r="BD43" i="3"/>
  <c r="AY43" i="3"/>
  <c r="BD42" i="3"/>
  <c r="AY42" i="3"/>
  <c r="BD41" i="3"/>
  <c r="AY41" i="3"/>
  <c r="BD40" i="3"/>
  <c r="AY40" i="3"/>
  <c r="BD39" i="3"/>
  <c r="AY39" i="3"/>
  <c r="BD36" i="3"/>
  <c r="AY36" i="3"/>
  <c r="BD35" i="3"/>
  <c r="AY35" i="3"/>
  <c r="BD34" i="3"/>
  <c r="AY34" i="3"/>
  <c r="BD33" i="3"/>
  <c r="AY33" i="3"/>
  <c r="BD32" i="3"/>
  <c r="AY32" i="3"/>
  <c r="BD31" i="3"/>
  <c r="AY31" i="3"/>
  <c r="BD30" i="3"/>
  <c r="AY30" i="3"/>
  <c r="BD29" i="3"/>
  <c r="AY29" i="3"/>
  <c r="BD28" i="3"/>
  <c r="AY28" i="3"/>
  <c r="BD27" i="3"/>
  <c r="AY27" i="3"/>
  <c r="BD23" i="3"/>
  <c r="AY23" i="3"/>
  <c r="BD22" i="3"/>
  <c r="AY22" i="3"/>
  <c r="BD21" i="3"/>
  <c r="AY21" i="3"/>
  <c r="BD20" i="3"/>
  <c r="AY20" i="3"/>
  <c r="BD19" i="3"/>
  <c r="AY19" i="3"/>
  <c r="BD18" i="3"/>
  <c r="AY18" i="3"/>
  <c r="BD17" i="3"/>
  <c r="AY17" i="3"/>
  <c r="BD16" i="3"/>
  <c r="AY16" i="3"/>
  <c r="BD15" i="3"/>
  <c r="AY15" i="3"/>
  <c r="BD12" i="3"/>
  <c r="AY12" i="3"/>
  <c r="BD11" i="3"/>
  <c r="AY11" i="3"/>
  <c r="BD10" i="3"/>
  <c r="AY10" i="3"/>
  <c r="BD9" i="3"/>
  <c r="AY9" i="3"/>
  <c r="BD8" i="3"/>
  <c r="AY8" i="3"/>
  <c r="BD7" i="3"/>
  <c r="AY7" i="3"/>
  <c r="BD6" i="3"/>
  <c r="AY6" i="3"/>
  <c r="BD5" i="3"/>
  <c r="AY5" i="3"/>
  <c r="BD4" i="3"/>
  <c r="BH11" i="2" s="1"/>
  <c r="AY4" i="3"/>
  <c r="BI10" i="2" s="1"/>
  <c r="BD3" i="3"/>
  <c r="AY3" i="3"/>
  <c r="BD2" i="3"/>
  <c r="AY2" i="3"/>
  <c r="BC62" i="3"/>
  <c r="AX62" i="3"/>
  <c r="BC61" i="3"/>
  <c r="AX61" i="3"/>
  <c r="BC60" i="3"/>
  <c r="AX60" i="3"/>
  <c r="BC59" i="3"/>
  <c r="AX59" i="3"/>
  <c r="BC58" i="3"/>
  <c r="AX58" i="3"/>
  <c r="BC57" i="3"/>
  <c r="AX57" i="3"/>
  <c r="BC56" i="3"/>
  <c r="AX56" i="3"/>
  <c r="BC55" i="3"/>
  <c r="AX55" i="3"/>
  <c r="BC54" i="3"/>
  <c r="AX54" i="3"/>
  <c r="BC53" i="3"/>
  <c r="AX53" i="3"/>
  <c r="BC52" i="3"/>
  <c r="AX52" i="3"/>
  <c r="BC49" i="3"/>
  <c r="AX49" i="3"/>
  <c r="BC48" i="3"/>
  <c r="AX48" i="3"/>
  <c r="BC47" i="3"/>
  <c r="AX47" i="3"/>
  <c r="BC46" i="3"/>
  <c r="AX46" i="3"/>
  <c r="BC45" i="3"/>
  <c r="AX45" i="3"/>
  <c r="BC44" i="3"/>
  <c r="AX44" i="3"/>
  <c r="BC43" i="3"/>
  <c r="AX43" i="3"/>
  <c r="BC42" i="3"/>
  <c r="AX42" i="3"/>
  <c r="BC41" i="3"/>
  <c r="AX41" i="3"/>
  <c r="BC40" i="3"/>
  <c r="AX40" i="3"/>
  <c r="BC39" i="3"/>
  <c r="AX39" i="3"/>
  <c r="BC36" i="3"/>
  <c r="AX36" i="3"/>
  <c r="BC35" i="3"/>
  <c r="AX35" i="3"/>
  <c r="BC34" i="3"/>
  <c r="AX34" i="3"/>
  <c r="BC33" i="3"/>
  <c r="AX33" i="3"/>
  <c r="BC32" i="3"/>
  <c r="AX32" i="3"/>
  <c r="BC31" i="3"/>
  <c r="AX31" i="3"/>
  <c r="BC30" i="3"/>
  <c r="AX30" i="3"/>
  <c r="BC29" i="3"/>
  <c r="AX29" i="3"/>
  <c r="BC28" i="3"/>
  <c r="AX28" i="3"/>
  <c r="BC27" i="3"/>
  <c r="AX27" i="3"/>
  <c r="BC23" i="3"/>
  <c r="AX23" i="3"/>
  <c r="BC22" i="3"/>
  <c r="AX22" i="3"/>
  <c r="BC21" i="3"/>
  <c r="AX21" i="3"/>
  <c r="BC20" i="3"/>
  <c r="AX20" i="3"/>
  <c r="BC19" i="3"/>
  <c r="AX19" i="3"/>
  <c r="BC18" i="3"/>
  <c r="AX18" i="3"/>
  <c r="BC17" i="3"/>
  <c r="AX17" i="3"/>
  <c r="BC16" i="3"/>
  <c r="AX16" i="3"/>
  <c r="BC15" i="3"/>
  <c r="AX15" i="3"/>
  <c r="BC11" i="3"/>
  <c r="AX11" i="3"/>
  <c r="BC10" i="3"/>
  <c r="AX10" i="3"/>
  <c r="BC9" i="3"/>
  <c r="AX9" i="3"/>
  <c r="BC8" i="3"/>
  <c r="AX8" i="3"/>
  <c r="BC7" i="3"/>
  <c r="AX7" i="3"/>
  <c r="BC6" i="3"/>
  <c r="AX6" i="3"/>
  <c r="BC5" i="3"/>
  <c r="AX5" i="3"/>
  <c r="BC4" i="3"/>
  <c r="AX4" i="3"/>
  <c r="BC3" i="3"/>
  <c r="AX3" i="3"/>
  <c r="BE10" i="2" s="1"/>
  <c r="BC2" i="3"/>
  <c r="BE11" i="2" s="1"/>
  <c r="AX2" i="3"/>
  <c r="BB62" i="3"/>
  <c r="AW62" i="3"/>
  <c r="BB61" i="3"/>
  <c r="AW61" i="3"/>
  <c r="BB60" i="3"/>
  <c r="AW60" i="3"/>
  <c r="BB59" i="3"/>
  <c r="AW59" i="3"/>
  <c r="BB58" i="3"/>
  <c r="AW58" i="3"/>
  <c r="BB57" i="3"/>
  <c r="AW57" i="3"/>
  <c r="BB56" i="3"/>
  <c r="AW56" i="3"/>
  <c r="BB55" i="3"/>
  <c r="AW55" i="3"/>
  <c r="BB54" i="3"/>
  <c r="AW54" i="3"/>
  <c r="BB53" i="3"/>
  <c r="AW53" i="3"/>
  <c r="BB52" i="3"/>
  <c r="AW52" i="3"/>
  <c r="BB49" i="3"/>
  <c r="AW49" i="3"/>
  <c r="BB48" i="3"/>
  <c r="AW48" i="3"/>
  <c r="BB47" i="3"/>
  <c r="AW47" i="3"/>
  <c r="BB46" i="3"/>
  <c r="AW46" i="3"/>
  <c r="BB45" i="3"/>
  <c r="AW45" i="3"/>
  <c r="BB44" i="3"/>
  <c r="AW44" i="3"/>
  <c r="BB43" i="3"/>
  <c r="AW43" i="3"/>
  <c r="BB42" i="3"/>
  <c r="AW42" i="3"/>
  <c r="BB41" i="3"/>
  <c r="AW41" i="3"/>
  <c r="BB40" i="3"/>
  <c r="AW40" i="3"/>
  <c r="BB39" i="3"/>
  <c r="AW39" i="3"/>
  <c r="BB36" i="3"/>
  <c r="AW36" i="3"/>
  <c r="BB35" i="3"/>
  <c r="AW35" i="3"/>
  <c r="BB34" i="3"/>
  <c r="AW34" i="3"/>
  <c r="BB33" i="3"/>
  <c r="AW33" i="3"/>
  <c r="BB32" i="3"/>
  <c r="AW32" i="3"/>
  <c r="BB31" i="3"/>
  <c r="AW31" i="3"/>
  <c r="BB30" i="3"/>
  <c r="AW30" i="3"/>
  <c r="BB29" i="3"/>
  <c r="AW29" i="3"/>
  <c r="BB28" i="3"/>
  <c r="AW28" i="3"/>
  <c r="BB27" i="3"/>
  <c r="AW27" i="3"/>
  <c r="BB24" i="3"/>
  <c r="AW24" i="3"/>
  <c r="BB23" i="3"/>
  <c r="AW23" i="3"/>
  <c r="BB22" i="3"/>
  <c r="AW22" i="3"/>
  <c r="BB21" i="3"/>
  <c r="AW21" i="3"/>
  <c r="BB20" i="3"/>
  <c r="AW20" i="3"/>
  <c r="BB19" i="3"/>
  <c r="AW19" i="3"/>
  <c r="BB18" i="3"/>
  <c r="AW18" i="3"/>
  <c r="BB17" i="3"/>
  <c r="AW17" i="3"/>
  <c r="BB16" i="3"/>
  <c r="AW16" i="3"/>
  <c r="BB15" i="3"/>
  <c r="AW15" i="3"/>
  <c r="BB11" i="3"/>
  <c r="AW11" i="3"/>
  <c r="BB10" i="3"/>
  <c r="AW10" i="3"/>
  <c r="BB9" i="3"/>
  <c r="AW9" i="3"/>
  <c r="BB8" i="3"/>
  <c r="AW8" i="3"/>
  <c r="BB7" i="3"/>
  <c r="AW7" i="3"/>
  <c r="BB6" i="3"/>
  <c r="AW6" i="3"/>
  <c r="BB5" i="3"/>
  <c r="AW5" i="3"/>
  <c r="BB4" i="3"/>
  <c r="AW4" i="3"/>
  <c r="BB3" i="3"/>
  <c r="AW3" i="3"/>
  <c r="BC10" i="2" s="1"/>
  <c r="BB2" i="3"/>
  <c r="BB11" i="2" s="1"/>
  <c r="AW2" i="3"/>
  <c r="BA62" i="3"/>
  <c r="AV62" i="3"/>
  <c r="BA61" i="3"/>
  <c r="AV61" i="3"/>
  <c r="BA60" i="3"/>
  <c r="AV60" i="3"/>
  <c r="BA59" i="3"/>
  <c r="AV59" i="3"/>
  <c r="BA58" i="3"/>
  <c r="AV58" i="3"/>
  <c r="BA57" i="3"/>
  <c r="AV57" i="3"/>
  <c r="BA56" i="3"/>
  <c r="AV56" i="3"/>
  <c r="BA55" i="3"/>
  <c r="AV55" i="3"/>
  <c r="BA54" i="3"/>
  <c r="AV54" i="3"/>
  <c r="BA53" i="3"/>
  <c r="AV53" i="3"/>
  <c r="BA52" i="3"/>
  <c r="AV52" i="3"/>
  <c r="BA49" i="3"/>
  <c r="AV49" i="3"/>
  <c r="BA48" i="3"/>
  <c r="AV48" i="3"/>
  <c r="BA47" i="3"/>
  <c r="AV47" i="3"/>
  <c r="BA46" i="3"/>
  <c r="AV46" i="3"/>
  <c r="BA45" i="3"/>
  <c r="AV45" i="3"/>
  <c r="BA44" i="3"/>
  <c r="AV44" i="3"/>
  <c r="BA43" i="3"/>
  <c r="AV43" i="3"/>
  <c r="BA42" i="3"/>
  <c r="AV42" i="3"/>
  <c r="BA41" i="3"/>
  <c r="AV41" i="3"/>
  <c r="BA40" i="3"/>
  <c r="AV40" i="3"/>
  <c r="BA39" i="3"/>
  <c r="AV39" i="3"/>
  <c r="BA36" i="3"/>
  <c r="AV36" i="3"/>
  <c r="BA35" i="3"/>
  <c r="AV35" i="3"/>
  <c r="BA34" i="3"/>
  <c r="AV34" i="3"/>
  <c r="BA33" i="3"/>
  <c r="AV33" i="3"/>
  <c r="BA32" i="3"/>
  <c r="AV32" i="3"/>
  <c r="BA31" i="3"/>
  <c r="AV31" i="3"/>
  <c r="BA30" i="3"/>
  <c r="AV30" i="3"/>
  <c r="BA29" i="3"/>
  <c r="AV29" i="3"/>
  <c r="BA28" i="3"/>
  <c r="AV28" i="3"/>
  <c r="BA27" i="3"/>
  <c r="AV27" i="3"/>
  <c r="BA24" i="3"/>
  <c r="AV24" i="3"/>
  <c r="BA23" i="3"/>
  <c r="AV23" i="3"/>
  <c r="BA22" i="3"/>
  <c r="AV22" i="3"/>
  <c r="BA21" i="3"/>
  <c r="AV21" i="3"/>
  <c r="BA20" i="3"/>
  <c r="AV20" i="3"/>
  <c r="BA19" i="3"/>
  <c r="AV19" i="3"/>
  <c r="BA18" i="3"/>
  <c r="AV18" i="3"/>
  <c r="BA17" i="3"/>
  <c r="AV17" i="3"/>
  <c r="BA16" i="3"/>
  <c r="AV16" i="3"/>
  <c r="BA15" i="3"/>
  <c r="AV15" i="3"/>
  <c r="BA12" i="3"/>
  <c r="AV12" i="3"/>
  <c r="BA11" i="3"/>
  <c r="AV11" i="3"/>
  <c r="BA10" i="3"/>
  <c r="AV10" i="3"/>
  <c r="BA9" i="3"/>
  <c r="AV9" i="3"/>
  <c r="BA8" i="3"/>
  <c r="AV8" i="3"/>
  <c r="BA7" i="3"/>
  <c r="AV7" i="3"/>
  <c r="BA6" i="3"/>
  <c r="AV6" i="3"/>
  <c r="BA5" i="3"/>
  <c r="AV5" i="3"/>
  <c r="BA4" i="3"/>
  <c r="AV4" i="3"/>
  <c r="AZ10" i="2" s="1"/>
  <c r="BA3" i="3"/>
  <c r="AY11" i="2" s="1"/>
  <c r="AV3" i="3"/>
  <c r="BA2" i="3"/>
  <c r="AV2" i="3"/>
  <c r="AY10" i="2" s="1"/>
  <c r="AM61" i="3"/>
  <c r="AM60" i="3"/>
  <c r="AM59" i="3"/>
  <c r="AM58" i="3"/>
  <c r="AM57" i="3"/>
  <c r="AM56" i="3"/>
  <c r="AM55" i="3"/>
  <c r="AM54" i="3"/>
  <c r="AM53" i="3"/>
  <c r="AM52" i="3"/>
  <c r="AM49" i="3"/>
  <c r="AM48" i="3"/>
  <c r="AM47" i="3"/>
  <c r="AM46" i="3"/>
  <c r="AM45" i="3"/>
  <c r="AM44" i="3"/>
  <c r="AM43" i="3"/>
  <c r="AM42" i="3"/>
  <c r="AM41" i="3"/>
  <c r="AM40" i="3"/>
  <c r="AM39" i="3"/>
  <c r="AM36" i="3"/>
  <c r="AM35" i="3"/>
  <c r="AM34" i="3"/>
  <c r="AM33" i="3"/>
  <c r="AM32" i="3"/>
  <c r="AM31" i="3"/>
  <c r="AM30" i="3"/>
  <c r="AM29" i="3"/>
  <c r="AM28" i="3"/>
  <c r="AM27" i="3"/>
  <c r="AM23" i="3"/>
  <c r="AM22" i="3"/>
  <c r="AM21" i="3"/>
  <c r="AM20" i="3"/>
  <c r="AM19" i="3"/>
  <c r="AM18" i="3"/>
  <c r="AM17" i="3"/>
  <c r="AM16" i="3"/>
  <c r="AM15" i="3"/>
  <c r="AM12" i="3"/>
  <c r="AM11" i="3"/>
  <c r="AM10" i="3"/>
  <c r="AM9" i="3"/>
  <c r="AM8" i="3"/>
  <c r="AM7" i="3"/>
  <c r="AM6" i="3"/>
  <c r="AM5" i="3"/>
  <c r="AM4" i="3"/>
  <c r="AM3" i="3"/>
  <c r="AM2" i="3"/>
  <c r="BH8" i="2" s="1"/>
  <c r="AL62" i="3"/>
  <c r="AL61" i="3"/>
  <c r="AL60" i="3"/>
  <c r="AL59" i="3"/>
  <c r="AL58" i="3"/>
  <c r="AL57" i="3"/>
  <c r="AL56" i="3"/>
  <c r="AL55" i="3"/>
  <c r="AL54" i="3"/>
  <c r="AL53" i="3"/>
  <c r="AL52" i="3"/>
  <c r="AL49" i="3"/>
  <c r="AL48" i="3"/>
  <c r="AL47" i="3"/>
  <c r="AL46" i="3"/>
  <c r="AL45" i="3"/>
  <c r="AL44" i="3"/>
  <c r="AL43" i="3"/>
  <c r="AL42" i="3"/>
  <c r="AL41" i="3"/>
  <c r="AL40" i="3"/>
  <c r="AL39" i="3"/>
  <c r="AL36" i="3"/>
  <c r="AL35" i="3"/>
  <c r="AL34" i="3"/>
  <c r="AL33" i="3"/>
  <c r="AL32" i="3"/>
  <c r="AL31" i="3"/>
  <c r="AL30" i="3"/>
  <c r="AL29" i="3"/>
  <c r="AL28" i="3"/>
  <c r="AL27" i="3"/>
  <c r="AL23" i="3"/>
  <c r="AL22" i="3"/>
  <c r="AL21" i="3"/>
  <c r="AL20" i="3"/>
  <c r="AL19" i="3"/>
  <c r="AL18" i="3"/>
  <c r="AL17" i="3"/>
  <c r="AL16" i="3"/>
  <c r="AL15" i="3"/>
  <c r="AL11" i="3"/>
  <c r="AL10" i="3"/>
  <c r="AL9" i="3"/>
  <c r="AL8" i="3"/>
  <c r="AL7" i="3"/>
  <c r="AL6" i="3"/>
  <c r="AL5" i="3"/>
  <c r="AL4" i="3"/>
  <c r="AL3" i="3"/>
  <c r="BE8" i="2" s="1"/>
  <c r="AL2" i="3"/>
  <c r="BF8" i="2" s="1"/>
  <c r="AK62" i="3"/>
  <c r="AK61" i="3"/>
  <c r="AK60" i="3"/>
  <c r="AK59" i="3"/>
  <c r="AK58" i="3"/>
  <c r="AK57" i="3"/>
  <c r="AK56" i="3"/>
  <c r="AK55" i="3"/>
  <c r="AK54" i="3"/>
  <c r="AK53" i="3"/>
  <c r="AK52" i="3"/>
  <c r="AK49" i="3"/>
  <c r="AK48" i="3"/>
  <c r="AK47" i="3"/>
  <c r="AK46" i="3"/>
  <c r="AK45" i="3"/>
  <c r="AK44" i="3"/>
  <c r="AK43" i="3"/>
  <c r="AK42" i="3"/>
  <c r="AK41" i="3"/>
  <c r="AK40" i="3"/>
  <c r="AK39" i="3"/>
  <c r="AK36" i="3"/>
  <c r="AK35" i="3"/>
  <c r="AK34" i="3"/>
  <c r="AK33" i="3"/>
  <c r="AK32" i="3"/>
  <c r="AK31" i="3"/>
  <c r="AK30" i="3"/>
  <c r="AK29" i="3"/>
  <c r="AK28" i="3"/>
  <c r="AK27" i="3"/>
  <c r="AK24" i="3"/>
  <c r="AK23" i="3"/>
  <c r="AK22" i="3"/>
  <c r="AK21" i="3"/>
  <c r="AK20" i="3"/>
  <c r="AK19" i="3"/>
  <c r="AK18" i="3"/>
  <c r="AK17" i="3"/>
  <c r="AK16" i="3"/>
  <c r="AK15" i="3"/>
  <c r="AK11" i="3"/>
  <c r="AK10" i="3"/>
  <c r="AK9" i="3"/>
  <c r="AK8" i="3"/>
  <c r="AK7" i="3"/>
  <c r="AK6" i="3"/>
  <c r="AK5" i="3"/>
  <c r="AK4" i="3"/>
  <c r="AK3" i="3"/>
  <c r="BB8" i="2" s="1"/>
  <c r="AK2" i="3"/>
  <c r="AJ62" i="3"/>
  <c r="AJ61" i="3"/>
  <c r="AJ60" i="3"/>
  <c r="AJ59" i="3"/>
  <c r="AJ58" i="3"/>
  <c r="AJ57" i="3"/>
  <c r="AJ56" i="3"/>
  <c r="AJ55" i="3"/>
  <c r="AJ54" i="3"/>
  <c r="AJ53" i="3"/>
  <c r="AJ52" i="3"/>
  <c r="AJ49" i="3"/>
  <c r="AJ48" i="3"/>
  <c r="AJ47" i="3"/>
  <c r="AJ46" i="3"/>
  <c r="AJ45" i="3"/>
  <c r="AJ44" i="3"/>
  <c r="AJ43" i="3"/>
  <c r="AJ42" i="3"/>
  <c r="AJ41" i="3"/>
  <c r="AJ40" i="3"/>
  <c r="AJ39" i="3"/>
  <c r="AJ36" i="3"/>
  <c r="AJ35" i="3"/>
  <c r="AJ34" i="3"/>
  <c r="AJ33" i="3"/>
  <c r="AJ32" i="3"/>
  <c r="AJ31" i="3"/>
  <c r="AJ30" i="3"/>
  <c r="AJ29" i="3"/>
  <c r="AJ28" i="3"/>
  <c r="AJ27" i="3"/>
  <c r="AJ24" i="3"/>
  <c r="AJ23" i="3"/>
  <c r="AJ22" i="3"/>
  <c r="AJ21" i="3"/>
  <c r="AJ20" i="3"/>
  <c r="AJ19" i="3"/>
  <c r="AJ18" i="3"/>
  <c r="AJ17" i="3"/>
  <c r="AJ16" i="3"/>
  <c r="AJ15" i="3"/>
  <c r="AJ12" i="3"/>
  <c r="AJ11" i="3"/>
  <c r="AJ10" i="3"/>
  <c r="AJ9" i="3"/>
  <c r="AJ8" i="3"/>
  <c r="AY8" i="2" s="1"/>
  <c r="AJ7" i="3"/>
  <c r="AJ6" i="3"/>
  <c r="AJ5" i="3"/>
  <c r="AZ8" i="2" s="1"/>
  <c r="AJ4" i="3"/>
  <c r="AJ3" i="3"/>
  <c r="AJ2" i="3"/>
  <c r="X61" i="3"/>
  <c r="X60" i="3"/>
  <c r="X59" i="3"/>
  <c r="X58" i="3"/>
  <c r="X57" i="3"/>
  <c r="X56" i="3"/>
  <c r="X55" i="3"/>
  <c r="X54" i="3"/>
  <c r="X53" i="3"/>
  <c r="X52" i="3"/>
  <c r="X49" i="3"/>
  <c r="X48" i="3"/>
  <c r="X47" i="3"/>
  <c r="X46" i="3"/>
  <c r="X45" i="3"/>
  <c r="X44" i="3"/>
  <c r="X43" i="3"/>
  <c r="X42" i="3"/>
  <c r="X41" i="3"/>
  <c r="X40" i="3"/>
  <c r="X39" i="3"/>
  <c r="X36" i="3"/>
  <c r="X35" i="3"/>
  <c r="X34" i="3"/>
  <c r="X33" i="3"/>
  <c r="X32" i="3"/>
  <c r="X31" i="3"/>
  <c r="X30" i="3"/>
  <c r="X29" i="3"/>
  <c r="X28" i="3"/>
  <c r="X27" i="3"/>
  <c r="X23" i="3"/>
  <c r="X22" i="3"/>
  <c r="X21" i="3"/>
  <c r="X20" i="3"/>
  <c r="X19" i="3"/>
  <c r="X18" i="3"/>
  <c r="X17" i="3"/>
  <c r="X16" i="3"/>
  <c r="X15" i="3"/>
  <c r="X12" i="3"/>
  <c r="X11" i="3"/>
  <c r="X10" i="3"/>
  <c r="X9" i="3"/>
  <c r="X8" i="3"/>
  <c r="X7" i="3"/>
  <c r="X6" i="3"/>
  <c r="X5" i="3"/>
  <c r="BI6" i="2" s="1"/>
  <c r="X4" i="3"/>
  <c r="BH6" i="2" s="1"/>
  <c r="X3" i="3"/>
  <c r="AH2" i="3" s="1"/>
  <c r="X2" i="3"/>
  <c r="W62" i="3"/>
  <c r="W61" i="3"/>
  <c r="W60" i="3"/>
  <c r="W59" i="3"/>
  <c r="W58" i="3"/>
  <c r="W57" i="3"/>
  <c r="W56" i="3"/>
  <c r="W55" i="3"/>
  <c r="W54" i="3"/>
  <c r="W53" i="3"/>
  <c r="W52" i="3"/>
  <c r="W49" i="3"/>
  <c r="W48" i="3"/>
  <c r="W47" i="3"/>
  <c r="W46" i="3"/>
  <c r="W45" i="3"/>
  <c r="W44" i="3"/>
  <c r="W43" i="3"/>
  <c r="W42" i="3"/>
  <c r="W41" i="3"/>
  <c r="W40" i="3"/>
  <c r="W39" i="3"/>
  <c r="W36" i="3"/>
  <c r="W35" i="3"/>
  <c r="W34" i="3"/>
  <c r="W33" i="3"/>
  <c r="W32" i="3"/>
  <c r="W31" i="3"/>
  <c r="W30" i="3"/>
  <c r="W29" i="3"/>
  <c r="W28" i="3"/>
  <c r="W27" i="3"/>
  <c r="W23" i="3"/>
  <c r="W22" i="3"/>
  <c r="W21" i="3"/>
  <c r="W20" i="3"/>
  <c r="W19" i="3"/>
  <c r="W18" i="3"/>
  <c r="W17" i="3"/>
  <c r="W16" i="3"/>
  <c r="W15" i="3"/>
  <c r="W11" i="3"/>
  <c r="W10" i="3"/>
  <c r="BF6" i="2" s="1"/>
  <c r="W9" i="3"/>
  <c r="W8" i="3"/>
  <c r="W7" i="3"/>
  <c r="BE6" i="2" s="1"/>
  <c r="W6" i="3"/>
  <c r="W5" i="3"/>
  <c r="W4" i="3"/>
  <c r="W3" i="3"/>
  <c r="W2" i="3"/>
  <c r="AG2" i="3" s="1"/>
  <c r="V62" i="3"/>
  <c r="V61" i="3"/>
  <c r="V60" i="3"/>
  <c r="V59" i="3"/>
  <c r="V58" i="3"/>
  <c r="V57" i="3"/>
  <c r="V56" i="3"/>
  <c r="V55" i="3"/>
  <c r="V54" i="3"/>
  <c r="V53" i="3"/>
  <c r="V52" i="3"/>
  <c r="V49" i="3"/>
  <c r="V48" i="3"/>
  <c r="V47" i="3"/>
  <c r="V46" i="3"/>
  <c r="V45" i="3"/>
  <c r="V44" i="3"/>
  <c r="V43" i="3"/>
  <c r="V42" i="3"/>
  <c r="V41" i="3"/>
  <c r="V40" i="3"/>
  <c r="V39" i="3"/>
  <c r="V36" i="3"/>
  <c r="V35" i="3"/>
  <c r="V34" i="3"/>
  <c r="V33" i="3"/>
  <c r="V32" i="3"/>
  <c r="V31" i="3"/>
  <c r="V30" i="3"/>
  <c r="V29" i="3"/>
  <c r="V28" i="3"/>
  <c r="V27" i="3"/>
  <c r="V24" i="3"/>
  <c r="V23" i="3"/>
  <c r="V22" i="3"/>
  <c r="V21" i="3"/>
  <c r="V20" i="3"/>
  <c r="V19" i="3"/>
  <c r="V18" i="3"/>
  <c r="V17" i="3"/>
  <c r="V16" i="3"/>
  <c r="V15" i="3"/>
  <c r="V11" i="3"/>
  <c r="V10" i="3"/>
  <c r="V9" i="3"/>
  <c r="V8" i="3"/>
  <c r="V7" i="3"/>
  <c r="V6" i="3"/>
  <c r="V5" i="3"/>
  <c r="V4" i="3"/>
  <c r="V3" i="3"/>
  <c r="V2" i="3"/>
  <c r="AF2" i="3" s="1"/>
  <c r="U62" i="3"/>
  <c r="U61" i="3"/>
  <c r="U60" i="3"/>
  <c r="U59" i="3"/>
  <c r="U58" i="3"/>
  <c r="U57" i="3"/>
  <c r="U56" i="3"/>
  <c r="U55" i="3"/>
  <c r="U54" i="3"/>
  <c r="U53" i="3"/>
  <c r="U52" i="3"/>
  <c r="U49" i="3"/>
  <c r="U48" i="3"/>
  <c r="U47" i="3"/>
  <c r="U46" i="3"/>
  <c r="U45" i="3"/>
  <c r="U44" i="3"/>
  <c r="U43" i="3"/>
  <c r="U42" i="3"/>
  <c r="U41" i="3"/>
  <c r="U40" i="3"/>
  <c r="U39" i="3"/>
  <c r="U36" i="3"/>
  <c r="U35" i="3"/>
  <c r="U34" i="3"/>
  <c r="U33" i="3"/>
  <c r="U32" i="3"/>
  <c r="U31" i="3"/>
  <c r="U30" i="3"/>
  <c r="U29" i="3"/>
  <c r="U28" i="3"/>
  <c r="U27" i="3"/>
  <c r="U24" i="3"/>
  <c r="U23" i="3"/>
  <c r="U22" i="3"/>
  <c r="U21" i="3"/>
  <c r="U20" i="3"/>
  <c r="U19" i="3"/>
  <c r="U18" i="3"/>
  <c r="U17" i="3"/>
  <c r="U16" i="3"/>
  <c r="U15" i="3"/>
  <c r="U12" i="3"/>
  <c r="U11" i="3"/>
  <c r="U10" i="3"/>
  <c r="U9" i="3"/>
  <c r="U8" i="3"/>
  <c r="U7" i="3"/>
  <c r="U6" i="3"/>
  <c r="U5" i="3"/>
  <c r="U4" i="3"/>
  <c r="U3" i="3"/>
  <c r="AZ6" i="2" s="1"/>
  <c r="U2" i="3"/>
  <c r="AT6" i="3" s="1"/>
  <c r="S62" i="3"/>
  <c r="S61" i="3"/>
  <c r="S60" i="3"/>
  <c r="S59" i="3"/>
  <c r="S58" i="3"/>
  <c r="S57" i="3"/>
  <c r="S56" i="3"/>
  <c r="S55" i="3"/>
  <c r="S54" i="3"/>
  <c r="S53" i="3"/>
  <c r="S52" i="3"/>
  <c r="S49" i="3"/>
  <c r="S48" i="3"/>
  <c r="S47" i="3"/>
  <c r="S46" i="3"/>
  <c r="S45" i="3"/>
  <c r="S44" i="3"/>
  <c r="S43" i="3"/>
  <c r="S42" i="3"/>
  <c r="S41" i="3"/>
  <c r="S40" i="3"/>
  <c r="S39" i="3"/>
  <c r="S37" i="3"/>
  <c r="S36" i="3"/>
  <c r="S35" i="3"/>
  <c r="S34" i="3"/>
  <c r="S33" i="3"/>
  <c r="S32" i="3"/>
  <c r="S31" i="3"/>
  <c r="S30" i="3"/>
  <c r="S29" i="3"/>
  <c r="S28" i="3"/>
  <c r="S27" i="3"/>
  <c r="S24" i="3"/>
  <c r="S23" i="3"/>
  <c r="S22" i="3"/>
  <c r="S21" i="3"/>
  <c r="S20" i="3"/>
  <c r="S19" i="3"/>
  <c r="S18" i="3"/>
  <c r="S17" i="3"/>
  <c r="S16" i="3"/>
  <c r="S15" i="3"/>
  <c r="S12" i="3"/>
  <c r="S11" i="3"/>
  <c r="S10" i="3"/>
  <c r="S9" i="3"/>
  <c r="S8" i="3"/>
  <c r="S7" i="3"/>
  <c r="S6" i="3"/>
  <c r="S5" i="3"/>
  <c r="S4" i="3"/>
  <c r="S3" i="3"/>
  <c r="S2" i="3"/>
  <c r="BH5" i="2" s="1"/>
  <c r="R63" i="3"/>
  <c r="R62" i="3"/>
  <c r="R61" i="3"/>
  <c r="R60" i="3"/>
  <c r="R59" i="3"/>
  <c r="R58" i="3"/>
  <c r="R57" i="3"/>
  <c r="R56" i="3"/>
  <c r="R55" i="3"/>
  <c r="R54" i="3"/>
  <c r="R53" i="3"/>
  <c r="R52" i="3"/>
  <c r="R50" i="3"/>
  <c r="R49" i="3"/>
  <c r="R48" i="3"/>
  <c r="R47" i="3"/>
  <c r="R46" i="3"/>
  <c r="R45" i="3"/>
  <c r="R44" i="3"/>
  <c r="R43" i="3"/>
  <c r="R42" i="3"/>
  <c r="R41" i="3"/>
  <c r="R40" i="3"/>
  <c r="R39" i="3"/>
  <c r="R36" i="3"/>
  <c r="R35" i="3"/>
  <c r="R34" i="3"/>
  <c r="R33" i="3"/>
  <c r="R32" i="3"/>
  <c r="R31" i="3"/>
  <c r="R30" i="3"/>
  <c r="R29" i="3"/>
  <c r="R28" i="3"/>
  <c r="R27" i="3"/>
  <c r="R24" i="3"/>
  <c r="R23" i="3"/>
  <c r="R22" i="3"/>
  <c r="R21" i="3"/>
  <c r="R20" i="3"/>
  <c r="R19" i="3"/>
  <c r="R18" i="3"/>
  <c r="R17" i="3"/>
  <c r="R16" i="3"/>
  <c r="R15" i="3"/>
  <c r="R12" i="3"/>
  <c r="R11" i="3"/>
  <c r="R10" i="3"/>
  <c r="R9" i="3"/>
  <c r="R8" i="3"/>
  <c r="R7" i="3"/>
  <c r="R6" i="3"/>
  <c r="R5" i="3"/>
  <c r="R4" i="3"/>
  <c r="BF5" i="2" s="1"/>
  <c r="R3" i="3"/>
  <c r="R2" i="3"/>
  <c r="BE5" i="2" s="1"/>
  <c r="Q63" i="3"/>
  <c r="Q62" i="3"/>
  <c r="Q61" i="3"/>
  <c r="Q60" i="3"/>
  <c r="Q59" i="3"/>
  <c r="Q58" i="3"/>
  <c r="Q57" i="3"/>
  <c r="Q56" i="3"/>
  <c r="Q55" i="3"/>
  <c r="Q54" i="3"/>
  <c r="Q53" i="3"/>
  <c r="Q52" i="3"/>
  <c r="Q50" i="3"/>
  <c r="Q49" i="3"/>
  <c r="Q48" i="3"/>
  <c r="Q47" i="3"/>
  <c r="Q46" i="3"/>
  <c r="Q45" i="3"/>
  <c r="Q44" i="3"/>
  <c r="Q43" i="3"/>
  <c r="Q42" i="3"/>
  <c r="Q41" i="3"/>
  <c r="Q40" i="3"/>
  <c r="Q39" i="3"/>
  <c r="Q36" i="3"/>
  <c r="Q35" i="3"/>
  <c r="Q34" i="3"/>
  <c r="Q33" i="3"/>
  <c r="Q32" i="3"/>
  <c r="Q31" i="3"/>
  <c r="Q30" i="3"/>
  <c r="Q29" i="3"/>
  <c r="Q28" i="3"/>
  <c r="Q27" i="3"/>
  <c r="Q25" i="3"/>
  <c r="Q24" i="3"/>
  <c r="Q23" i="3"/>
  <c r="Q22" i="3"/>
  <c r="Q21" i="3"/>
  <c r="Q20" i="3"/>
  <c r="Q19" i="3"/>
  <c r="Q18" i="3"/>
  <c r="Q17" i="3"/>
  <c r="Q16" i="3"/>
  <c r="Q15" i="3"/>
  <c r="Q12" i="3"/>
  <c r="Q11" i="3"/>
  <c r="Q10" i="3"/>
  <c r="Q9" i="3"/>
  <c r="Q8" i="3"/>
  <c r="Q7" i="3"/>
  <c r="Q6" i="3"/>
  <c r="Q5" i="3"/>
  <c r="Q4" i="3"/>
  <c r="BB5" i="2" s="1"/>
  <c r="Q3" i="3"/>
  <c r="Q2" i="3"/>
  <c r="BC5" i="2" s="1"/>
  <c r="P62" i="3"/>
  <c r="P61" i="3"/>
  <c r="P60" i="3"/>
  <c r="P59" i="3"/>
  <c r="P58" i="3"/>
  <c r="P57" i="3"/>
  <c r="P56" i="3"/>
  <c r="P55" i="3"/>
  <c r="P54" i="3"/>
  <c r="P53" i="3"/>
  <c r="P52" i="3"/>
  <c r="P49" i="3"/>
  <c r="P48" i="3"/>
  <c r="P47" i="3"/>
  <c r="P46" i="3"/>
  <c r="P45" i="3"/>
  <c r="P44" i="3"/>
  <c r="P43" i="3"/>
  <c r="P42" i="3"/>
  <c r="P41" i="3"/>
  <c r="P40" i="3"/>
  <c r="P39" i="3"/>
  <c r="P37" i="3"/>
  <c r="P36" i="3"/>
  <c r="P35" i="3"/>
  <c r="P34" i="3"/>
  <c r="P33" i="3"/>
  <c r="P32" i="3"/>
  <c r="P31" i="3"/>
  <c r="P30" i="3"/>
  <c r="P29" i="3"/>
  <c r="P28" i="3"/>
  <c r="P27" i="3"/>
  <c r="P24" i="3"/>
  <c r="P23" i="3"/>
  <c r="P22" i="3"/>
  <c r="P21" i="3"/>
  <c r="P20" i="3"/>
  <c r="P19" i="3"/>
  <c r="P18" i="3"/>
  <c r="P17" i="3"/>
  <c r="P16" i="3"/>
  <c r="P15" i="3"/>
  <c r="P12" i="3"/>
  <c r="P11" i="3"/>
  <c r="P10" i="3"/>
  <c r="P9" i="3"/>
  <c r="P8" i="3"/>
  <c r="P7" i="3"/>
  <c r="P6" i="3"/>
  <c r="P5" i="3"/>
  <c r="P4" i="3"/>
  <c r="AY5" i="2" s="1"/>
  <c r="P3" i="3"/>
  <c r="AZ5" i="2" s="1"/>
  <c r="P2" i="3"/>
  <c r="N61" i="3"/>
  <c r="N60" i="3"/>
  <c r="N59" i="3"/>
  <c r="N58" i="3"/>
  <c r="N57" i="3"/>
  <c r="N56" i="3"/>
  <c r="N55" i="3"/>
  <c r="N54" i="3"/>
  <c r="N53" i="3"/>
  <c r="N52" i="3"/>
  <c r="N49" i="3"/>
  <c r="N48" i="3"/>
  <c r="N47" i="3"/>
  <c r="N46" i="3"/>
  <c r="N45" i="3"/>
  <c r="N44" i="3"/>
  <c r="N43" i="3"/>
  <c r="N42" i="3"/>
  <c r="N41" i="3"/>
  <c r="N40" i="3"/>
  <c r="N39" i="3"/>
  <c r="N36" i="3"/>
  <c r="N35" i="3"/>
  <c r="N34" i="3"/>
  <c r="N33" i="3"/>
  <c r="N32" i="3"/>
  <c r="N31" i="3"/>
  <c r="N30" i="3"/>
  <c r="N29" i="3"/>
  <c r="N28" i="3"/>
  <c r="N27" i="3"/>
  <c r="N23" i="3"/>
  <c r="N22" i="3"/>
  <c r="N21" i="3"/>
  <c r="N20" i="3"/>
  <c r="N19" i="3"/>
  <c r="N18" i="3"/>
  <c r="N17" i="3"/>
  <c r="BI4" i="2" s="1"/>
  <c r="N16" i="3"/>
  <c r="N15" i="3"/>
  <c r="N12" i="3"/>
  <c r="N11" i="3"/>
  <c r="N10" i="3"/>
  <c r="N9" i="3"/>
  <c r="N8" i="3"/>
  <c r="N7" i="3"/>
  <c r="N6" i="3"/>
  <c r="N5" i="3"/>
  <c r="BH4" i="2" s="1"/>
  <c r="N4" i="3"/>
  <c r="N3" i="3"/>
  <c r="N2" i="3"/>
  <c r="M62" i="3"/>
  <c r="M61" i="3"/>
  <c r="M60" i="3"/>
  <c r="M59" i="3"/>
  <c r="M58" i="3"/>
  <c r="M57" i="3"/>
  <c r="M56" i="3"/>
  <c r="M55" i="3"/>
  <c r="M54" i="3"/>
  <c r="M53" i="3"/>
  <c r="M52" i="3"/>
  <c r="M49" i="3"/>
  <c r="M48" i="3"/>
  <c r="M47" i="3"/>
  <c r="M46" i="3"/>
  <c r="M45" i="3"/>
  <c r="M44" i="3"/>
  <c r="M43" i="3"/>
  <c r="M42" i="3"/>
  <c r="M41" i="3"/>
  <c r="M40" i="3"/>
  <c r="M39" i="3"/>
  <c r="M36" i="3"/>
  <c r="M35" i="3"/>
  <c r="M34" i="3"/>
  <c r="M33" i="3"/>
  <c r="M32" i="3"/>
  <c r="M31" i="3"/>
  <c r="M30" i="3"/>
  <c r="M29" i="3"/>
  <c r="M28" i="3"/>
  <c r="M27" i="3"/>
  <c r="M23" i="3"/>
  <c r="M22" i="3"/>
  <c r="M21" i="3"/>
  <c r="M20" i="3"/>
  <c r="M19" i="3"/>
  <c r="M18" i="3"/>
  <c r="M17" i="3"/>
  <c r="M16" i="3"/>
  <c r="M15" i="3"/>
  <c r="M11" i="3"/>
  <c r="M10" i="3"/>
  <c r="M9" i="3"/>
  <c r="M8" i="3"/>
  <c r="M7" i="3"/>
  <c r="M6" i="3"/>
  <c r="M5" i="3"/>
  <c r="M4" i="3"/>
  <c r="M3" i="3"/>
  <c r="M2" i="3"/>
  <c r="BE4" i="2" s="1"/>
  <c r="L62" i="3"/>
  <c r="L61" i="3"/>
  <c r="L60" i="3"/>
  <c r="L59" i="3"/>
  <c r="L58" i="3"/>
  <c r="L57" i="3"/>
  <c r="L56" i="3"/>
  <c r="L55" i="3"/>
  <c r="L54" i="3"/>
  <c r="L53" i="3"/>
  <c r="L52" i="3"/>
  <c r="L49" i="3"/>
  <c r="L48" i="3"/>
  <c r="L47" i="3"/>
  <c r="L46" i="3"/>
  <c r="L45" i="3"/>
  <c r="L44" i="3"/>
  <c r="L43" i="3"/>
  <c r="L42" i="3"/>
  <c r="L41" i="3"/>
  <c r="L40" i="3"/>
  <c r="L39" i="3"/>
  <c r="L36" i="3"/>
  <c r="L35" i="3"/>
  <c r="L34" i="3"/>
  <c r="L33" i="3"/>
  <c r="L32" i="3"/>
  <c r="L31" i="3"/>
  <c r="L30" i="3"/>
  <c r="L29" i="3"/>
  <c r="L28" i="3"/>
  <c r="L27" i="3"/>
  <c r="L24" i="3"/>
  <c r="L23" i="3"/>
  <c r="L22" i="3"/>
  <c r="L21" i="3"/>
  <c r="L20" i="3"/>
  <c r="L19" i="3"/>
  <c r="L18" i="3"/>
  <c r="L17" i="3"/>
  <c r="L16" i="3"/>
  <c r="L15" i="3"/>
  <c r="L11" i="3"/>
  <c r="L10" i="3"/>
  <c r="L9" i="3"/>
  <c r="L8" i="3"/>
  <c r="L7" i="3"/>
  <c r="L6" i="3"/>
  <c r="L5" i="3"/>
  <c r="BC4" i="2" s="1"/>
  <c r="L4" i="3"/>
  <c r="BB4" i="2" s="1"/>
  <c r="L3" i="3"/>
  <c r="L2" i="3"/>
  <c r="K62" i="3"/>
  <c r="K61" i="3"/>
  <c r="K60" i="3"/>
  <c r="K59" i="3"/>
  <c r="K58" i="3"/>
  <c r="K57" i="3"/>
  <c r="K56" i="3"/>
  <c r="K55" i="3"/>
  <c r="K54" i="3"/>
  <c r="K53" i="3"/>
  <c r="K52" i="3"/>
  <c r="K49" i="3"/>
  <c r="K48" i="3"/>
  <c r="K47" i="3"/>
  <c r="K46" i="3"/>
  <c r="K45" i="3"/>
  <c r="K44" i="3"/>
  <c r="K43" i="3"/>
  <c r="K42" i="3"/>
  <c r="K41" i="3"/>
  <c r="K40" i="3"/>
  <c r="K39" i="3"/>
  <c r="K36" i="3"/>
  <c r="K35" i="3"/>
  <c r="K34" i="3"/>
  <c r="K33" i="3"/>
  <c r="K32" i="3"/>
  <c r="K31" i="3"/>
  <c r="K30" i="3"/>
  <c r="K29" i="3"/>
  <c r="K28" i="3"/>
  <c r="K27" i="3"/>
  <c r="K24" i="3"/>
  <c r="K23" i="3"/>
  <c r="K22" i="3"/>
  <c r="K21" i="3"/>
  <c r="K20" i="3"/>
  <c r="K19" i="3"/>
  <c r="K18" i="3"/>
  <c r="K17" i="3"/>
  <c r="K16" i="3"/>
  <c r="K15" i="3"/>
  <c r="K12" i="3"/>
  <c r="K11" i="3"/>
  <c r="K10" i="3"/>
  <c r="K9" i="3"/>
  <c r="K8" i="3"/>
  <c r="K7" i="3"/>
  <c r="K6" i="3"/>
  <c r="K5" i="3"/>
  <c r="K4" i="3"/>
  <c r="K3" i="3"/>
  <c r="K2" i="3"/>
  <c r="AZ4" i="2" s="1"/>
  <c r="BI3" i="2"/>
  <c r="BH3" i="2"/>
  <c r="BF3" i="2"/>
  <c r="BE3" i="2"/>
  <c r="BC3" i="2"/>
  <c r="BB3" i="2"/>
  <c r="AZ3" i="2"/>
  <c r="AY3" i="2"/>
  <c r="BI2" i="2"/>
  <c r="BH2" i="2"/>
  <c r="BF2" i="2"/>
  <c r="BE2" i="2"/>
  <c r="BC2" i="2"/>
  <c r="BB2" i="2"/>
  <c r="AZ2" i="2"/>
  <c r="AY2" i="2"/>
  <c r="BP5" i="2"/>
  <c r="BQ5" i="2"/>
  <c r="BP6" i="2"/>
  <c r="BQ6" i="2"/>
  <c r="BP63" i="3"/>
  <c r="BF63" i="3"/>
  <c r="BP62" i="3"/>
  <c r="BO62" i="3"/>
  <c r="BM62" i="3"/>
  <c r="BL62" i="3"/>
  <c r="BG62" i="3"/>
  <c r="BF62" i="3"/>
  <c r="AB62" i="3"/>
  <c r="AQ62" i="3" s="1"/>
  <c r="AA62" i="3"/>
  <c r="AP62" i="3" s="1"/>
  <c r="Z62" i="3"/>
  <c r="AO62" i="3" s="1"/>
  <c r="BP61" i="3"/>
  <c r="BO61" i="3"/>
  <c r="BM61" i="3"/>
  <c r="BL61" i="3"/>
  <c r="BG61" i="3"/>
  <c r="BF61" i="3"/>
  <c r="AC61" i="3"/>
  <c r="AR61" i="3" s="1"/>
  <c r="AB61" i="3"/>
  <c r="AQ61" i="3" s="1"/>
  <c r="AA61" i="3"/>
  <c r="AP61" i="3" s="1"/>
  <c r="Z61" i="3"/>
  <c r="AO61" i="3" s="1"/>
  <c r="BP60" i="3"/>
  <c r="BO60" i="3"/>
  <c r="BM60" i="3"/>
  <c r="BL60" i="3"/>
  <c r="BG60" i="3"/>
  <c r="BF60" i="3"/>
  <c r="AC60" i="3"/>
  <c r="AR60" i="3" s="1"/>
  <c r="AB60" i="3"/>
  <c r="AQ60" i="3" s="1"/>
  <c r="AA60" i="3"/>
  <c r="AP60" i="3" s="1"/>
  <c r="Z60" i="3"/>
  <c r="AO60" i="3" s="1"/>
  <c r="BP59" i="3"/>
  <c r="BO59" i="3"/>
  <c r="BM59" i="3"/>
  <c r="BL59" i="3"/>
  <c r="BG59" i="3"/>
  <c r="BF59" i="3"/>
  <c r="AC59" i="3"/>
  <c r="AR59" i="3" s="1"/>
  <c r="AB59" i="3"/>
  <c r="AQ59" i="3" s="1"/>
  <c r="AA59" i="3"/>
  <c r="AP59" i="3" s="1"/>
  <c r="Z59" i="3"/>
  <c r="AO59" i="3" s="1"/>
  <c r="BP58" i="3"/>
  <c r="BO58" i="3"/>
  <c r="BM58" i="3"/>
  <c r="BL58" i="3"/>
  <c r="BG58" i="3"/>
  <c r="BF58" i="3"/>
  <c r="AC58" i="3"/>
  <c r="AR58" i="3" s="1"/>
  <c r="AB58" i="3"/>
  <c r="AQ58" i="3" s="1"/>
  <c r="AA58" i="3"/>
  <c r="AP58" i="3" s="1"/>
  <c r="Z58" i="3"/>
  <c r="AO58" i="3" s="1"/>
  <c r="BP57" i="3"/>
  <c r="BO57" i="3"/>
  <c r="BM57" i="3"/>
  <c r="BL57" i="3"/>
  <c r="BG57" i="3"/>
  <c r="BF57" i="3"/>
  <c r="AC57" i="3"/>
  <c r="AR57" i="3" s="1"/>
  <c r="AB57" i="3"/>
  <c r="AQ57" i="3" s="1"/>
  <c r="AA57" i="3"/>
  <c r="AP57" i="3" s="1"/>
  <c r="Z57" i="3"/>
  <c r="AO57" i="3" s="1"/>
  <c r="BP56" i="3"/>
  <c r="BO56" i="3"/>
  <c r="BM56" i="3"/>
  <c r="BL56" i="3"/>
  <c r="BG56" i="3"/>
  <c r="BF56" i="3"/>
  <c r="AC56" i="3"/>
  <c r="AR56" i="3" s="1"/>
  <c r="AB56" i="3"/>
  <c r="AQ56" i="3" s="1"/>
  <c r="AA56" i="3"/>
  <c r="AP56" i="3" s="1"/>
  <c r="Z56" i="3"/>
  <c r="AO56" i="3" s="1"/>
  <c r="BP55" i="3"/>
  <c r="BO55" i="3"/>
  <c r="BM55" i="3"/>
  <c r="BL55" i="3"/>
  <c r="BG55" i="3"/>
  <c r="BF55" i="3"/>
  <c r="AC55" i="3"/>
  <c r="AR55" i="3" s="1"/>
  <c r="AB55" i="3"/>
  <c r="AQ55" i="3" s="1"/>
  <c r="AA55" i="3"/>
  <c r="AP55" i="3" s="1"/>
  <c r="Z55" i="3"/>
  <c r="AO55" i="3" s="1"/>
  <c r="BP54" i="3"/>
  <c r="BO54" i="3"/>
  <c r="BM54" i="3"/>
  <c r="BL54" i="3"/>
  <c r="BG54" i="3"/>
  <c r="BF54" i="3"/>
  <c r="AC54" i="3"/>
  <c r="AR54" i="3" s="1"/>
  <c r="AB54" i="3"/>
  <c r="AQ54" i="3" s="1"/>
  <c r="AA54" i="3"/>
  <c r="AP54" i="3" s="1"/>
  <c r="Z54" i="3"/>
  <c r="AO54" i="3" s="1"/>
  <c r="BP53" i="3"/>
  <c r="BO53" i="3"/>
  <c r="BM53" i="3"/>
  <c r="BL53" i="3"/>
  <c r="BG53" i="3"/>
  <c r="BF53" i="3"/>
  <c r="AC53" i="3"/>
  <c r="AR53" i="3" s="1"/>
  <c r="AB53" i="3"/>
  <c r="AQ53" i="3" s="1"/>
  <c r="AA53" i="3"/>
  <c r="AP53" i="3" s="1"/>
  <c r="Z53" i="3"/>
  <c r="AO53" i="3" s="1"/>
  <c r="BP52" i="3"/>
  <c r="BO52" i="3"/>
  <c r="BM52" i="3"/>
  <c r="BL52" i="3"/>
  <c r="BG52" i="3"/>
  <c r="BF52" i="3"/>
  <c r="AC52" i="3"/>
  <c r="AR52" i="3" s="1"/>
  <c r="AB52" i="3"/>
  <c r="AQ52" i="3" s="1"/>
  <c r="AA52" i="3"/>
  <c r="AP52" i="3" s="1"/>
  <c r="Z52" i="3"/>
  <c r="AO52" i="3" s="1"/>
  <c r="BO50" i="3"/>
  <c r="BG50" i="3"/>
  <c r="BF50" i="3"/>
  <c r="BP49" i="3"/>
  <c r="BO49" i="3"/>
  <c r="BM49" i="3"/>
  <c r="BL49" i="3"/>
  <c r="BG49" i="3"/>
  <c r="BF49" i="3"/>
  <c r="AC49" i="3"/>
  <c r="AR49" i="3" s="1"/>
  <c r="AB49" i="3"/>
  <c r="AQ49" i="3" s="1"/>
  <c r="AA49" i="3"/>
  <c r="AP49" i="3" s="1"/>
  <c r="Z49" i="3"/>
  <c r="AO49" i="3" s="1"/>
  <c r="BP48" i="3"/>
  <c r="BO48" i="3"/>
  <c r="BM48" i="3"/>
  <c r="BL48" i="3"/>
  <c r="BG48" i="3"/>
  <c r="BF48" i="3"/>
  <c r="AC48" i="3"/>
  <c r="AR48" i="3" s="1"/>
  <c r="AB48" i="3"/>
  <c r="AQ48" i="3" s="1"/>
  <c r="AA48" i="3"/>
  <c r="AP48" i="3" s="1"/>
  <c r="Z48" i="3"/>
  <c r="AO48" i="3" s="1"/>
  <c r="BP47" i="3"/>
  <c r="BO47" i="3"/>
  <c r="BM47" i="3"/>
  <c r="BL47" i="3"/>
  <c r="BG47" i="3"/>
  <c r="BF47" i="3"/>
  <c r="AC47" i="3"/>
  <c r="AR47" i="3" s="1"/>
  <c r="AB47" i="3"/>
  <c r="AQ47" i="3" s="1"/>
  <c r="AA47" i="3"/>
  <c r="AP47" i="3" s="1"/>
  <c r="Z47" i="3"/>
  <c r="AO47" i="3" s="1"/>
  <c r="BP46" i="3"/>
  <c r="BO46" i="3"/>
  <c r="BM46" i="3"/>
  <c r="BL46" i="3"/>
  <c r="BG46" i="3"/>
  <c r="BF46" i="3"/>
  <c r="AC46" i="3"/>
  <c r="AR46" i="3" s="1"/>
  <c r="AB46" i="3"/>
  <c r="AQ46" i="3" s="1"/>
  <c r="AA46" i="3"/>
  <c r="AP46" i="3" s="1"/>
  <c r="Z46" i="3"/>
  <c r="AO46" i="3" s="1"/>
  <c r="BP45" i="3"/>
  <c r="BO45" i="3"/>
  <c r="BM45" i="3"/>
  <c r="BL45" i="3"/>
  <c r="BG45" i="3"/>
  <c r="BF45" i="3"/>
  <c r="AC45" i="3"/>
  <c r="AR45" i="3" s="1"/>
  <c r="AB45" i="3"/>
  <c r="AQ45" i="3" s="1"/>
  <c r="AA45" i="3"/>
  <c r="AP45" i="3" s="1"/>
  <c r="Z45" i="3"/>
  <c r="AO45" i="3" s="1"/>
  <c r="BP44" i="3"/>
  <c r="BO44" i="3"/>
  <c r="BM44" i="3"/>
  <c r="BL44" i="3"/>
  <c r="BG44" i="3"/>
  <c r="BF44" i="3"/>
  <c r="AC44" i="3"/>
  <c r="AR44" i="3" s="1"/>
  <c r="AB44" i="3"/>
  <c r="AQ44" i="3" s="1"/>
  <c r="AA44" i="3"/>
  <c r="AP44" i="3" s="1"/>
  <c r="Z44" i="3"/>
  <c r="AO44" i="3" s="1"/>
  <c r="BP43" i="3"/>
  <c r="BO43" i="3"/>
  <c r="BM43" i="3"/>
  <c r="BL43" i="3"/>
  <c r="BG43" i="3"/>
  <c r="BF43" i="3"/>
  <c r="AC43" i="3"/>
  <c r="AR43" i="3" s="1"/>
  <c r="AB43" i="3"/>
  <c r="AQ43" i="3" s="1"/>
  <c r="AA43" i="3"/>
  <c r="AP43" i="3" s="1"/>
  <c r="Z43" i="3"/>
  <c r="AO43" i="3" s="1"/>
  <c r="BP42" i="3"/>
  <c r="BO42" i="3"/>
  <c r="BM42" i="3"/>
  <c r="BL42" i="3"/>
  <c r="BG42" i="3"/>
  <c r="BF42" i="3"/>
  <c r="AC42" i="3"/>
  <c r="AR42" i="3" s="1"/>
  <c r="AB42" i="3"/>
  <c r="AQ42" i="3" s="1"/>
  <c r="AA42" i="3"/>
  <c r="AP42" i="3" s="1"/>
  <c r="Z42" i="3"/>
  <c r="AO42" i="3" s="1"/>
  <c r="BP41" i="3"/>
  <c r="BO41" i="3"/>
  <c r="BM41" i="3"/>
  <c r="BL41" i="3"/>
  <c r="BG41" i="3"/>
  <c r="BF41" i="3"/>
  <c r="AC41" i="3"/>
  <c r="AR41" i="3" s="1"/>
  <c r="AB41" i="3"/>
  <c r="AQ41" i="3" s="1"/>
  <c r="AA41" i="3"/>
  <c r="AP41" i="3" s="1"/>
  <c r="Z41" i="3"/>
  <c r="AO41" i="3" s="1"/>
  <c r="BP40" i="3"/>
  <c r="BO40" i="3"/>
  <c r="BM40" i="3"/>
  <c r="BL40" i="3"/>
  <c r="BG40" i="3"/>
  <c r="BF40" i="3"/>
  <c r="AC40" i="3"/>
  <c r="AR40" i="3" s="1"/>
  <c r="AB40" i="3"/>
  <c r="AQ40" i="3" s="1"/>
  <c r="AA40" i="3"/>
  <c r="AP40" i="3" s="1"/>
  <c r="Z40" i="3"/>
  <c r="AO40" i="3" s="1"/>
  <c r="BP39" i="3"/>
  <c r="BO39" i="3"/>
  <c r="BM39" i="3"/>
  <c r="BL39" i="3"/>
  <c r="BG39" i="3"/>
  <c r="BF39" i="3"/>
  <c r="AC39" i="3"/>
  <c r="AR39" i="3" s="1"/>
  <c r="AB39" i="3"/>
  <c r="AQ39" i="3" s="1"/>
  <c r="AA39" i="3"/>
  <c r="AP39" i="3" s="1"/>
  <c r="Z39" i="3"/>
  <c r="AO39" i="3" s="1"/>
  <c r="BP37" i="3"/>
  <c r="BO37" i="3"/>
  <c r="BG37" i="3"/>
  <c r="BF37" i="3"/>
  <c r="BP36" i="3"/>
  <c r="BO36" i="3"/>
  <c r="BM36" i="3"/>
  <c r="BL36" i="3"/>
  <c r="BG36" i="3"/>
  <c r="BF36" i="3"/>
  <c r="AC36" i="3"/>
  <c r="AR36" i="3" s="1"/>
  <c r="AB36" i="3"/>
  <c r="AQ36" i="3" s="1"/>
  <c r="AA36" i="3"/>
  <c r="AP36" i="3" s="1"/>
  <c r="Z36" i="3"/>
  <c r="AO36" i="3" s="1"/>
  <c r="BP35" i="3"/>
  <c r="BO35" i="3"/>
  <c r="BM35" i="3"/>
  <c r="BL35" i="3"/>
  <c r="BG35" i="3"/>
  <c r="BF35" i="3"/>
  <c r="AC35" i="3"/>
  <c r="AR35" i="3" s="1"/>
  <c r="AB35" i="3"/>
  <c r="AQ35" i="3" s="1"/>
  <c r="AA35" i="3"/>
  <c r="AP35" i="3" s="1"/>
  <c r="Z35" i="3"/>
  <c r="AO35" i="3" s="1"/>
  <c r="BP34" i="3"/>
  <c r="BO34" i="3"/>
  <c r="BM34" i="3"/>
  <c r="BL34" i="3"/>
  <c r="BG34" i="3"/>
  <c r="BF34" i="3"/>
  <c r="AC34" i="3"/>
  <c r="AR34" i="3" s="1"/>
  <c r="AB34" i="3"/>
  <c r="AQ34" i="3" s="1"/>
  <c r="AA34" i="3"/>
  <c r="AP34" i="3" s="1"/>
  <c r="Z34" i="3"/>
  <c r="AO34" i="3" s="1"/>
  <c r="BP33" i="3"/>
  <c r="BO33" i="3"/>
  <c r="BM33" i="3"/>
  <c r="BL33" i="3"/>
  <c r="BG33" i="3"/>
  <c r="BF33" i="3"/>
  <c r="AC33" i="3"/>
  <c r="AR33" i="3" s="1"/>
  <c r="AB33" i="3"/>
  <c r="AQ33" i="3" s="1"/>
  <c r="AA33" i="3"/>
  <c r="AP33" i="3" s="1"/>
  <c r="Z33" i="3"/>
  <c r="AO33" i="3" s="1"/>
  <c r="BP32" i="3"/>
  <c r="BO32" i="3"/>
  <c r="BM32" i="3"/>
  <c r="BL32" i="3"/>
  <c r="BG32" i="3"/>
  <c r="BF32" i="3"/>
  <c r="AC32" i="3"/>
  <c r="AR32" i="3" s="1"/>
  <c r="AB32" i="3"/>
  <c r="AQ32" i="3" s="1"/>
  <c r="AA32" i="3"/>
  <c r="AP32" i="3" s="1"/>
  <c r="Z32" i="3"/>
  <c r="AO32" i="3" s="1"/>
  <c r="BP31" i="3"/>
  <c r="BO31" i="3"/>
  <c r="BM31" i="3"/>
  <c r="BL31" i="3"/>
  <c r="BG31" i="3"/>
  <c r="BF31" i="3"/>
  <c r="AC31" i="3"/>
  <c r="AR31" i="3" s="1"/>
  <c r="AB31" i="3"/>
  <c r="AQ31" i="3" s="1"/>
  <c r="AA31" i="3"/>
  <c r="AP31" i="3" s="1"/>
  <c r="Z31" i="3"/>
  <c r="AO31" i="3" s="1"/>
  <c r="BP30" i="3"/>
  <c r="BO30" i="3"/>
  <c r="BM30" i="3"/>
  <c r="BL30" i="3"/>
  <c r="BG30" i="3"/>
  <c r="BF30" i="3"/>
  <c r="AC30" i="3"/>
  <c r="AR30" i="3" s="1"/>
  <c r="AB30" i="3"/>
  <c r="AQ30" i="3" s="1"/>
  <c r="AA30" i="3"/>
  <c r="AP30" i="3" s="1"/>
  <c r="Z30" i="3"/>
  <c r="AO30" i="3" s="1"/>
  <c r="BP29" i="3"/>
  <c r="BO29" i="3"/>
  <c r="BM29" i="3"/>
  <c r="BL29" i="3"/>
  <c r="BG29" i="3"/>
  <c r="BF29" i="3"/>
  <c r="AC29" i="3"/>
  <c r="AR29" i="3" s="1"/>
  <c r="AB29" i="3"/>
  <c r="AQ29" i="3" s="1"/>
  <c r="AA29" i="3"/>
  <c r="AP29" i="3" s="1"/>
  <c r="Z29" i="3"/>
  <c r="AO29" i="3" s="1"/>
  <c r="BP28" i="3"/>
  <c r="BO28" i="3"/>
  <c r="BM28" i="3"/>
  <c r="BL28" i="3"/>
  <c r="BG28" i="3"/>
  <c r="BF28" i="3"/>
  <c r="AC28" i="3"/>
  <c r="AR28" i="3" s="1"/>
  <c r="AB28" i="3"/>
  <c r="AQ28" i="3" s="1"/>
  <c r="AA28" i="3"/>
  <c r="AP28" i="3" s="1"/>
  <c r="Z28" i="3"/>
  <c r="AO28" i="3" s="1"/>
  <c r="BP27" i="3"/>
  <c r="BO27" i="3"/>
  <c r="BM27" i="3"/>
  <c r="BL27" i="3"/>
  <c r="BG27" i="3"/>
  <c r="BF27" i="3"/>
  <c r="AC27" i="3"/>
  <c r="AR27" i="3" s="1"/>
  <c r="AB27" i="3"/>
  <c r="AQ27" i="3" s="1"/>
  <c r="AA27" i="3"/>
  <c r="AP27" i="3" s="1"/>
  <c r="Z27" i="3"/>
  <c r="AO27" i="3" s="1"/>
  <c r="BF25" i="3"/>
  <c r="BP24" i="3"/>
  <c r="BO24" i="3"/>
  <c r="BM24" i="3"/>
  <c r="BL24" i="3"/>
  <c r="BG24" i="3"/>
  <c r="BF24" i="3"/>
  <c r="AA24" i="3"/>
  <c r="AP24" i="3" s="1"/>
  <c r="Z24" i="3"/>
  <c r="AO24" i="3" s="1"/>
  <c r="BP23" i="3"/>
  <c r="BO23" i="3"/>
  <c r="BM23" i="3"/>
  <c r="BL23" i="3"/>
  <c r="BG23" i="3"/>
  <c r="BF23" i="3"/>
  <c r="AC23" i="3"/>
  <c r="AR23" i="3" s="1"/>
  <c r="AB23" i="3"/>
  <c r="AQ23" i="3" s="1"/>
  <c r="AA23" i="3"/>
  <c r="AP23" i="3" s="1"/>
  <c r="Z23" i="3"/>
  <c r="AO23" i="3" s="1"/>
  <c r="BP22" i="3"/>
  <c r="BO22" i="3"/>
  <c r="BM22" i="3"/>
  <c r="BL22" i="3"/>
  <c r="BG22" i="3"/>
  <c r="BF22" i="3"/>
  <c r="AC22" i="3"/>
  <c r="AR22" i="3" s="1"/>
  <c r="AB22" i="3"/>
  <c r="AQ22" i="3" s="1"/>
  <c r="AA22" i="3"/>
  <c r="AP22" i="3" s="1"/>
  <c r="Z22" i="3"/>
  <c r="AO22" i="3" s="1"/>
  <c r="BP21" i="3"/>
  <c r="BO21" i="3"/>
  <c r="BM21" i="3"/>
  <c r="BL21" i="3"/>
  <c r="BG21" i="3"/>
  <c r="BF21" i="3"/>
  <c r="AC21" i="3"/>
  <c r="AR21" i="3" s="1"/>
  <c r="AB21" i="3"/>
  <c r="AQ21" i="3" s="1"/>
  <c r="AA21" i="3"/>
  <c r="AP21" i="3" s="1"/>
  <c r="Z21" i="3"/>
  <c r="AO21" i="3" s="1"/>
  <c r="BP20" i="3"/>
  <c r="BO20" i="3"/>
  <c r="BM20" i="3"/>
  <c r="BL20" i="3"/>
  <c r="BG20" i="3"/>
  <c r="BF20" i="3"/>
  <c r="AC20" i="3"/>
  <c r="AR20" i="3" s="1"/>
  <c r="AB20" i="3"/>
  <c r="AQ20" i="3" s="1"/>
  <c r="AA20" i="3"/>
  <c r="AP20" i="3" s="1"/>
  <c r="Z20" i="3"/>
  <c r="AO20" i="3" s="1"/>
  <c r="BP19" i="3"/>
  <c r="BO19" i="3"/>
  <c r="BM19" i="3"/>
  <c r="BL19" i="3"/>
  <c r="BP8" i="2" s="1"/>
  <c r="BG19" i="3"/>
  <c r="BF19" i="3"/>
  <c r="AC19" i="3"/>
  <c r="AR19" i="3" s="1"/>
  <c r="AB19" i="3"/>
  <c r="AQ19" i="3" s="1"/>
  <c r="AA19" i="3"/>
  <c r="AP19" i="3" s="1"/>
  <c r="Z19" i="3"/>
  <c r="AO19" i="3" s="1"/>
  <c r="BP18" i="3"/>
  <c r="BO18" i="3"/>
  <c r="BM18" i="3"/>
  <c r="BL18" i="3"/>
  <c r="BG18" i="3"/>
  <c r="BF18" i="3"/>
  <c r="AC18" i="3"/>
  <c r="AR18" i="3" s="1"/>
  <c r="AB18" i="3"/>
  <c r="AQ18" i="3" s="1"/>
  <c r="AA18" i="3"/>
  <c r="AP18" i="3" s="1"/>
  <c r="Z18" i="3"/>
  <c r="AO18" i="3" s="1"/>
  <c r="BP17" i="3"/>
  <c r="BO17" i="3"/>
  <c r="BM17" i="3"/>
  <c r="BL17" i="3"/>
  <c r="BG17" i="3"/>
  <c r="BF17" i="3"/>
  <c r="AC17" i="3"/>
  <c r="AR17" i="3" s="1"/>
  <c r="AB17" i="3"/>
  <c r="AQ17" i="3" s="1"/>
  <c r="AA17" i="3"/>
  <c r="AP17" i="3" s="1"/>
  <c r="Z17" i="3"/>
  <c r="AO17" i="3" s="1"/>
  <c r="BP16" i="3"/>
  <c r="BO16" i="3"/>
  <c r="BM16" i="3"/>
  <c r="BL16" i="3"/>
  <c r="BG16" i="3"/>
  <c r="BF16" i="3"/>
  <c r="AC16" i="3"/>
  <c r="AR16" i="3" s="1"/>
  <c r="AB16" i="3"/>
  <c r="BE7" i="2" s="1"/>
  <c r="AA16" i="3"/>
  <c r="AP16" i="3" s="1"/>
  <c r="Z16" i="3"/>
  <c r="AO16" i="3" s="1"/>
  <c r="BP15" i="3"/>
  <c r="BO15" i="3"/>
  <c r="BM15" i="3"/>
  <c r="BL15" i="3"/>
  <c r="BG15" i="3"/>
  <c r="BF15" i="3"/>
  <c r="AC15" i="3"/>
  <c r="AR15" i="3" s="1"/>
  <c r="AB15" i="3"/>
  <c r="AQ15" i="3" s="1"/>
  <c r="AA15" i="3"/>
  <c r="AP15" i="3" s="1"/>
  <c r="Z15" i="3"/>
  <c r="AO15" i="3" s="1"/>
  <c r="BO13" i="3"/>
  <c r="BO12" i="3"/>
  <c r="BL12" i="3"/>
  <c r="BG12" i="3"/>
  <c r="BF12" i="3"/>
  <c r="AC12" i="3"/>
  <c r="AR12" i="3" s="1"/>
  <c r="Z12" i="3"/>
  <c r="AO12" i="3" s="1"/>
  <c r="BP11" i="3"/>
  <c r="BO11" i="3"/>
  <c r="BM11" i="3"/>
  <c r="BL11" i="3"/>
  <c r="BG11" i="3"/>
  <c r="BF11" i="3"/>
  <c r="AC11" i="3"/>
  <c r="AR11" i="3" s="1"/>
  <c r="AB11" i="3"/>
  <c r="AQ11" i="3" s="1"/>
  <c r="AA11" i="3"/>
  <c r="AP11" i="3" s="1"/>
  <c r="Z11" i="3"/>
  <c r="AO11" i="3" s="1"/>
  <c r="BP10" i="3"/>
  <c r="BO10" i="3"/>
  <c r="BM10" i="3"/>
  <c r="BL10" i="3"/>
  <c r="BG10" i="3"/>
  <c r="BF10" i="3"/>
  <c r="AC10" i="3"/>
  <c r="AR10" i="3" s="1"/>
  <c r="AB10" i="3"/>
  <c r="AQ10" i="3" s="1"/>
  <c r="AA10" i="3"/>
  <c r="AP10" i="3" s="1"/>
  <c r="Z10" i="3"/>
  <c r="AO10" i="3" s="1"/>
  <c r="BP9" i="3"/>
  <c r="BO9" i="3"/>
  <c r="BM9" i="3"/>
  <c r="BL9" i="3"/>
  <c r="BG9" i="3"/>
  <c r="BF9" i="3"/>
  <c r="AC9" i="3"/>
  <c r="AR9" i="3" s="1"/>
  <c r="AB9" i="3"/>
  <c r="AQ9" i="3" s="1"/>
  <c r="AA9" i="3"/>
  <c r="AP9" i="3" s="1"/>
  <c r="Z9" i="3"/>
  <c r="AO9" i="3" s="1"/>
  <c r="BP8" i="3"/>
  <c r="BO8" i="3"/>
  <c r="BM8" i="3"/>
  <c r="BL8" i="3"/>
  <c r="BG8" i="3"/>
  <c r="BF8" i="3"/>
  <c r="AC8" i="3"/>
  <c r="AR8" i="3" s="1"/>
  <c r="AB8" i="3"/>
  <c r="AQ8" i="3" s="1"/>
  <c r="AA8" i="3"/>
  <c r="AP8" i="3" s="1"/>
  <c r="Z8" i="3"/>
  <c r="AO8" i="3" s="1"/>
  <c r="BP7" i="3"/>
  <c r="BO7" i="3"/>
  <c r="BM7" i="3"/>
  <c r="BL7" i="3"/>
  <c r="BG7" i="3"/>
  <c r="BF7" i="3"/>
  <c r="AC7" i="3"/>
  <c r="AR7" i="3" s="1"/>
  <c r="AB7" i="3"/>
  <c r="AQ7" i="3" s="1"/>
  <c r="AA7" i="3"/>
  <c r="AP7" i="3" s="1"/>
  <c r="Z7" i="3"/>
  <c r="AO7" i="3" s="1"/>
  <c r="BP6" i="3"/>
  <c r="BO6" i="3"/>
  <c r="BM6" i="3"/>
  <c r="BL6" i="3"/>
  <c r="BG6" i="3"/>
  <c r="BF6" i="3"/>
  <c r="AC6" i="3"/>
  <c r="AR6" i="3" s="1"/>
  <c r="AB6" i="3"/>
  <c r="AQ6" i="3" s="1"/>
  <c r="AA6" i="3"/>
  <c r="AP6" i="3" s="1"/>
  <c r="Z6" i="3"/>
  <c r="AY7" i="2" s="1"/>
  <c r="BP5" i="3"/>
  <c r="BO5" i="3"/>
  <c r="BM5" i="3"/>
  <c r="BL5" i="3"/>
  <c r="BG5" i="3"/>
  <c r="BF5" i="3"/>
  <c r="AC5" i="3"/>
  <c r="AR5" i="3" s="1"/>
  <c r="AB5" i="3"/>
  <c r="AQ5" i="3" s="1"/>
  <c r="AA5" i="3"/>
  <c r="AP5" i="3" s="1"/>
  <c r="Z5" i="3"/>
  <c r="AO5" i="3" s="1"/>
  <c r="BP4" i="3"/>
  <c r="BO4" i="3"/>
  <c r="BM4" i="3"/>
  <c r="BL4" i="3"/>
  <c r="BG4" i="3"/>
  <c r="BF4" i="3"/>
  <c r="AC4" i="3"/>
  <c r="AR4" i="3" s="1"/>
  <c r="AB4" i="3"/>
  <c r="AQ4" i="3" s="1"/>
  <c r="AA4" i="3"/>
  <c r="AP4" i="3" s="1"/>
  <c r="Z4" i="3"/>
  <c r="AO4" i="3" s="1"/>
  <c r="BP3" i="3"/>
  <c r="BO3" i="3"/>
  <c r="BM3" i="3"/>
  <c r="BL3" i="3"/>
  <c r="BG3" i="3"/>
  <c r="BF3" i="3"/>
  <c r="BP2" i="2" s="1"/>
  <c r="AC3" i="3"/>
  <c r="AR3" i="3" s="1"/>
  <c r="AB3" i="3"/>
  <c r="AQ3" i="3" s="1"/>
  <c r="AA3" i="3"/>
  <c r="AP3" i="3" s="1"/>
  <c r="Z3" i="3"/>
  <c r="AO3" i="3" s="1"/>
  <c r="BP2" i="3"/>
  <c r="BQ15" i="2" s="1"/>
  <c r="BO2" i="3"/>
  <c r="BP14" i="2" s="1"/>
  <c r="BM2" i="3"/>
  <c r="BP9" i="2" s="1"/>
  <c r="BL2" i="3"/>
  <c r="BQ8" i="2" s="1"/>
  <c r="BG2" i="3"/>
  <c r="BP3" i="2" s="1"/>
  <c r="BF2" i="3"/>
  <c r="AC2" i="3"/>
  <c r="AR2" i="3" s="1"/>
  <c r="AB2" i="3"/>
  <c r="AQ2" i="3" s="1"/>
  <c r="AA2" i="3"/>
  <c r="BB7" i="2" s="1"/>
  <c r="Z2" i="3"/>
  <c r="AT4" i="3" s="1"/>
  <c r="AT2" i="3" s="1"/>
  <c r="BN2" i="4" l="1"/>
  <c r="AY4" i="2"/>
  <c r="BC11" i="2"/>
  <c r="CH3" i="2"/>
  <c r="CU4" i="2"/>
  <c r="AD3" i="2"/>
  <c r="AO2" i="2"/>
  <c r="AO4" i="2"/>
  <c r="AO2" i="3"/>
  <c r="BI7" i="2"/>
  <c r="BQ9" i="2"/>
  <c r="BC8" i="2"/>
  <c r="AZ11" i="2"/>
  <c r="AG3" i="2"/>
  <c r="AR2" i="2"/>
  <c r="AR4" i="2"/>
  <c r="BH7" i="2"/>
  <c r="BF7" i="2"/>
  <c r="CB4" i="2"/>
  <c r="X2" i="2"/>
  <c r="X4" i="2"/>
  <c r="AU2" i="2"/>
  <c r="AU4" i="2"/>
  <c r="AO6" i="3"/>
  <c r="AQ16" i="3"/>
  <c r="BC7" i="2"/>
  <c r="BM2" i="4"/>
  <c r="AP2" i="3"/>
  <c r="AA2" i="2"/>
  <c r="AA4" i="2"/>
  <c r="AL3" i="2"/>
  <c r="BF10" i="2"/>
  <c r="BP15" i="2"/>
  <c r="BC6" i="2"/>
  <c r="CF2" i="2"/>
  <c r="AZ7" i="2"/>
  <c r="BQ14" i="2"/>
  <c r="BB6" i="2"/>
  <c r="AD2" i="2"/>
  <c r="AD4" i="2"/>
  <c r="AO3" i="2"/>
  <c r="BQ3" i="2"/>
  <c r="AY6" i="2"/>
  <c r="BY3" i="2"/>
  <c r="CL4" i="2"/>
  <c r="AG2" i="2"/>
  <c r="AG4" i="2"/>
  <c r="AR3" i="2"/>
  <c r="BF4" i="2"/>
  <c r="AE2" i="3"/>
  <c r="AF2" i="4"/>
  <c r="BQ2" i="2"/>
  <c r="BI5" i="2"/>
  <c r="BI11" i="2"/>
  <c r="CB3" i="2"/>
  <c r="CO2" i="2"/>
  <c r="CO4" i="2"/>
  <c r="X3" i="2"/>
  <c r="AU3" i="2"/>
  <c r="BQ12" i="2"/>
  <c r="BI8" i="2"/>
  <c r="BF11" i="2"/>
  <c r="CR2" i="2"/>
  <c r="CR4" i="2"/>
  <c r="AA3" i="2"/>
  <c r="AL2" i="2"/>
  <c r="AL4" i="2"/>
  <c r="BQ11" i="2"/>
  <c r="BM2" i="2" l="1"/>
  <c r="BL2" i="2"/>
</calcChain>
</file>

<file path=xl/sharedStrings.xml><?xml version="1.0" encoding="utf-8"?>
<sst xmlns="http://schemas.openxmlformats.org/spreadsheetml/2006/main" count="1048" uniqueCount="331">
  <si>
    <t>fr.X</t>
  </si>
  <si>
    <t>fr.Y</t>
  </si>
  <si>
    <t>fl.X</t>
  </si>
  <si>
    <t>fl.Y</t>
  </si>
  <si>
    <t>rr.X</t>
  </si>
  <si>
    <t>rr.Y</t>
  </si>
  <si>
    <t>rl.X</t>
  </si>
  <si>
    <t>rl.Y</t>
  </si>
  <si>
    <t>start/stop.X</t>
  </si>
  <si>
    <t>start/stop.Y</t>
  </si>
  <si>
    <t>drr.X</t>
  </si>
  <si>
    <t>drr.Y</t>
  </si>
  <si>
    <t>drl.X</t>
  </si>
  <si>
    <t>drl.Y</t>
  </si>
  <si>
    <t>IC FR X</t>
  </si>
  <si>
    <t>IC FR Y</t>
  </si>
  <si>
    <t>IC FL X</t>
  </si>
  <si>
    <t>IC FL Y</t>
  </si>
  <si>
    <t>IC RR X</t>
  </si>
  <si>
    <t>IC RR Y</t>
  </si>
  <si>
    <t>IC RL X</t>
  </si>
  <si>
    <t>IC RL Y</t>
  </si>
  <si>
    <t>STOP</t>
  </si>
  <si>
    <t>FR StrideLen(cm)</t>
  </si>
  <si>
    <t>FL StrideLen(cm)</t>
  </si>
  <si>
    <t>RR StrideLen(cm)</t>
  </si>
  <si>
    <t>RL StrideLen(cm)</t>
  </si>
  <si>
    <t>Front Trk Width(cm)</t>
  </si>
  <si>
    <t>Rear Trk Width(cm)</t>
  </si>
  <si>
    <t>Track Width</t>
  </si>
  <si>
    <t>AVG</t>
  </si>
  <si>
    <t>SD</t>
  </si>
  <si>
    <t>Front (cm)</t>
  </si>
  <si>
    <t>Rear (cm)</t>
  </si>
  <si>
    <t>Front Lat Move(cm)</t>
  </si>
  <si>
    <t>Rear Lat Move(cm)</t>
  </si>
  <si>
    <t>Lateral Movement</t>
  </si>
  <si>
    <t>Right Ft Base(cm)</t>
  </si>
  <si>
    <t>Left Ft Base(cm)</t>
  </si>
  <si>
    <t>Foot Base</t>
  </si>
  <si>
    <t>Right (cm)</t>
  </si>
  <si>
    <t>Left (cm)</t>
  </si>
  <si>
    <t>Diag Dist FRRL(cm)</t>
  </si>
  <si>
    <t>Diag Dist FLRR(cm)</t>
  </si>
  <si>
    <t>Diagonal Distance</t>
  </si>
  <si>
    <t>FRRL (cm)</t>
  </si>
  <si>
    <t>FLRR (cm)</t>
  </si>
  <si>
    <t>FR SW</t>
  </si>
  <si>
    <t>FRFL SW overlap</t>
  </si>
  <si>
    <t>FRRR SW overlap</t>
  </si>
  <si>
    <t>FRRL SW overlap</t>
  </si>
  <si>
    <t>FL SW</t>
  </si>
  <si>
    <t>FLFR SW overlap</t>
  </si>
  <si>
    <t>FLRR SW overlap</t>
  </si>
  <si>
    <t>FLRL SW overlap</t>
  </si>
  <si>
    <t>RR SW</t>
  </si>
  <si>
    <t>RRFR SW overlap</t>
  </si>
  <si>
    <t>RRFL SW overlap</t>
  </si>
  <si>
    <t>RRRL SW overlap</t>
  </si>
  <si>
    <t>RL SW</t>
  </si>
  <si>
    <t>RLFR SW overlap</t>
  </si>
  <si>
    <t>RLFL SW overlap</t>
  </si>
  <si>
    <t>RLRR SW overlap</t>
  </si>
  <si>
    <t>FR ST</t>
  </si>
  <si>
    <t>FRFL ST overlap</t>
  </si>
  <si>
    <t>FRRR ST overlap</t>
  </si>
  <si>
    <t>FRRL ST overlap</t>
  </si>
  <si>
    <t>FL ST</t>
  </si>
  <si>
    <t>FLFR ST overlap</t>
  </si>
  <si>
    <t>FLRR ST overlap</t>
  </si>
  <si>
    <t>FLRL ST overlap</t>
  </si>
  <si>
    <t>RR ST</t>
  </si>
  <si>
    <t>RRFR ST overlap</t>
  </si>
  <si>
    <t>RRFL ST overlap</t>
  </si>
  <si>
    <t>RRRL ST overlap</t>
  </si>
  <si>
    <t>RL ST</t>
  </si>
  <si>
    <t>RLFR ST overlap</t>
  </si>
  <si>
    <t>RLFL ST overlap</t>
  </si>
  <si>
    <t>RLRR ST overlap</t>
  </si>
  <si>
    <t>FR Swing Time(s)</t>
  </si>
  <si>
    <t>FL Swing Time(s)</t>
  </si>
  <si>
    <t>RR Swing Time(s)</t>
  </si>
  <si>
    <t>RL Swing Time(s)</t>
  </si>
  <si>
    <t>FR Stance Time(s)</t>
  </si>
  <si>
    <t>FL Stance Time(s)</t>
  </si>
  <si>
    <t>RR Stance Time(s)</t>
  </si>
  <si>
    <t>RL Stance Time(s)</t>
  </si>
  <si>
    <t>FR Stride Time(s)</t>
  </si>
  <si>
    <t>FL Stride Time(s)</t>
  </si>
  <si>
    <t>RR Stride Time(s)</t>
  </si>
  <si>
    <t>RL Stride Time(s)</t>
  </si>
  <si>
    <t>FR Swing %</t>
  </si>
  <si>
    <t>FL Swing %</t>
  </si>
  <si>
    <t>RR Swing %</t>
  </si>
  <si>
    <t>RL Swing %</t>
  </si>
  <si>
    <t>FR Stance %</t>
  </si>
  <si>
    <t>FL Stance %</t>
  </si>
  <si>
    <t>RR Stance %</t>
  </si>
  <si>
    <t>RL Stance %</t>
  </si>
  <si>
    <t>FR = Front Right</t>
  </si>
  <si>
    <t>FL = Front Left</t>
  </si>
  <si>
    <t>RR = Rear Right</t>
  </si>
  <si>
    <t>RL = Rear Left</t>
  </si>
  <si>
    <t>FR Stance Frames</t>
  </si>
  <si>
    <t>FL Stance Frames</t>
  </si>
  <si>
    <t>RR Stance Frames</t>
  </si>
  <si>
    <t>RL Stance Frames</t>
  </si>
  <si>
    <t>FR Swing Frames</t>
  </si>
  <si>
    <t>FL Swing Frames</t>
  </si>
  <si>
    <t>RR Swing Frames</t>
  </si>
  <si>
    <t>RL Swing Frames</t>
  </si>
  <si>
    <t>Dorsal</t>
  </si>
  <si>
    <t>FR Swing Time (s)</t>
  </si>
  <si>
    <t>FL Swing Time (s)</t>
  </si>
  <si>
    <t>RR Swing Time (s)</t>
  </si>
  <si>
    <t>RL Swing Time (s)</t>
  </si>
  <si>
    <t>FR Stance Time (s)</t>
  </si>
  <si>
    <t>FL Stance Time (s)</t>
  </si>
  <si>
    <t>RR Stance Time (s)</t>
  </si>
  <si>
    <t>RL Stance Time (s)</t>
  </si>
  <si>
    <t>FR Stride Time (s)</t>
  </si>
  <si>
    <t>FL Stride Time (s)</t>
  </si>
  <si>
    <t>RR Stride Time (s)</t>
  </si>
  <si>
    <t>RL Stride Time (s)</t>
  </si>
  <si>
    <t>FR Overall Stride Freq</t>
  </si>
  <si>
    <t>FL Overall Stride Freq</t>
  </si>
  <si>
    <t>RR Overall Stride Freq</t>
  </si>
  <si>
    <t>RL Overall Stride Freq</t>
  </si>
  <si>
    <t>FR Overall Stride Freq(Hz)</t>
  </si>
  <si>
    <t>FL Overall Stride Freq(Hz)</t>
  </si>
  <si>
    <t>RR Overall Stride Freq(Hz)</t>
  </si>
  <si>
    <t>RL Overall Stride Freq(Hz)</t>
  </si>
  <si>
    <t>FR Ind Stride Freq(Hz)</t>
  </si>
  <si>
    <t>FL Ind Stride Freq(Hz)</t>
  </si>
  <si>
    <t>RR Ind Stride Freq(Hz)</t>
  </si>
  <si>
    <t>RL Ind Stride Freq(Hz)</t>
  </si>
  <si>
    <t>FR Ind Stride Freq</t>
  </si>
  <si>
    <t>FL Ind Stride Freq</t>
  </si>
  <si>
    <t>RR Ind Stride Freq</t>
  </si>
  <si>
    <t>RL Ind Stride Freq</t>
  </si>
  <si>
    <t>FRFL Swing O%</t>
  </si>
  <si>
    <t>FRRR Swing O%</t>
  </si>
  <si>
    <t>FRRL Swing O%</t>
  </si>
  <si>
    <t>FLFR Swing O%</t>
  </si>
  <si>
    <t>FLRR Swing O%</t>
  </si>
  <si>
    <t>FLRL Swing O%</t>
  </si>
  <si>
    <t>RRFR Swing O%</t>
  </si>
  <si>
    <t>RRFL Swing O%</t>
  </si>
  <si>
    <t>RRRL Swing O%</t>
  </si>
  <si>
    <t>RLFR Swing O%</t>
  </si>
  <si>
    <t>RLFL Swing O%</t>
  </si>
  <si>
    <t>RLRR Swing O%</t>
  </si>
  <si>
    <t>FRFL Stance O%</t>
  </si>
  <si>
    <t>FRRR Stance O%</t>
  </si>
  <si>
    <t>FRRL Stance O%</t>
  </si>
  <si>
    <t>FLFR Stance O%</t>
  </si>
  <si>
    <t>FLRR Stance O%</t>
  </si>
  <si>
    <t>FLRL Stance O%</t>
  </si>
  <si>
    <t>RRFR Stance O%</t>
  </si>
  <si>
    <t>RRFL Stance O%</t>
  </si>
  <si>
    <t>RRRL Stance O%</t>
  </si>
  <si>
    <t>RLFR Stance O%</t>
  </si>
  <si>
    <t>RLFL Stance O%</t>
  </si>
  <si>
    <t>RLRR Stance O%</t>
  </si>
  <si>
    <t>FR Swing O%</t>
  </si>
  <si>
    <t>FL Swing O%</t>
  </si>
  <si>
    <t>RR Swing O%</t>
  </si>
  <si>
    <t>RL Swing O%</t>
  </si>
  <si>
    <t>FR Stance O%</t>
  </si>
  <si>
    <t>FL Stance O%</t>
  </si>
  <si>
    <t>RR Stance O%</t>
  </si>
  <si>
    <t>RL Stance O%</t>
  </si>
  <si>
    <t>FR Swing O(s)</t>
  </si>
  <si>
    <t>FL Swing O(s)</t>
  </si>
  <si>
    <t>RR Swing O(s)</t>
  </si>
  <si>
    <t>RL Swing O(s)</t>
  </si>
  <si>
    <t>FRFL Swing O(s)</t>
  </si>
  <si>
    <t>FLFR Swing O(s)</t>
  </si>
  <si>
    <t>RRFR Swing O(s)</t>
  </si>
  <si>
    <t>RLFR Swing O(s)</t>
  </si>
  <si>
    <t>FRRR Swing O(s)</t>
  </si>
  <si>
    <t>FLRR Swing O(s)</t>
  </si>
  <si>
    <t>RRFL Swing O(s)</t>
  </si>
  <si>
    <t>RLFL Swing O(s)</t>
  </si>
  <si>
    <t>FRRL Swing O(s)</t>
  </si>
  <si>
    <t>FLRL Swing O(s)</t>
  </si>
  <si>
    <t>RRRL Swing O(s)</t>
  </si>
  <si>
    <t>RLRR Swing O(s)</t>
  </si>
  <si>
    <t>FR Stance O(s)</t>
  </si>
  <si>
    <t>FL Stance O(s)</t>
  </si>
  <si>
    <t>RR Stance O(s)</t>
  </si>
  <si>
    <t>RL Stance O(s)</t>
  </si>
  <si>
    <t>FRFL Stance O(s)</t>
  </si>
  <si>
    <t>FLFR Stance O(s)</t>
  </si>
  <si>
    <t>RRFR Stance O(s)</t>
  </si>
  <si>
    <t>RLFR Stance O(s)</t>
  </si>
  <si>
    <t>FRRR Stance O(s)</t>
  </si>
  <si>
    <t>FLRR Stance O(s)</t>
  </si>
  <si>
    <t>RRFL Stance O(s)</t>
  </si>
  <si>
    <t>RLFL Stance O(s)</t>
  </si>
  <si>
    <t>FRRL Stance O(s)</t>
  </si>
  <si>
    <t>FLRL Stance O(s)</t>
  </si>
  <si>
    <t>RRRL Stance O(s)</t>
  </si>
  <si>
    <t>RLRR Stance O(s)</t>
  </si>
  <si>
    <t># Feet Down</t>
  </si>
  <si>
    <t>Which Feet</t>
  </si>
  <si>
    <t>0 Feet</t>
  </si>
  <si>
    <t>1 Foot</t>
  </si>
  <si>
    <t>2 Feet</t>
  </si>
  <si>
    <t>3 Feet</t>
  </si>
  <si>
    <t>4 Feet</t>
  </si>
  <si>
    <t>Total Frames</t>
  </si>
  <si>
    <t>Frames</t>
  </si>
  <si>
    <t>% Down</t>
  </si>
  <si>
    <t>Time Down</t>
  </si>
  <si>
    <t>FR</t>
  </si>
  <si>
    <t>FL</t>
  </si>
  <si>
    <t>RR</t>
  </si>
  <si>
    <t>RL</t>
  </si>
  <si>
    <t>SS</t>
  </si>
  <si>
    <t>Coupling</t>
  </si>
  <si>
    <t>FRFL</t>
  </si>
  <si>
    <t>FRRR</t>
  </si>
  <si>
    <t>FRRL</t>
  </si>
  <si>
    <t>FLFR</t>
  </si>
  <si>
    <t>FLRR</t>
  </si>
  <si>
    <t>FLRL</t>
  </si>
  <si>
    <t>RRFR</t>
  </si>
  <si>
    <t>RRFL</t>
  </si>
  <si>
    <t>RRRL</t>
  </si>
  <si>
    <t>RLFR</t>
  </si>
  <si>
    <t>RLFL</t>
  </si>
  <si>
    <t>RLRR</t>
  </si>
  <si>
    <t>FootFalls</t>
  </si>
  <si>
    <t>ICs</t>
  </si>
  <si>
    <t>IC Time(s)</t>
  </si>
  <si>
    <t>Sequence Time(s)</t>
  </si>
  <si>
    <t>Passes</t>
  </si>
  <si>
    <t>Pass Time(s)</t>
  </si>
  <si>
    <t>Sequence Freq(Hz)</t>
  </si>
  <si>
    <t>CPI Step Sequences</t>
  </si>
  <si>
    <t>Number</t>
  </si>
  <si>
    <t>Percent</t>
  </si>
  <si>
    <t>Sequence Type</t>
  </si>
  <si>
    <t>CPI</t>
  </si>
  <si>
    <t>RI</t>
  </si>
  <si>
    <t>PSI</t>
  </si>
  <si>
    <t>Total</t>
  </si>
  <si>
    <t>Correct</t>
  </si>
  <si>
    <t>DSI</t>
  </si>
  <si>
    <t>FPP</t>
  </si>
  <si>
    <t>HPP</t>
  </si>
  <si>
    <t>HPD</t>
  </si>
  <si>
    <t>RHPD</t>
  </si>
  <si>
    <t>LHPD</t>
  </si>
  <si>
    <t>%Right Dorsal</t>
  </si>
  <si>
    <t>%Left Dorsal</t>
  </si>
  <si>
    <t>DSI/Pass</t>
  </si>
  <si>
    <t>Dorsal/Pass</t>
  </si>
  <si>
    <t>1423</t>
  </si>
  <si>
    <t>4231</t>
  </si>
  <si>
    <t>2314</t>
  </si>
  <si>
    <t>3142</t>
  </si>
  <si>
    <t>3143</t>
  </si>
  <si>
    <t>1432</t>
  </si>
  <si>
    <t>4321</t>
  </si>
  <si>
    <t>3214</t>
  </si>
  <si>
    <t>2142</t>
  </si>
  <si>
    <t>2143</t>
  </si>
  <si>
    <t>3213</t>
  </si>
  <si>
    <t>2134</t>
  </si>
  <si>
    <t>1342</t>
  </si>
  <si>
    <t>3421</t>
  </si>
  <si>
    <t>4214</t>
  </si>
  <si>
    <t>4234</t>
  </si>
  <si>
    <t>2341</t>
  </si>
  <si>
    <t>3412</t>
  </si>
  <si>
    <t>4123</t>
  </si>
  <si>
    <t>1234</t>
  </si>
  <si>
    <t>1231</t>
  </si>
  <si>
    <t>4324</t>
  </si>
  <si>
    <t>3241</t>
  </si>
  <si>
    <t>2413</t>
  </si>
  <si>
    <t>4132</t>
  </si>
  <si>
    <t>1321</t>
  </si>
  <si>
    <t>Ab</t>
  </si>
  <si>
    <t>Other</t>
  </si>
  <si>
    <t>Cb</t>
  </si>
  <si>
    <t>Rb</t>
  </si>
  <si>
    <t>Ca</t>
  </si>
  <si>
    <t>Aa</t>
  </si>
  <si>
    <t>Cruciate a - Ca</t>
  </si>
  <si>
    <t>Alternate a - Aa</t>
  </si>
  <si>
    <t>Rotate a - Ra</t>
  </si>
  <si>
    <t>Cruciate b - Cb</t>
  </si>
  <si>
    <t>Alternate b - Ab</t>
  </si>
  <si>
    <t>Rotate b - Rb</t>
  </si>
  <si>
    <t>Total Sequences</t>
  </si>
  <si>
    <t>Coordinated Pattern Index</t>
  </si>
  <si>
    <t>Ratio Index</t>
  </si>
  <si>
    <t>Plantar Stepping Index</t>
  </si>
  <si>
    <t>Dorsal Stepping Index</t>
  </si>
  <si>
    <t>Dorsal %Right</t>
  </si>
  <si>
    <t>Dorsal %Left</t>
  </si>
  <si>
    <t>FR Instant Speed(cm/s)</t>
  </si>
  <si>
    <t>FL Instant Speed(cm/s)</t>
  </si>
  <si>
    <t>RR Instant Speed(cm/s)</t>
  </si>
  <si>
    <t>RL Instant Speed(cm/s)</t>
  </si>
  <si>
    <t>Overall Speed(cm/s)</t>
  </si>
  <si>
    <t>T Stride Length(cm)</t>
  </si>
  <si>
    <t xml:space="preserve"> T Stride Time(s)</t>
  </si>
  <si>
    <t>Speed</t>
  </si>
  <si>
    <t>Instant Speed(cm/s)</t>
  </si>
  <si>
    <t>CouplingDFN</t>
  </si>
  <si>
    <t>FRFL DFN</t>
  </si>
  <si>
    <t>FRRR DFN</t>
  </si>
  <si>
    <t>FRRL DFN</t>
  </si>
  <si>
    <t>FLFR DFN</t>
  </si>
  <si>
    <t>FLRR DFN</t>
  </si>
  <si>
    <t>FLRL DFN</t>
  </si>
  <si>
    <t>RRFR DFN</t>
  </si>
  <si>
    <t>RRFL DFN</t>
  </si>
  <si>
    <t>RRRL DFN</t>
  </si>
  <si>
    <t>RLFR DFN</t>
  </si>
  <si>
    <t>RLFL DFN</t>
  </si>
  <si>
    <t>RLRR DFN</t>
  </si>
  <si>
    <t>RR Gait Angle(Deg)</t>
  </si>
  <si>
    <t>RL Gait Angle(Deg)</t>
  </si>
  <si>
    <t>Gait Angle</t>
  </si>
  <si>
    <t>Rear Right (Deg)</t>
  </si>
  <si>
    <t>Rear Left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</si>
</sst>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Graph!$A$4:$A$295</c:f>
              <c:numCache>
                <c:formatCode>General</c:formatCode>
                <c:ptCount val="29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</c:numCache>
            </c:numRef>
          </c:xVal>
          <c:yVal>
            <c:numRef>
              <c:f>Graph!$D$5:$D$294</c:f>
              <c:numCache>
                <c:formatCode>General</c:formatCode>
                <c:ptCount val="290"/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25-4C23-A054-0961D72521EB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Graph!$A$4:$A$295</c:f>
              <c:numCache>
                <c:formatCode>General</c:formatCode>
                <c:ptCount val="29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</c:numCache>
            </c:numRef>
          </c:xVal>
          <c:yVal>
            <c:numRef>
              <c:f>Graph!$B$5:$B$294</c:f>
              <c:numCache>
                <c:formatCode>General</c:formatCode>
                <c:ptCount val="2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25-4C23-A054-0961D72521EB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Graph!$A$4:$A$295</c:f>
              <c:numCache>
                <c:formatCode>General</c:formatCode>
                <c:ptCount val="29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</c:numCache>
            </c:numRef>
          </c:xVal>
          <c:yVal>
            <c:numRef>
              <c:f>Graph!$C$5:$C$294</c:f>
              <c:numCache>
                <c:formatCode>General</c:formatCode>
                <c:ptCount val="290"/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25-4C23-A054-0961D72521EB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Graph!$A$4:$A$295</c:f>
              <c:numCache>
                <c:formatCode>General</c:formatCode>
                <c:ptCount val="29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</c:numCache>
            </c:numRef>
          </c:xVal>
          <c:yVal>
            <c:numRef>
              <c:f>Graph!$E$5:$E$294</c:f>
              <c:numCache>
                <c:formatCode>General</c:formatCode>
                <c:ptCount val="29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8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25-4C23-A054-0961D72521EB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Graph!$A$4:$A$295</c:f>
              <c:numCache>
                <c:formatCode>General</c:formatCode>
                <c:ptCount val="29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</c:numCache>
            </c:numRef>
          </c:xVal>
          <c:yVal>
            <c:numRef>
              <c:f>Graph!$G$5:$G$294</c:f>
              <c:numCache>
                <c:formatCode>General</c:formatCode>
                <c:ptCount val="29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525-4C23-A054-0961D72521EB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Graph!$A$4:$A$295</c:f>
              <c:numCache>
                <c:formatCode>General</c:formatCode>
                <c:ptCount val="29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</c:numCache>
            </c:numRef>
          </c:xVal>
          <c:yVal>
            <c:numRef>
              <c:f>Graph!$H$5:$H$294</c:f>
              <c:numCache>
                <c:formatCode>General</c:formatCode>
                <c:ptCount val="29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525-4C23-A054-0961D7252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677231"/>
        <c:axId val="1417677711"/>
      </c:scatterChart>
      <c:valAx>
        <c:axId val="1417677231"/>
        <c:scaling>
          <c:orientation val="minMax"/>
          <c:max val="29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1417677711"/>
        <c:crosses val="autoZero"/>
        <c:crossBetween val="midCat"/>
      </c:valAx>
      <c:valAx>
        <c:axId val="1417677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1767723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Graph!$A$297:$A$561</c:f>
              <c:numCache>
                <c:formatCode>General</c:formatCode>
                <c:ptCount val="265"/>
                <c:pt idx="0">
                  <c:v>296</c:v>
                </c:pt>
                <c:pt idx="1">
                  <c:v>297</c:v>
                </c:pt>
                <c:pt idx="2">
                  <c:v>298</c:v>
                </c:pt>
                <c:pt idx="3">
                  <c:v>299</c:v>
                </c:pt>
                <c:pt idx="4">
                  <c:v>300</c:v>
                </c:pt>
                <c:pt idx="5">
                  <c:v>301</c:v>
                </c:pt>
                <c:pt idx="6">
                  <c:v>302</c:v>
                </c:pt>
                <c:pt idx="7">
                  <c:v>303</c:v>
                </c:pt>
                <c:pt idx="8">
                  <c:v>304</c:v>
                </c:pt>
                <c:pt idx="9">
                  <c:v>305</c:v>
                </c:pt>
                <c:pt idx="10">
                  <c:v>306</c:v>
                </c:pt>
                <c:pt idx="11">
                  <c:v>307</c:v>
                </c:pt>
                <c:pt idx="12">
                  <c:v>308</c:v>
                </c:pt>
                <c:pt idx="13">
                  <c:v>309</c:v>
                </c:pt>
                <c:pt idx="14">
                  <c:v>310</c:v>
                </c:pt>
                <c:pt idx="15">
                  <c:v>311</c:v>
                </c:pt>
                <c:pt idx="16">
                  <c:v>312</c:v>
                </c:pt>
                <c:pt idx="17">
                  <c:v>313</c:v>
                </c:pt>
                <c:pt idx="18">
                  <c:v>314</c:v>
                </c:pt>
                <c:pt idx="19">
                  <c:v>315</c:v>
                </c:pt>
                <c:pt idx="20">
                  <c:v>316</c:v>
                </c:pt>
                <c:pt idx="21">
                  <c:v>317</c:v>
                </c:pt>
                <c:pt idx="22">
                  <c:v>318</c:v>
                </c:pt>
                <c:pt idx="23">
                  <c:v>319</c:v>
                </c:pt>
                <c:pt idx="24">
                  <c:v>320</c:v>
                </c:pt>
                <c:pt idx="25">
                  <c:v>321</c:v>
                </c:pt>
                <c:pt idx="26">
                  <c:v>322</c:v>
                </c:pt>
                <c:pt idx="27">
                  <c:v>323</c:v>
                </c:pt>
                <c:pt idx="28">
                  <c:v>324</c:v>
                </c:pt>
                <c:pt idx="29">
                  <c:v>325</c:v>
                </c:pt>
                <c:pt idx="30">
                  <c:v>326</c:v>
                </c:pt>
                <c:pt idx="31">
                  <c:v>327</c:v>
                </c:pt>
                <c:pt idx="32">
                  <c:v>328</c:v>
                </c:pt>
                <c:pt idx="33">
                  <c:v>329</c:v>
                </c:pt>
                <c:pt idx="34">
                  <c:v>330</c:v>
                </c:pt>
                <c:pt idx="35">
                  <c:v>331</c:v>
                </c:pt>
                <c:pt idx="36">
                  <c:v>332</c:v>
                </c:pt>
                <c:pt idx="37">
                  <c:v>333</c:v>
                </c:pt>
                <c:pt idx="38">
                  <c:v>334</c:v>
                </c:pt>
                <c:pt idx="39">
                  <c:v>335</c:v>
                </c:pt>
                <c:pt idx="40">
                  <c:v>336</c:v>
                </c:pt>
                <c:pt idx="41">
                  <c:v>337</c:v>
                </c:pt>
                <c:pt idx="42">
                  <c:v>338</c:v>
                </c:pt>
                <c:pt idx="43">
                  <c:v>339</c:v>
                </c:pt>
                <c:pt idx="44">
                  <c:v>340</c:v>
                </c:pt>
                <c:pt idx="45">
                  <c:v>341</c:v>
                </c:pt>
                <c:pt idx="46">
                  <c:v>342</c:v>
                </c:pt>
                <c:pt idx="47">
                  <c:v>343</c:v>
                </c:pt>
                <c:pt idx="48">
                  <c:v>344</c:v>
                </c:pt>
                <c:pt idx="49">
                  <c:v>345</c:v>
                </c:pt>
                <c:pt idx="50">
                  <c:v>346</c:v>
                </c:pt>
                <c:pt idx="51">
                  <c:v>347</c:v>
                </c:pt>
                <c:pt idx="52">
                  <c:v>348</c:v>
                </c:pt>
                <c:pt idx="53">
                  <c:v>349</c:v>
                </c:pt>
                <c:pt idx="54">
                  <c:v>350</c:v>
                </c:pt>
                <c:pt idx="55">
                  <c:v>351</c:v>
                </c:pt>
                <c:pt idx="56">
                  <c:v>352</c:v>
                </c:pt>
                <c:pt idx="57">
                  <c:v>353</c:v>
                </c:pt>
                <c:pt idx="58">
                  <c:v>354</c:v>
                </c:pt>
                <c:pt idx="59">
                  <c:v>355</c:v>
                </c:pt>
                <c:pt idx="60">
                  <c:v>356</c:v>
                </c:pt>
                <c:pt idx="61">
                  <c:v>357</c:v>
                </c:pt>
                <c:pt idx="62">
                  <c:v>358</c:v>
                </c:pt>
                <c:pt idx="63">
                  <c:v>359</c:v>
                </c:pt>
                <c:pt idx="64">
                  <c:v>360</c:v>
                </c:pt>
                <c:pt idx="65">
                  <c:v>361</c:v>
                </c:pt>
                <c:pt idx="66">
                  <c:v>362</c:v>
                </c:pt>
                <c:pt idx="67">
                  <c:v>363</c:v>
                </c:pt>
                <c:pt idx="68">
                  <c:v>364</c:v>
                </c:pt>
                <c:pt idx="69">
                  <c:v>365</c:v>
                </c:pt>
                <c:pt idx="70">
                  <c:v>366</c:v>
                </c:pt>
                <c:pt idx="71">
                  <c:v>367</c:v>
                </c:pt>
                <c:pt idx="72">
                  <c:v>368</c:v>
                </c:pt>
                <c:pt idx="73">
                  <c:v>369</c:v>
                </c:pt>
                <c:pt idx="74">
                  <c:v>370</c:v>
                </c:pt>
                <c:pt idx="75">
                  <c:v>371</c:v>
                </c:pt>
                <c:pt idx="76">
                  <c:v>372</c:v>
                </c:pt>
                <c:pt idx="77">
                  <c:v>373</c:v>
                </c:pt>
                <c:pt idx="78">
                  <c:v>374</c:v>
                </c:pt>
                <c:pt idx="79">
                  <c:v>375</c:v>
                </c:pt>
                <c:pt idx="80">
                  <c:v>376</c:v>
                </c:pt>
                <c:pt idx="81">
                  <c:v>377</c:v>
                </c:pt>
                <c:pt idx="82">
                  <c:v>378</c:v>
                </c:pt>
                <c:pt idx="83">
                  <c:v>379</c:v>
                </c:pt>
                <c:pt idx="84">
                  <c:v>380</c:v>
                </c:pt>
                <c:pt idx="85">
                  <c:v>381</c:v>
                </c:pt>
                <c:pt idx="86">
                  <c:v>382</c:v>
                </c:pt>
                <c:pt idx="87">
                  <c:v>383</c:v>
                </c:pt>
                <c:pt idx="88">
                  <c:v>384</c:v>
                </c:pt>
                <c:pt idx="89">
                  <c:v>385</c:v>
                </c:pt>
                <c:pt idx="90">
                  <c:v>386</c:v>
                </c:pt>
                <c:pt idx="91">
                  <c:v>387</c:v>
                </c:pt>
                <c:pt idx="92">
                  <c:v>388</c:v>
                </c:pt>
                <c:pt idx="93">
                  <c:v>389</c:v>
                </c:pt>
                <c:pt idx="94">
                  <c:v>390</c:v>
                </c:pt>
                <c:pt idx="95">
                  <c:v>391</c:v>
                </c:pt>
                <c:pt idx="96">
                  <c:v>392</c:v>
                </c:pt>
                <c:pt idx="97">
                  <c:v>393</c:v>
                </c:pt>
                <c:pt idx="98">
                  <c:v>394</c:v>
                </c:pt>
                <c:pt idx="99">
                  <c:v>395</c:v>
                </c:pt>
                <c:pt idx="100">
                  <c:v>396</c:v>
                </c:pt>
                <c:pt idx="101">
                  <c:v>397</c:v>
                </c:pt>
                <c:pt idx="102">
                  <c:v>398</c:v>
                </c:pt>
                <c:pt idx="103">
                  <c:v>399</c:v>
                </c:pt>
                <c:pt idx="104">
                  <c:v>400</c:v>
                </c:pt>
                <c:pt idx="105">
                  <c:v>401</c:v>
                </c:pt>
                <c:pt idx="106">
                  <c:v>402</c:v>
                </c:pt>
                <c:pt idx="107">
                  <c:v>403</c:v>
                </c:pt>
                <c:pt idx="108">
                  <c:v>404</c:v>
                </c:pt>
                <c:pt idx="109">
                  <c:v>405</c:v>
                </c:pt>
                <c:pt idx="110">
                  <c:v>406</c:v>
                </c:pt>
                <c:pt idx="111">
                  <c:v>407</c:v>
                </c:pt>
                <c:pt idx="112">
                  <c:v>408</c:v>
                </c:pt>
                <c:pt idx="113">
                  <c:v>409</c:v>
                </c:pt>
                <c:pt idx="114">
                  <c:v>410</c:v>
                </c:pt>
                <c:pt idx="115">
                  <c:v>411</c:v>
                </c:pt>
                <c:pt idx="116">
                  <c:v>412</c:v>
                </c:pt>
                <c:pt idx="117">
                  <c:v>413</c:v>
                </c:pt>
                <c:pt idx="118">
                  <c:v>414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422</c:v>
                </c:pt>
                <c:pt idx="127">
                  <c:v>423</c:v>
                </c:pt>
                <c:pt idx="128">
                  <c:v>424</c:v>
                </c:pt>
                <c:pt idx="129">
                  <c:v>425</c:v>
                </c:pt>
                <c:pt idx="130">
                  <c:v>426</c:v>
                </c:pt>
                <c:pt idx="131">
                  <c:v>427</c:v>
                </c:pt>
                <c:pt idx="132">
                  <c:v>428</c:v>
                </c:pt>
                <c:pt idx="133">
                  <c:v>429</c:v>
                </c:pt>
                <c:pt idx="134">
                  <c:v>430</c:v>
                </c:pt>
                <c:pt idx="135">
                  <c:v>431</c:v>
                </c:pt>
                <c:pt idx="136">
                  <c:v>432</c:v>
                </c:pt>
                <c:pt idx="137">
                  <c:v>433</c:v>
                </c:pt>
                <c:pt idx="138">
                  <c:v>434</c:v>
                </c:pt>
                <c:pt idx="139">
                  <c:v>435</c:v>
                </c:pt>
                <c:pt idx="140">
                  <c:v>436</c:v>
                </c:pt>
                <c:pt idx="141">
                  <c:v>437</c:v>
                </c:pt>
                <c:pt idx="142">
                  <c:v>438</c:v>
                </c:pt>
                <c:pt idx="143">
                  <c:v>439</c:v>
                </c:pt>
                <c:pt idx="144">
                  <c:v>440</c:v>
                </c:pt>
                <c:pt idx="145">
                  <c:v>441</c:v>
                </c:pt>
                <c:pt idx="146">
                  <c:v>442</c:v>
                </c:pt>
                <c:pt idx="147">
                  <c:v>443</c:v>
                </c:pt>
                <c:pt idx="148">
                  <c:v>444</c:v>
                </c:pt>
                <c:pt idx="149">
                  <c:v>445</c:v>
                </c:pt>
                <c:pt idx="150">
                  <c:v>446</c:v>
                </c:pt>
                <c:pt idx="151">
                  <c:v>447</c:v>
                </c:pt>
                <c:pt idx="152">
                  <c:v>448</c:v>
                </c:pt>
                <c:pt idx="153">
                  <c:v>449</c:v>
                </c:pt>
                <c:pt idx="154">
                  <c:v>450</c:v>
                </c:pt>
                <c:pt idx="155">
                  <c:v>451</c:v>
                </c:pt>
                <c:pt idx="156">
                  <c:v>452</c:v>
                </c:pt>
                <c:pt idx="157">
                  <c:v>453</c:v>
                </c:pt>
                <c:pt idx="158">
                  <c:v>454</c:v>
                </c:pt>
                <c:pt idx="159">
                  <c:v>455</c:v>
                </c:pt>
                <c:pt idx="160">
                  <c:v>456</c:v>
                </c:pt>
                <c:pt idx="161">
                  <c:v>457</c:v>
                </c:pt>
                <c:pt idx="162">
                  <c:v>458</c:v>
                </c:pt>
                <c:pt idx="163">
                  <c:v>459</c:v>
                </c:pt>
                <c:pt idx="164">
                  <c:v>460</c:v>
                </c:pt>
                <c:pt idx="165">
                  <c:v>461</c:v>
                </c:pt>
                <c:pt idx="166">
                  <c:v>462</c:v>
                </c:pt>
                <c:pt idx="167">
                  <c:v>463</c:v>
                </c:pt>
                <c:pt idx="168">
                  <c:v>464</c:v>
                </c:pt>
                <c:pt idx="169">
                  <c:v>465</c:v>
                </c:pt>
                <c:pt idx="170">
                  <c:v>466</c:v>
                </c:pt>
                <c:pt idx="171">
                  <c:v>467</c:v>
                </c:pt>
                <c:pt idx="172">
                  <c:v>468</c:v>
                </c:pt>
                <c:pt idx="173">
                  <c:v>469</c:v>
                </c:pt>
                <c:pt idx="174">
                  <c:v>470</c:v>
                </c:pt>
                <c:pt idx="175">
                  <c:v>471</c:v>
                </c:pt>
                <c:pt idx="176">
                  <c:v>472</c:v>
                </c:pt>
                <c:pt idx="177">
                  <c:v>473</c:v>
                </c:pt>
                <c:pt idx="178">
                  <c:v>474</c:v>
                </c:pt>
                <c:pt idx="179">
                  <c:v>475</c:v>
                </c:pt>
                <c:pt idx="180">
                  <c:v>476</c:v>
                </c:pt>
                <c:pt idx="181">
                  <c:v>477</c:v>
                </c:pt>
                <c:pt idx="182">
                  <c:v>478</c:v>
                </c:pt>
                <c:pt idx="183">
                  <c:v>479</c:v>
                </c:pt>
                <c:pt idx="184">
                  <c:v>480</c:v>
                </c:pt>
                <c:pt idx="185">
                  <c:v>481</c:v>
                </c:pt>
                <c:pt idx="186">
                  <c:v>482</c:v>
                </c:pt>
                <c:pt idx="187">
                  <c:v>483</c:v>
                </c:pt>
                <c:pt idx="188">
                  <c:v>484</c:v>
                </c:pt>
                <c:pt idx="189">
                  <c:v>485</c:v>
                </c:pt>
                <c:pt idx="190">
                  <c:v>486</c:v>
                </c:pt>
                <c:pt idx="191">
                  <c:v>487</c:v>
                </c:pt>
                <c:pt idx="192">
                  <c:v>488</c:v>
                </c:pt>
                <c:pt idx="193">
                  <c:v>489</c:v>
                </c:pt>
                <c:pt idx="194">
                  <c:v>490</c:v>
                </c:pt>
                <c:pt idx="195">
                  <c:v>491</c:v>
                </c:pt>
                <c:pt idx="196">
                  <c:v>492</c:v>
                </c:pt>
                <c:pt idx="197">
                  <c:v>493</c:v>
                </c:pt>
                <c:pt idx="198">
                  <c:v>494</c:v>
                </c:pt>
                <c:pt idx="199">
                  <c:v>495</c:v>
                </c:pt>
                <c:pt idx="200">
                  <c:v>496</c:v>
                </c:pt>
                <c:pt idx="201">
                  <c:v>497</c:v>
                </c:pt>
                <c:pt idx="202">
                  <c:v>498</c:v>
                </c:pt>
                <c:pt idx="203">
                  <c:v>499</c:v>
                </c:pt>
                <c:pt idx="204">
                  <c:v>500</c:v>
                </c:pt>
                <c:pt idx="205">
                  <c:v>501</c:v>
                </c:pt>
                <c:pt idx="206">
                  <c:v>502</c:v>
                </c:pt>
                <c:pt idx="207">
                  <c:v>503</c:v>
                </c:pt>
                <c:pt idx="208">
                  <c:v>504</c:v>
                </c:pt>
                <c:pt idx="209">
                  <c:v>505</c:v>
                </c:pt>
                <c:pt idx="210">
                  <c:v>506</c:v>
                </c:pt>
                <c:pt idx="211">
                  <c:v>507</c:v>
                </c:pt>
                <c:pt idx="212">
                  <c:v>508</c:v>
                </c:pt>
                <c:pt idx="213">
                  <c:v>509</c:v>
                </c:pt>
                <c:pt idx="214">
                  <c:v>510</c:v>
                </c:pt>
                <c:pt idx="215">
                  <c:v>511</c:v>
                </c:pt>
                <c:pt idx="216">
                  <c:v>512</c:v>
                </c:pt>
                <c:pt idx="217">
                  <c:v>513</c:v>
                </c:pt>
                <c:pt idx="218">
                  <c:v>514</c:v>
                </c:pt>
                <c:pt idx="219">
                  <c:v>515</c:v>
                </c:pt>
                <c:pt idx="220">
                  <c:v>516</c:v>
                </c:pt>
                <c:pt idx="221">
                  <c:v>517</c:v>
                </c:pt>
                <c:pt idx="222">
                  <c:v>518</c:v>
                </c:pt>
                <c:pt idx="223">
                  <c:v>519</c:v>
                </c:pt>
                <c:pt idx="224">
                  <c:v>520</c:v>
                </c:pt>
                <c:pt idx="225">
                  <c:v>521</c:v>
                </c:pt>
                <c:pt idx="226">
                  <c:v>522</c:v>
                </c:pt>
                <c:pt idx="227">
                  <c:v>523</c:v>
                </c:pt>
                <c:pt idx="228">
                  <c:v>524</c:v>
                </c:pt>
                <c:pt idx="229">
                  <c:v>525</c:v>
                </c:pt>
                <c:pt idx="230">
                  <c:v>526</c:v>
                </c:pt>
                <c:pt idx="231">
                  <c:v>527</c:v>
                </c:pt>
                <c:pt idx="232">
                  <c:v>528</c:v>
                </c:pt>
                <c:pt idx="233">
                  <c:v>529</c:v>
                </c:pt>
                <c:pt idx="234">
                  <c:v>530</c:v>
                </c:pt>
                <c:pt idx="235">
                  <c:v>531</c:v>
                </c:pt>
                <c:pt idx="236">
                  <c:v>532</c:v>
                </c:pt>
                <c:pt idx="237">
                  <c:v>533</c:v>
                </c:pt>
                <c:pt idx="238">
                  <c:v>534</c:v>
                </c:pt>
                <c:pt idx="239">
                  <c:v>535</c:v>
                </c:pt>
                <c:pt idx="240">
                  <c:v>536</c:v>
                </c:pt>
                <c:pt idx="241">
                  <c:v>537</c:v>
                </c:pt>
                <c:pt idx="242">
                  <c:v>538</c:v>
                </c:pt>
                <c:pt idx="243">
                  <c:v>539</c:v>
                </c:pt>
                <c:pt idx="244">
                  <c:v>540</c:v>
                </c:pt>
                <c:pt idx="245">
                  <c:v>541</c:v>
                </c:pt>
                <c:pt idx="246">
                  <c:v>542</c:v>
                </c:pt>
                <c:pt idx="247">
                  <c:v>543</c:v>
                </c:pt>
                <c:pt idx="248">
                  <c:v>544</c:v>
                </c:pt>
                <c:pt idx="249">
                  <c:v>545</c:v>
                </c:pt>
                <c:pt idx="250">
                  <c:v>546</c:v>
                </c:pt>
                <c:pt idx="251">
                  <c:v>547</c:v>
                </c:pt>
                <c:pt idx="252">
                  <c:v>548</c:v>
                </c:pt>
                <c:pt idx="253">
                  <c:v>549</c:v>
                </c:pt>
                <c:pt idx="254">
                  <c:v>550</c:v>
                </c:pt>
                <c:pt idx="255">
                  <c:v>551</c:v>
                </c:pt>
                <c:pt idx="256">
                  <c:v>552</c:v>
                </c:pt>
                <c:pt idx="257">
                  <c:v>553</c:v>
                </c:pt>
                <c:pt idx="258">
                  <c:v>554</c:v>
                </c:pt>
                <c:pt idx="259">
                  <c:v>555</c:v>
                </c:pt>
                <c:pt idx="260">
                  <c:v>556</c:v>
                </c:pt>
                <c:pt idx="261">
                  <c:v>557</c:v>
                </c:pt>
                <c:pt idx="262">
                  <c:v>558</c:v>
                </c:pt>
                <c:pt idx="263">
                  <c:v>559</c:v>
                </c:pt>
                <c:pt idx="264">
                  <c:v>560</c:v>
                </c:pt>
              </c:numCache>
            </c:numRef>
          </c:xVal>
          <c:yVal>
            <c:numRef>
              <c:f>Graph!$D$298:$D$560</c:f>
              <c:numCache>
                <c:formatCode>General</c:formatCode>
                <c:ptCount val="263"/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1-4E47-989D-F1FEE0E8B8F3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Graph!$A$297:$A$561</c:f>
              <c:numCache>
                <c:formatCode>General</c:formatCode>
                <c:ptCount val="265"/>
                <c:pt idx="0">
                  <c:v>296</c:v>
                </c:pt>
                <c:pt idx="1">
                  <c:v>297</c:v>
                </c:pt>
                <c:pt idx="2">
                  <c:v>298</c:v>
                </c:pt>
                <c:pt idx="3">
                  <c:v>299</c:v>
                </c:pt>
                <c:pt idx="4">
                  <c:v>300</c:v>
                </c:pt>
                <c:pt idx="5">
                  <c:v>301</c:v>
                </c:pt>
                <c:pt idx="6">
                  <c:v>302</c:v>
                </c:pt>
                <c:pt idx="7">
                  <c:v>303</c:v>
                </c:pt>
                <c:pt idx="8">
                  <c:v>304</c:v>
                </c:pt>
                <c:pt idx="9">
                  <c:v>305</c:v>
                </c:pt>
                <c:pt idx="10">
                  <c:v>306</c:v>
                </c:pt>
                <c:pt idx="11">
                  <c:v>307</c:v>
                </c:pt>
                <c:pt idx="12">
                  <c:v>308</c:v>
                </c:pt>
                <c:pt idx="13">
                  <c:v>309</c:v>
                </c:pt>
                <c:pt idx="14">
                  <c:v>310</c:v>
                </c:pt>
                <c:pt idx="15">
                  <c:v>311</c:v>
                </c:pt>
                <c:pt idx="16">
                  <c:v>312</c:v>
                </c:pt>
                <c:pt idx="17">
                  <c:v>313</c:v>
                </c:pt>
                <c:pt idx="18">
                  <c:v>314</c:v>
                </c:pt>
                <c:pt idx="19">
                  <c:v>315</c:v>
                </c:pt>
                <c:pt idx="20">
                  <c:v>316</c:v>
                </c:pt>
                <c:pt idx="21">
                  <c:v>317</c:v>
                </c:pt>
                <c:pt idx="22">
                  <c:v>318</c:v>
                </c:pt>
                <c:pt idx="23">
                  <c:v>319</c:v>
                </c:pt>
                <c:pt idx="24">
                  <c:v>320</c:v>
                </c:pt>
                <c:pt idx="25">
                  <c:v>321</c:v>
                </c:pt>
                <c:pt idx="26">
                  <c:v>322</c:v>
                </c:pt>
                <c:pt idx="27">
                  <c:v>323</c:v>
                </c:pt>
                <c:pt idx="28">
                  <c:v>324</c:v>
                </c:pt>
                <c:pt idx="29">
                  <c:v>325</c:v>
                </c:pt>
                <c:pt idx="30">
                  <c:v>326</c:v>
                </c:pt>
                <c:pt idx="31">
                  <c:v>327</c:v>
                </c:pt>
                <c:pt idx="32">
                  <c:v>328</c:v>
                </c:pt>
                <c:pt idx="33">
                  <c:v>329</c:v>
                </c:pt>
                <c:pt idx="34">
                  <c:v>330</c:v>
                </c:pt>
                <c:pt idx="35">
                  <c:v>331</c:v>
                </c:pt>
                <c:pt idx="36">
                  <c:v>332</c:v>
                </c:pt>
                <c:pt idx="37">
                  <c:v>333</c:v>
                </c:pt>
                <c:pt idx="38">
                  <c:v>334</c:v>
                </c:pt>
                <c:pt idx="39">
                  <c:v>335</c:v>
                </c:pt>
                <c:pt idx="40">
                  <c:v>336</c:v>
                </c:pt>
                <c:pt idx="41">
                  <c:v>337</c:v>
                </c:pt>
                <c:pt idx="42">
                  <c:v>338</c:v>
                </c:pt>
                <c:pt idx="43">
                  <c:v>339</c:v>
                </c:pt>
                <c:pt idx="44">
                  <c:v>340</c:v>
                </c:pt>
                <c:pt idx="45">
                  <c:v>341</c:v>
                </c:pt>
                <c:pt idx="46">
                  <c:v>342</c:v>
                </c:pt>
                <c:pt idx="47">
                  <c:v>343</c:v>
                </c:pt>
                <c:pt idx="48">
                  <c:v>344</c:v>
                </c:pt>
                <c:pt idx="49">
                  <c:v>345</c:v>
                </c:pt>
                <c:pt idx="50">
                  <c:v>346</c:v>
                </c:pt>
                <c:pt idx="51">
                  <c:v>347</c:v>
                </c:pt>
                <c:pt idx="52">
                  <c:v>348</c:v>
                </c:pt>
                <c:pt idx="53">
                  <c:v>349</c:v>
                </c:pt>
                <c:pt idx="54">
                  <c:v>350</c:v>
                </c:pt>
                <c:pt idx="55">
                  <c:v>351</c:v>
                </c:pt>
                <c:pt idx="56">
                  <c:v>352</c:v>
                </c:pt>
                <c:pt idx="57">
                  <c:v>353</c:v>
                </c:pt>
                <c:pt idx="58">
                  <c:v>354</c:v>
                </c:pt>
                <c:pt idx="59">
                  <c:v>355</c:v>
                </c:pt>
                <c:pt idx="60">
                  <c:v>356</c:v>
                </c:pt>
                <c:pt idx="61">
                  <c:v>357</c:v>
                </c:pt>
                <c:pt idx="62">
                  <c:v>358</c:v>
                </c:pt>
                <c:pt idx="63">
                  <c:v>359</c:v>
                </c:pt>
                <c:pt idx="64">
                  <c:v>360</c:v>
                </c:pt>
                <c:pt idx="65">
                  <c:v>361</c:v>
                </c:pt>
                <c:pt idx="66">
                  <c:v>362</c:v>
                </c:pt>
                <c:pt idx="67">
                  <c:v>363</c:v>
                </c:pt>
                <c:pt idx="68">
                  <c:v>364</c:v>
                </c:pt>
                <c:pt idx="69">
                  <c:v>365</c:v>
                </c:pt>
                <c:pt idx="70">
                  <c:v>366</c:v>
                </c:pt>
                <c:pt idx="71">
                  <c:v>367</c:v>
                </c:pt>
                <c:pt idx="72">
                  <c:v>368</c:v>
                </c:pt>
                <c:pt idx="73">
                  <c:v>369</c:v>
                </c:pt>
                <c:pt idx="74">
                  <c:v>370</c:v>
                </c:pt>
                <c:pt idx="75">
                  <c:v>371</c:v>
                </c:pt>
                <c:pt idx="76">
                  <c:v>372</c:v>
                </c:pt>
                <c:pt idx="77">
                  <c:v>373</c:v>
                </c:pt>
                <c:pt idx="78">
                  <c:v>374</c:v>
                </c:pt>
                <c:pt idx="79">
                  <c:v>375</c:v>
                </c:pt>
                <c:pt idx="80">
                  <c:v>376</c:v>
                </c:pt>
                <c:pt idx="81">
                  <c:v>377</c:v>
                </c:pt>
                <c:pt idx="82">
                  <c:v>378</c:v>
                </c:pt>
                <c:pt idx="83">
                  <c:v>379</c:v>
                </c:pt>
                <c:pt idx="84">
                  <c:v>380</c:v>
                </c:pt>
                <c:pt idx="85">
                  <c:v>381</c:v>
                </c:pt>
                <c:pt idx="86">
                  <c:v>382</c:v>
                </c:pt>
                <c:pt idx="87">
                  <c:v>383</c:v>
                </c:pt>
                <c:pt idx="88">
                  <c:v>384</c:v>
                </c:pt>
                <c:pt idx="89">
                  <c:v>385</c:v>
                </c:pt>
                <c:pt idx="90">
                  <c:v>386</c:v>
                </c:pt>
                <c:pt idx="91">
                  <c:v>387</c:v>
                </c:pt>
                <c:pt idx="92">
                  <c:v>388</c:v>
                </c:pt>
                <c:pt idx="93">
                  <c:v>389</c:v>
                </c:pt>
                <c:pt idx="94">
                  <c:v>390</c:v>
                </c:pt>
                <c:pt idx="95">
                  <c:v>391</c:v>
                </c:pt>
                <c:pt idx="96">
                  <c:v>392</c:v>
                </c:pt>
                <c:pt idx="97">
                  <c:v>393</c:v>
                </c:pt>
                <c:pt idx="98">
                  <c:v>394</c:v>
                </c:pt>
                <c:pt idx="99">
                  <c:v>395</c:v>
                </c:pt>
                <c:pt idx="100">
                  <c:v>396</c:v>
                </c:pt>
                <c:pt idx="101">
                  <c:v>397</c:v>
                </c:pt>
                <c:pt idx="102">
                  <c:v>398</c:v>
                </c:pt>
                <c:pt idx="103">
                  <c:v>399</c:v>
                </c:pt>
                <c:pt idx="104">
                  <c:v>400</c:v>
                </c:pt>
                <c:pt idx="105">
                  <c:v>401</c:v>
                </c:pt>
                <c:pt idx="106">
                  <c:v>402</c:v>
                </c:pt>
                <c:pt idx="107">
                  <c:v>403</c:v>
                </c:pt>
                <c:pt idx="108">
                  <c:v>404</c:v>
                </c:pt>
                <c:pt idx="109">
                  <c:v>405</c:v>
                </c:pt>
                <c:pt idx="110">
                  <c:v>406</c:v>
                </c:pt>
                <c:pt idx="111">
                  <c:v>407</c:v>
                </c:pt>
                <c:pt idx="112">
                  <c:v>408</c:v>
                </c:pt>
                <c:pt idx="113">
                  <c:v>409</c:v>
                </c:pt>
                <c:pt idx="114">
                  <c:v>410</c:v>
                </c:pt>
                <c:pt idx="115">
                  <c:v>411</c:v>
                </c:pt>
                <c:pt idx="116">
                  <c:v>412</c:v>
                </c:pt>
                <c:pt idx="117">
                  <c:v>413</c:v>
                </c:pt>
                <c:pt idx="118">
                  <c:v>414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422</c:v>
                </c:pt>
                <c:pt idx="127">
                  <c:v>423</c:v>
                </c:pt>
                <c:pt idx="128">
                  <c:v>424</c:v>
                </c:pt>
                <c:pt idx="129">
                  <c:v>425</c:v>
                </c:pt>
                <c:pt idx="130">
                  <c:v>426</c:v>
                </c:pt>
                <c:pt idx="131">
                  <c:v>427</c:v>
                </c:pt>
                <c:pt idx="132">
                  <c:v>428</c:v>
                </c:pt>
                <c:pt idx="133">
                  <c:v>429</c:v>
                </c:pt>
                <c:pt idx="134">
                  <c:v>430</c:v>
                </c:pt>
                <c:pt idx="135">
                  <c:v>431</c:v>
                </c:pt>
                <c:pt idx="136">
                  <c:v>432</c:v>
                </c:pt>
                <c:pt idx="137">
                  <c:v>433</c:v>
                </c:pt>
                <c:pt idx="138">
                  <c:v>434</c:v>
                </c:pt>
                <c:pt idx="139">
                  <c:v>435</c:v>
                </c:pt>
                <c:pt idx="140">
                  <c:v>436</c:v>
                </c:pt>
                <c:pt idx="141">
                  <c:v>437</c:v>
                </c:pt>
                <c:pt idx="142">
                  <c:v>438</c:v>
                </c:pt>
                <c:pt idx="143">
                  <c:v>439</c:v>
                </c:pt>
                <c:pt idx="144">
                  <c:v>440</c:v>
                </c:pt>
                <c:pt idx="145">
                  <c:v>441</c:v>
                </c:pt>
                <c:pt idx="146">
                  <c:v>442</c:v>
                </c:pt>
                <c:pt idx="147">
                  <c:v>443</c:v>
                </c:pt>
                <c:pt idx="148">
                  <c:v>444</c:v>
                </c:pt>
                <c:pt idx="149">
                  <c:v>445</c:v>
                </c:pt>
                <c:pt idx="150">
                  <c:v>446</c:v>
                </c:pt>
                <c:pt idx="151">
                  <c:v>447</c:v>
                </c:pt>
                <c:pt idx="152">
                  <c:v>448</c:v>
                </c:pt>
                <c:pt idx="153">
                  <c:v>449</c:v>
                </c:pt>
                <c:pt idx="154">
                  <c:v>450</c:v>
                </c:pt>
                <c:pt idx="155">
                  <c:v>451</c:v>
                </c:pt>
                <c:pt idx="156">
                  <c:v>452</c:v>
                </c:pt>
                <c:pt idx="157">
                  <c:v>453</c:v>
                </c:pt>
                <c:pt idx="158">
                  <c:v>454</c:v>
                </c:pt>
                <c:pt idx="159">
                  <c:v>455</c:v>
                </c:pt>
                <c:pt idx="160">
                  <c:v>456</c:v>
                </c:pt>
                <c:pt idx="161">
                  <c:v>457</c:v>
                </c:pt>
                <c:pt idx="162">
                  <c:v>458</c:v>
                </c:pt>
                <c:pt idx="163">
                  <c:v>459</c:v>
                </c:pt>
                <c:pt idx="164">
                  <c:v>460</c:v>
                </c:pt>
                <c:pt idx="165">
                  <c:v>461</c:v>
                </c:pt>
                <c:pt idx="166">
                  <c:v>462</c:v>
                </c:pt>
                <c:pt idx="167">
                  <c:v>463</c:v>
                </c:pt>
                <c:pt idx="168">
                  <c:v>464</c:v>
                </c:pt>
                <c:pt idx="169">
                  <c:v>465</c:v>
                </c:pt>
                <c:pt idx="170">
                  <c:v>466</c:v>
                </c:pt>
                <c:pt idx="171">
                  <c:v>467</c:v>
                </c:pt>
                <c:pt idx="172">
                  <c:v>468</c:v>
                </c:pt>
                <c:pt idx="173">
                  <c:v>469</c:v>
                </c:pt>
                <c:pt idx="174">
                  <c:v>470</c:v>
                </c:pt>
                <c:pt idx="175">
                  <c:v>471</c:v>
                </c:pt>
                <c:pt idx="176">
                  <c:v>472</c:v>
                </c:pt>
                <c:pt idx="177">
                  <c:v>473</c:v>
                </c:pt>
                <c:pt idx="178">
                  <c:v>474</c:v>
                </c:pt>
                <c:pt idx="179">
                  <c:v>475</c:v>
                </c:pt>
                <c:pt idx="180">
                  <c:v>476</c:v>
                </c:pt>
                <c:pt idx="181">
                  <c:v>477</c:v>
                </c:pt>
                <c:pt idx="182">
                  <c:v>478</c:v>
                </c:pt>
                <c:pt idx="183">
                  <c:v>479</c:v>
                </c:pt>
                <c:pt idx="184">
                  <c:v>480</c:v>
                </c:pt>
                <c:pt idx="185">
                  <c:v>481</c:v>
                </c:pt>
                <c:pt idx="186">
                  <c:v>482</c:v>
                </c:pt>
                <c:pt idx="187">
                  <c:v>483</c:v>
                </c:pt>
                <c:pt idx="188">
                  <c:v>484</c:v>
                </c:pt>
                <c:pt idx="189">
                  <c:v>485</c:v>
                </c:pt>
                <c:pt idx="190">
                  <c:v>486</c:v>
                </c:pt>
                <c:pt idx="191">
                  <c:v>487</c:v>
                </c:pt>
                <c:pt idx="192">
                  <c:v>488</c:v>
                </c:pt>
                <c:pt idx="193">
                  <c:v>489</c:v>
                </c:pt>
                <c:pt idx="194">
                  <c:v>490</c:v>
                </c:pt>
                <c:pt idx="195">
                  <c:v>491</c:v>
                </c:pt>
                <c:pt idx="196">
                  <c:v>492</c:v>
                </c:pt>
                <c:pt idx="197">
                  <c:v>493</c:v>
                </c:pt>
                <c:pt idx="198">
                  <c:v>494</c:v>
                </c:pt>
                <c:pt idx="199">
                  <c:v>495</c:v>
                </c:pt>
                <c:pt idx="200">
                  <c:v>496</c:v>
                </c:pt>
                <c:pt idx="201">
                  <c:v>497</c:v>
                </c:pt>
                <c:pt idx="202">
                  <c:v>498</c:v>
                </c:pt>
                <c:pt idx="203">
                  <c:v>499</c:v>
                </c:pt>
                <c:pt idx="204">
                  <c:v>500</c:v>
                </c:pt>
                <c:pt idx="205">
                  <c:v>501</c:v>
                </c:pt>
                <c:pt idx="206">
                  <c:v>502</c:v>
                </c:pt>
                <c:pt idx="207">
                  <c:v>503</c:v>
                </c:pt>
                <c:pt idx="208">
                  <c:v>504</c:v>
                </c:pt>
                <c:pt idx="209">
                  <c:v>505</c:v>
                </c:pt>
                <c:pt idx="210">
                  <c:v>506</c:v>
                </c:pt>
                <c:pt idx="211">
                  <c:v>507</c:v>
                </c:pt>
                <c:pt idx="212">
                  <c:v>508</c:v>
                </c:pt>
                <c:pt idx="213">
                  <c:v>509</c:v>
                </c:pt>
                <c:pt idx="214">
                  <c:v>510</c:v>
                </c:pt>
                <c:pt idx="215">
                  <c:v>511</c:v>
                </c:pt>
                <c:pt idx="216">
                  <c:v>512</c:v>
                </c:pt>
                <c:pt idx="217">
                  <c:v>513</c:v>
                </c:pt>
                <c:pt idx="218">
                  <c:v>514</c:v>
                </c:pt>
                <c:pt idx="219">
                  <c:v>515</c:v>
                </c:pt>
                <c:pt idx="220">
                  <c:v>516</c:v>
                </c:pt>
                <c:pt idx="221">
                  <c:v>517</c:v>
                </c:pt>
                <c:pt idx="222">
                  <c:v>518</c:v>
                </c:pt>
                <c:pt idx="223">
                  <c:v>519</c:v>
                </c:pt>
                <c:pt idx="224">
                  <c:v>520</c:v>
                </c:pt>
                <c:pt idx="225">
                  <c:v>521</c:v>
                </c:pt>
                <c:pt idx="226">
                  <c:v>522</c:v>
                </c:pt>
                <c:pt idx="227">
                  <c:v>523</c:v>
                </c:pt>
                <c:pt idx="228">
                  <c:v>524</c:v>
                </c:pt>
                <c:pt idx="229">
                  <c:v>525</c:v>
                </c:pt>
                <c:pt idx="230">
                  <c:v>526</c:v>
                </c:pt>
                <c:pt idx="231">
                  <c:v>527</c:v>
                </c:pt>
                <c:pt idx="232">
                  <c:v>528</c:v>
                </c:pt>
                <c:pt idx="233">
                  <c:v>529</c:v>
                </c:pt>
                <c:pt idx="234">
                  <c:v>530</c:v>
                </c:pt>
                <c:pt idx="235">
                  <c:v>531</c:v>
                </c:pt>
                <c:pt idx="236">
                  <c:v>532</c:v>
                </c:pt>
                <c:pt idx="237">
                  <c:v>533</c:v>
                </c:pt>
                <c:pt idx="238">
                  <c:v>534</c:v>
                </c:pt>
                <c:pt idx="239">
                  <c:v>535</c:v>
                </c:pt>
                <c:pt idx="240">
                  <c:v>536</c:v>
                </c:pt>
                <c:pt idx="241">
                  <c:v>537</c:v>
                </c:pt>
                <c:pt idx="242">
                  <c:v>538</c:v>
                </c:pt>
                <c:pt idx="243">
                  <c:v>539</c:v>
                </c:pt>
                <c:pt idx="244">
                  <c:v>540</c:v>
                </c:pt>
                <c:pt idx="245">
                  <c:v>541</c:v>
                </c:pt>
                <c:pt idx="246">
                  <c:v>542</c:v>
                </c:pt>
                <c:pt idx="247">
                  <c:v>543</c:v>
                </c:pt>
                <c:pt idx="248">
                  <c:v>544</c:v>
                </c:pt>
                <c:pt idx="249">
                  <c:v>545</c:v>
                </c:pt>
                <c:pt idx="250">
                  <c:v>546</c:v>
                </c:pt>
                <c:pt idx="251">
                  <c:v>547</c:v>
                </c:pt>
                <c:pt idx="252">
                  <c:v>548</c:v>
                </c:pt>
                <c:pt idx="253">
                  <c:v>549</c:v>
                </c:pt>
                <c:pt idx="254">
                  <c:v>550</c:v>
                </c:pt>
                <c:pt idx="255">
                  <c:v>551</c:v>
                </c:pt>
                <c:pt idx="256">
                  <c:v>552</c:v>
                </c:pt>
                <c:pt idx="257">
                  <c:v>553</c:v>
                </c:pt>
                <c:pt idx="258">
                  <c:v>554</c:v>
                </c:pt>
                <c:pt idx="259">
                  <c:v>555</c:v>
                </c:pt>
                <c:pt idx="260">
                  <c:v>556</c:v>
                </c:pt>
                <c:pt idx="261">
                  <c:v>557</c:v>
                </c:pt>
                <c:pt idx="262">
                  <c:v>558</c:v>
                </c:pt>
                <c:pt idx="263">
                  <c:v>559</c:v>
                </c:pt>
                <c:pt idx="264">
                  <c:v>560</c:v>
                </c:pt>
              </c:numCache>
            </c:numRef>
          </c:xVal>
          <c:yVal>
            <c:numRef>
              <c:f>Graph!$B$298:$B$560</c:f>
              <c:numCache>
                <c:formatCode>General</c:formatCode>
                <c:ptCount val="263"/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11-4E47-989D-F1FEE0E8B8F3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Graph!$A$297:$A$561</c:f>
              <c:numCache>
                <c:formatCode>General</c:formatCode>
                <c:ptCount val="265"/>
                <c:pt idx="0">
                  <c:v>296</c:v>
                </c:pt>
                <c:pt idx="1">
                  <c:v>297</c:v>
                </c:pt>
                <c:pt idx="2">
                  <c:v>298</c:v>
                </c:pt>
                <c:pt idx="3">
                  <c:v>299</c:v>
                </c:pt>
                <c:pt idx="4">
                  <c:v>300</c:v>
                </c:pt>
                <c:pt idx="5">
                  <c:v>301</c:v>
                </c:pt>
                <c:pt idx="6">
                  <c:v>302</c:v>
                </c:pt>
                <c:pt idx="7">
                  <c:v>303</c:v>
                </c:pt>
                <c:pt idx="8">
                  <c:v>304</c:v>
                </c:pt>
                <c:pt idx="9">
                  <c:v>305</c:v>
                </c:pt>
                <c:pt idx="10">
                  <c:v>306</c:v>
                </c:pt>
                <c:pt idx="11">
                  <c:v>307</c:v>
                </c:pt>
                <c:pt idx="12">
                  <c:v>308</c:v>
                </c:pt>
                <c:pt idx="13">
                  <c:v>309</c:v>
                </c:pt>
                <c:pt idx="14">
                  <c:v>310</c:v>
                </c:pt>
                <c:pt idx="15">
                  <c:v>311</c:v>
                </c:pt>
                <c:pt idx="16">
                  <c:v>312</c:v>
                </c:pt>
                <c:pt idx="17">
                  <c:v>313</c:v>
                </c:pt>
                <c:pt idx="18">
                  <c:v>314</c:v>
                </c:pt>
                <c:pt idx="19">
                  <c:v>315</c:v>
                </c:pt>
                <c:pt idx="20">
                  <c:v>316</c:v>
                </c:pt>
                <c:pt idx="21">
                  <c:v>317</c:v>
                </c:pt>
                <c:pt idx="22">
                  <c:v>318</c:v>
                </c:pt>
                <c:pt idx="23">
                  <c:v>319</c:v>
                </c:pt>
                <c:pt idx="24">
                  <c:v>320</c:v>
                </c:pt>
                <c:pt idx="25">
                  <c:v>321</c:v>
                </c:pt>
                <c:pt idx="26">
                  <c:v>322</c:v>
                </c:pt>
                <c:pt idx="27">
                  <c:v>323</c:v>
                </c:pt>
                <c:pt idx="28">
                  <c:v>324</c:v>
                </c:pt>
                <c:pt idx="29">
                  <c:v>325</c:v>
                </c:pt>
                <c:pt idx="30">
                  <c:v>326</c:v>
                </c:pt>
                <c:pt idx="31">
                  <c:v>327</c:v>
                </c:pt>
                <c:pt idx="32">
                  <c:v>328</c:v>
                </c:pt>
                <c:pt idx="33">
                  <c:v>329</c:v>
                </c:pt>
                <c:pt idx="34">
                  <c:v>330</c:v>
                </c:pt>
                <c:pt idx="35">
                  <c:v>331</c:v>
                </c:pt>
                <c:pt idx="36">
                  <c:v>332</c:v>
                </c:pt>
                <c:pt idx="37">
                  <c:v>333</c:v>
                </c:pt>
                <c:pt idx="38">
                  <c:v>334</c:v>
                </c:pt>
                <c:pt idx="39">
                  <c:v>335</c:v>
                </c:pt>
                <c:pt idx="40">
                  <c:v>336</c:v>
                </c:pt>
                <c:pt idx="41">
                  <c:v>337</c:v>
                </c:pt>
                <c:pt idx="42">
                  <c:v>338</c:v>
                </c:pt>
                <c:pt idx="43">
                  <c:v>339</c:v>
                </c:pt>
                <c:pt idx="44">
                  <c:v>340</c:v>
                </c:pt>
                <c:pt idx="45">
                  <c:v>341</c:v>
                </c:pt>
                <c:pt idx="46">
                  <c:v>342</c:v>
                </c:pt>
                <c:pt idx="47">
                  <c:v>343</c:v>
                </c:pt>
                <c:pt idx="48">
                  <c:v>344</c:v>
                </c:pt>
                <c:pt idx="49">
                  <c:v>345</c:v>
                </c:pt>
                <c:pt idx="50">
                  <c:v>346</c:v>
                </c:pt>
                <c:pt idx="51">
                  <c:v>347</c:v>
                </c:pt>
                <c:pt idx="52">
                  <c:v>348</c:v>
                </c:pt>
                <c:pt idx="53">
                  <c:v>349</c:v>
                </c:pt>
                <c:pt idx="54">
                  <c:v>350</c:v>
                </c:pt>
                <c:pt idx="55">
                  <c:v>351</c:v>
                </c:pt>
                <c:pt idx="56">
                  <c:v>352</c:v>
                </c:pt>
                <c:pt idx="57">
                  <c:v>353</c:v>
                </c:pt>
                <c:pt idx="58">
                  <c:v>354</c:v>
                </c:pt>
                <c:pt idx="59">
                  <c:v>355</c:v>
                </c:pt>
                <c:pt idx="60">
                  <c:v>356</c:v>
                </c:pt>
                <c:pt idx="61">
                  <c:v>357</c:v>
                </c:pt>
                <c:pt idx="62">
                  <c:v>358</c:v>
                </c:pt>
                <c:pt idx="63">
                  <c:v>359</c:v>
                </c:pt>
                <c:pt idx="64">
                  <c:v>360</c:v>
                </c:pt>
                <c:pt idx="65">
                  <c:v>361</c:v>
                </c:pt>
                <c:pt idx="66">
                  <c:v>362</c:v>
                </c:pt>
                <c:pt idx="67">
                  <c:v>363</c:v>
                </c:pt>
                <c:pt idx="68">
                  <c:v>364</c:v>
                </c:pt>
                <c:pt idx="69">
                  <c:v>365</c:v>
                </c:pt>
                <c:pt idx="70">
                  <c:v>366</c:v>
                </c:pt>
                <c:pt idx="71">
                  <c:v>367</c:v>
                </c:pt>
                <c:pt idx="72">
                  <c:v>368</c:v>
                </c:pt>
                <c:pt idx="73">
                  <c:v>369</c:v>
                </c:pt>
                <c:pt idx="74">
                  <c:v>370</c:v>
                </c:pt>
                <c:pt idx="75">
                  <c:v>371</c:v>
                </c:pt>
                <c:pt idx="76">
                  <c:v>372</c:v>
                </c:pt>
                <c:pt idx="77">
                  <c:v>373</c:v>
                </c:pt>
                <c:pt idx="78">
                  <c:v>374</c:v>
                </c:pt>
                <c:pt idx="79">
                  <c:v>375</c:v>
                </c:pt>
                <c:pt idx="80">
                  <c:v>376</c:v>
                </c:pt>
                <c:pt idx="81">
                  <c:v>377</c:v>
                </c:pt>
                <c:pt idx="82">
                  <c:v>378</c:v>
                </c:pt>
                <c:pt idx="83">
                  <c:v>379</c:v>
                </c:pt>
                <c:pt idx="84">
                  <c:v>380</c:v>
                </c:pt>
                <c:pt idx="85">
                  <c:v>381</c:v>
                </c:pt>
                <c:pt idx="86">
                  <c:v>382</c:v>
                </c:pt>
                <c:pt idx="87">
                  <c:v>383</c:v>
                </c:pt>
                <c:pt idx="88">
                  <c:v>384</c:v>
                </c:pt>
                <c:pt idx="89">
                  <c:v>385</c:v>
                </c:pt>
                <c:pt idx="90">
                  <c:v>386</c:v>
                </c:pt>
                <c:pt idx="91">
                  <c:v>387</c:v>
                </c:pt>
                <c:pt idx="92">
                  <c:v>388</c:v>
                </c:pt>
                <c:pt idx="93">
                  <c:v>389</c:v>
                </c:pt>
                <c:pt idx="94">
                  <c:v>390</c:v>
                </c:pt>
                <c:pt idx="95">
                  <c:v>391</c:v>
                </c:pt>
                <c:pt idx="96">
                  <c:v>392</c:v>
                </c:pt>
                <c:pt idx="97">
                  <c:v>393</c:v>
                </c:pt>
                <c:pt idx="98">
                  <c:v>394</c:v>
                </c:pt>
                <c:pt idx="99">
                  <c:v>395</c:v>
                </c:pt>
                <c:pt idx="100">
                  <c:v>396</c:v>
                </c:pt>
                <c:pt idx="101">
                  <c:v>397</c:v>
                </c:pt>
                <c:pt idx="102">
                  <c:v>398</c:v>
                </c:pt>
                <c:pt idx="103">
                  <c:v>399</c:v>
                </c:pt>
                <c:pt idx="104">
                  <c:v>400</c:v>
                </c:pt>
                <c:pt idx="105">
                  <c:v>401</c:v>
                </c:pt>
                <c:pt idx="106">
                  <c:v>402</c:v>
                </c:pt>
                <c:pt idx="107">
                  <c:v>403</c:v>
                </c:pt>
                <c:pt idx="108">
                  <c:v>404</c:v>
                </c:pt>
                <c:pt idx="109">
                  <c:v>405</c:v>
                </c:pt>
                <c:pt idx="110">
                  <c:v>406</c:v>
                </c:pt>
                <c:pt idx="111">
                  <c:v>407</c:v>
                </c:pt>
                <c:pt idx="112">
                  <c:v>408</c:v>
                </c:pt>
                <c:pt idx="113">
                  <c:v>409</c:v>
                </c:pt>
                <c:pt idx="114">
                  <c:v>410</c:v>
                </c:pt>
                <c:pt idx="115">
                  <c:v>411</c:v>
                </c:pt>
                <c:pt idx="116">
                  <c:v>412</c:v>
                </c:pt>
                <c:pt idx="117">
                  <c:v>413</c:v>
                </c:pt>
                <c:pt idx="118">
                  <c:v>414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422</c:v>
                </c:pt>
                <c:pt idx="127">
                  <c:v>423</c:v>
                </c:pt>
                <c:pt idx="128">
                  <c:v>424</c:v>
                </c:pt>
                <c:pt idx="129">
                  <c:v>425</c:v>
                </c:pt>
                <c:pt idx="130">
                  <c:v>426</c:v>
                </c:pt>
                <c:pt idx="131">
                  <c:v>427</c:v>
                </c:pt>
                <c:pt idx="132">
                  <c:v>428</c:v>
                </c:pt>
                <c:pt idx="133">
                  <c:v>429</c:v>
                </c:pt>
                <c:pt idx="134">
                  <c:v>430</c:v>
                </c:pt>
                <c:pt idx="135">
                  <c:v>431</c:v>
                </c:pt>
                <c:pt idx="136">
                  <c:v>432</c:v>
                </c:pt>
                <c:pt idx="137">
                  <c:v>433</c:v>
                </c:pt>
                <c:pt idx="138">
                  <c:v>434</c:v>
                </c:pt>
                <c:pt idx="139">
                  <c:v>435</c:v>
                </c:pt>
                <c:pt idx="140">
                  <c:v>436</c:v>
                </c:pt>
                <c:pt idx="141">
                  <c:v>437</c:v>
                </c:pt>
                <c:pt idx="142">
                  <c:v>438</c:v>
                </c:pt>
                <c:pt idx="143">
                  <c:v>439</c:v>
                </c:pt>
                <c:pt idx="144">
                  <c:v>440</c:v>
                </c:pt>
                <c:pt idx="145">
                  <c:v>441</c:v>
                </c:pt>
                <c:pt idx="146">
                  <c:v>442</c:v>
                </c:pt>
                <c:pt idx="147">
                  <c:v>443</c:v>
                </c:pt>
                <c:pt idx="148">
                  <c:v>444</c:v>
                </c:pt>
                <c:pt idx="149">
                  <c:v>445</c:v>
                </c:pt>
                <c:pt idx="150">
                  <c:v>446</c:v>
                </c:pt>
                <c:pt idx="151">
                  <c:v>447</c:v>
                </c:pt>
                <c:pt idx="152">
                  <c:v>448</c:v>
                </c:pt>
                <c:pt idx="153">
                  <c:v>449</c:v>
                </c:pt>
                <c:pt idx="154">
                  <c:v>450</c:v>
                </c:pt>
                <c:pt idx="155">
                  <c:v>451</c:v>
                </c:pt>
                <c:pt idx="156">
                  <c:v>452</c:v>
                </c:pt>
                <c:pt idx="157">
                  <c:v>453</c:v>
                </c:pt>
                <c:pt idx="158">
                  <c:v>454</c:v>
                </c:pt>
                <c:pt idx="159">
                  <c:v>455</c:v>
                </c:pt>
                <c:pt idx="160">
                  <c:v>456</c:v>
                </c:pt>
                <c:pt idx="161">
                  <c:v>457</c:v>
                </c:pt>
                <c:pt idx="162">
                  <c:v>458</c:v>
                </c:pt>
                <c:pt idx="163">
                  <c:v>459</c:v>
                </c:pt>
                <c:pt idx="164">
                  <c:v>460</c:v>
                </c:pt>
                <c:pt idx="165">
                  <c:v>461</c:v>
                </c:pt>
                <c:pt idx="166">
                  <c:v>462</c:v>
                </c:pt>
                <c:pt idx="167">
                  <c:v>463</c:v>
                </c:pt>
                <c:pt idx="168">
                  <c:v>464</c:v>
                </c:pt>
                <c:pt idx="169">
                  <c:v>465</c:v>
                </c:pt>
                <c:pt idx="170">
                  <c:v>466</c:v>
                </c:pt>
                <c:pt idx="171">
                  <c:v>467</c:v>
                </c:pt>
                <c:pt idx="172">
                  <c:v>468</c:v>
                </c:pt>
                <c:pt idx="173">
                  <c:v>469</c:v>
                </c:pt>
                <c:pt idx="174">
                  <c:v>470</c:v>
                </c:pt>
                <c:pt idx="175">
                  <c:v>471</c:v>
                </c:pt>
                <c:pt idx="176">
                  <c:v>472</c:v>
                </c:pt>
                <c:pt idx="177">
                  <c:v>473</c:v>
                </c:pt>
                <c:pt idx="178">
                  <c:v>474</c:v>
                </c:pt>
                <c:pt idx="179">
                  <c:v>475</c:v>
                </c:pt>
                <c:pt idx="180">
                  <c:v>476</c:v>
                </c:pt>
                <c:pt idx="181">
                  <c:v>477</c:v>
                </c:pt>
                <c:pt idx="182">
                  <c:v>478</c:v>
                </c:pt>
                <c:pt idx="183">
                  <c:v>479</c:v>
                </c:pt>
                <c:pt idx="184">
                  <c:v>480</c:v>
                </c:pt>
                <c:pt idx="185">
                  <c:v>481</c:v>
                </c:pt>
                <c:pt idx="186">
                  <c:v>482</c:v>
                </c:pt>
                <c:pt idx="187">
                  <c:v>483</c:v>
                </c:pt>
                <c:pt idx="188">
                  <c:v>484</c:v>
                </c:pt>
                <c:pt idx="189">
                  <c:v>485</c:v>
                </c:pt>
                <c:pt idx="190">
                  <c:v>486</c:v>
                </c:pt>
                <c:pt idx="191">
                  <c:v>487</c:v>
                </c:pt>
                <c:pt idx="192">
                  <c:v>488</c:v>
                </c:pt>
                <c:pt idx="193">
                  <c:v>489</c:v>
                </c:pt>
                <c:pt idx="194">
                  <c:v>490</c:v>
                </c:pt>
                <c:pt idx="195">
                  <c:v>491</c:v>
                </c:pt>
                <c:pt idx="196">
                  <c:v>492</c:v>
                </c:pt>
                <c:pt idx="197">
                  <c:v>493</c:v>
                </c:pt>
                <c:pt idx="198">
                  <c:v>494</c:v>
                </c:pt>
                <c:pt idx="199">
                  <c:v>495</c:v>
                </c:pt>
                <c:pt idx="200">
                  <c:v>496</c:v>
                </c:pt>
                <c:pt idx="201">
                  <c:v>497</c:v>
                </c:pt>
                <c:pt idx="202">
                  <c:v>498</c:v>
                </c:pt>
                <c:pt idx="203">
                  <c:v>499</c:v>
                </c:pt>
                <c:pt idx="204">
                  <c:v>500</c:v>
                </c:pt>
                <c:pt idx="205">
                  <c:v>501</c:v>
                </c:pt>
                <c:pt idx="206">
                  <c:v>502</c:v>
                </c:pt>
                <c:pt idx="207">
                  <c:v>503</c:v>
                </c:pt>
                <c:pt idx="208">
                  <c:v>504</c:v>
                </c:pt>
                <c:pt idx="209">
                  <c:v>505</c:v>
                </c:pt>
                <c:pt idx="210">
                  <c:v>506</c:v>
                </c:pt>
                <c:pt idx="211">
                  <c:v>507</c:v>
                </c:pt>
                <c:pt idx="212">
                  <c:v>508</c:v>
                </c:pt>
                <c:pt idx="213">
                  <c:v>509</c:v>
                </c:pt>
                <c:pt idx="214">
                  <c:v>510</c:v>
                </c:pt>
                <c:pt idx="215">
                  <c:v>511</c:v>
                </c:pt>
                <c:pt idx="216">
                  <c:v>512</c:v>
                </c:pt>
                <c:pt idx="217">
                  <c:v>513</c:v>
                </c:pt>
                <c:pt idx="218">
                  <c:v>514</c:v>
                </c:pt>
                <c:pt idx="219">
                  <c:v>515</c:v>
                </c:pt>
                <c:pt idx="220">
                  <c:v>516</c:v>
                </c:pt>
                <c:pt idx="221">
                  <c:v>517</c:v>
                </c:pt>
                <c:pt idx="222">
                  <c:v>518</c:v>
                </c:pt>
                <c:pt idx="223">
                  <c:v>519</c:v>
                </c:pt>
                <c:pt idx="224">
                  <c:v>520</c:v>
                </c:pt>
                <c:pt idx="225">
                  <c:v>521</c:v>
                </c:pt>
                <c:pt idx="226">
                  <c:v>522</c:v>
                </c:pt>
                <c:pt idx="227">
                  <c:v>523</c:v>
                </c:pt>
                <c:pt idx="228">
                  <c:v>524</c:v>
                </c:pt>
                <c:pt idx="229">
                  <c:v>525</c:v>
                </c:pt>
                <c:pt idx="230">
                  <c:v>526</c:v>
                </c:pt>
                <c:pt idx="231">
                  <c:v>527</c:v>
                </c:pt>
                <c:pt idx="232">
                  <c:v>528</c:v>
                </c:pt>
                <c:pt idx="233">
                  <c:v>529</c:v>
                </c:pt>
                <c:pt idx="234">
                  <c:v>530</c:v>
                </c:pt>
                <c:pt idx="235">
                  <c:v>531</c:v>
                </c:pt>
                <c:pt idx="236">
                  <c:v>532</c:v>
                </c:pt>
                <c:pt idx="237">
                  <c:v>533</c:v>
                </c:pt>
                <c:pt idx="238">
                  <c:v>534</c:v>
                </c:pt>
                <c:pt idx="239">
                  <c:v>535</c:v>
                </c:pt>
                <c:pt idx="240">
                  <c:v>536</c:v>
                </c:pt>
                <c:pt idx="241">
                  <c:v>537</c:v>
                </c:pt>
                <c:pt idx="242">
                  <c:v>538</c:v>
                </c:pt>
                <c:pt idx="243">
                  <c:v>539</c:v>
                </c:pt>
                <c:pt idx="244">
                  <c:v>540</c:v>
                </c:pt>
                <c:pt idx="245">
                  <c:v>541</c:v>
                </c:pt>
                <c:pt idx="246">
                  <c:v>542</c:v>
                </c:pt>
                <c:pt idx="247">
                  <c:v>543</c:v>
                </c:pt>
                <c:pt idx="248">
                  <c:v>544</c:v>
                </c:pt>
                <c:pt idx="249">
                  <c:v>545</c:v>
                </c:pt>
                <c:pt idx="250">
                  <c:v>546</c:v>
                </c:pt>
                <c:pt idx="251">
                  <c:v>547</c:v>
                </c:pt>
                <c:pt idx="252">
                  <c:v>548</c:v>
                </c:pt>
                <c:pt idx="253">
                  <c:v>549</c:v>
                </c:pt>
                <c:pt idx="254">
                  <c:v>550</c:v>
                </c:pt>
                <c:pt idx="255">
                  <c:v>551</c:v>
                </c:pt>
                <c:pt idx="256">
                  <c:v>552</c:v>
                </c:pt>
                <c:pt idx="257">
                  <c:v>553</c:v>
                </c:pt>
                <c:pt idx="258">
                  <c:v>554</c:v>
                </c:pt>
                <c:pt idx="259">
                  <c:v>555</c:v>
                </c:pt>
                <c:pt idx="260">
                  <c:v>556</c:v>
                </c:pt>
                <c:pt idx="261">
                  <c:v>557</c:v>
                </c:pt>
                <c:pt idx="262">
                  <c:v>558</c:v>
                </c:pt>
                <c:pt idx="263">
                  <c:v>559</c:v>
                </c:pt>
                <c:pt idx="264">
                  <c:v>560</c:v>
                </c:pt>
              </c:numCache>
            </c:numRef>
          </c:xVal>
          <c:yVal>
            <c:numRef>
              <c:f>Graph!$C$298:$C$560</c:f>
              <c:numCache>
                <c:formatCode>General</c:formatCode>
                <c:ptCount val="2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11-4E47-989D-F1FEE0E8B8F3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Graph!$A$297:$A$561</c:f>
              <c:numCache>
                <c:formatCode>General</c:formatCode>
                <c:ptCount val="265"/>
                <c:pt idx="0">
                  <c:v>296</c:v>
                </c:pt>
                <c:pt idx="1">
                  <c:v>297</c:v>
                </c:pt>
                <c:pt idx="2">
                  <c:v>298</c:v>
                </c:pt>
                <c:pt idx="3">
                  <c:v>299</c:v>
                </c:pt>
                <c:pt idx="4">
                  <c:v>300</c:v>
                </c:pt>
                <c:pt idx="5">
                  <c:v>301</c:v>
                </c:pt>
                <c:pt idx="6">
                  <c:v>302</c:v>
                </c:pt>
                <c:pt idx="7">
                  <c:v>303</c:v>
                </c:pt>
                <c:pt idx="8">
                  <c:v>304</c:v>
                </c:pt>
                <c:pt idx="9">
                  <c:v>305</c:v>
                </c:pt>
                <c:pt idx="10">
                  <c:v>306</c:v>
                </c:pt>
                <c:pt idx="11">
                  <c:v>307</c:v>
                </c:pt>
                <c:pt idx="12">
                  <c:v>308</c:v>
                </c:pt>
                <c:pt idx="13">
                  <c:v>309</c:v>
                </c:pt>
                <c:pt idx="14">
                  <c:v>310</c:v>
                </c:pt>
                <c:pt idx="15">
                  <c:v>311</c:v>
                </c:pt>
                <c:pt idx="16">
                  <c:v>312</c:v>
                </c:pt>
                <c:pt idx="17">
                  <c:v>313</c:v>
                </c:pt>
                <c:pt idx="18">
                  <c:v>314</c:v>
                </c:pt>
                <c:pt idx="19">
                  <c:v>315</c:v>
                </c:pt>
                <c:pt idx="20">
                  <c:v>316</c:v>
                </c:pt>
                <c:pt idx="21">
                  <c:v>317</c:v>
                </c:pt>
                <c:pt idx="22">
                  <c:v>318</c:v>
                </c:pt>
                <c:pt idx="23">
                  <c:v>319</c:v>
                </c:pt>
                <c:pt idx="24">
                  <c:v>320</c:v>
                </c:pt>
                <c:pt idx="25">
                  <c:v>321</c:v>
                </c:pt>
                <c:pt idx="26">
                  <c:v>322</c:v>
                </c:pt>
                <c:pt idx="27">
                  <c:v>323</c:v>
                </c:pt>
                <c:pt idx="28">
                  <c:v>324</c:v>
                </c:pt>
                <c:pt idx="29">
                  <c:v>325</c:v>
                </c:pt>
                <c:pt idx="30">
                  <c:v>326</c:v>
                </c:pt>
                <c:pt idx="31">
                  <c:v>327</c:v>
                </c:pt>
                <c:pt idx="32">
                  <c:v>328</c:v>
                </c:pt>
                <c:pt idx="33">
                  <c:v>329</c:v>
                </c:pt>
                <c:pt idx="34">
                  <c:v>330</c:v>
                </c:pt>
                <c:pt idx="35">
                  <c:v>331</c:v>
                </c:pt>
                <c:pt idx="36">
                  <c:v>332</c:v>
                </c:pt>
                <c:pt idx="37">
                  <c:v>333</c:v>
                </c:pt>
                <c:pt idx="38">
                  <c:v>334</c:v>
                </c:pt>
                <c:pt idx="39">
                  <c:v>335</c:v>
                </c:pt>
                <c:pt idx="40">
                  <c:v>336</c:v>
                </c:pt>
                <c:pt idx="41">
                  <c:v>337</c:v>
                </c:pt>
                <c:pt idx="42">
                  <c:v>338</c:v>
                </c:pt>
                <c:pt idx="43">
                  <c:v>339</c:v>
                </c:pt>
                <c:pt idx="44">
                  <c:v>340</c:v>
                </c:pt>
                <c:pt idx="45">
                  <c:v>341</c:v>
                </c:pt>
                <c:pt idx="46">
                  <c:v>342</c:v>
                </c:pt>
                <c:pt idx="47">
                  <c:v>343</c:v>
                </c:pt>
                <c:pt idx="48">
                  <c:v>344</c:v>
                </c:pt>
                <c:pt idx="49">
                  <c:v>345</c:v>
                </c:pt>
                <c:pt idx="50">
                  <c:v>346</c:v>
                </c:pt>
                <c:pt idx="51">
                  <c:v>347</c:v>
                </c:pt>
                <c:pt idx="52">
                  <c:v>348</c:v>
                </c:pt>
                <c:pt idx="53">
                  <c:v>349</c:v>
                </c:pt>
                <c:pt idx="54">
                  <c:v>350</c:v>
                </c:pt>
                <c:pt idx="55">
                  <c:v>351</c:v>
                </c:pt>
                <c:pt idx="56">
                  <c:v>352</c:v>
                </c:pt>
                <c:pt idx="57">
                  <c:v>353</c:v>
                </c:pt>
                <c:pt idx="58">
                  <c:v>354</c:v>
                </c:pt>
                <c:pt idx="59">
                  <c:v>355</c:v>
                </c:pt>
                <c:pt idx="60">
                  <c:v>356</c:v>
                </c:pt>
                <c:pt idx="61">
                  <c:v>357</c:v>
                </c:pt>
                <c:pt idx="62">
                  <c:v>358</c:v>
                </c:pt>
                <c:pt idx="63">
                  <c:v>359</c:v>
                </c:pt>
                <c:pt idx="64">
                  <c:v>360</c:v>
                </c:pt>
                <c:pt idx="65">
                  <c:v>361</c:v>
                </c:pt>
                <c:pt idx="66">
                  <c:v>362</c:v>
                </c:pt>
                <c:pt idx="67">
                  <c:v>363</c:v>
                </c:pt>
                <c:pt idx="68">
                  <c:v>364</c:v>
                </c:pt>
                <c:pt idx="69">
                  <c:v>365</c:v>
                </c:pt>
                <c:pt idx="70">
                  <c:v>366</c:v>
                </c:pt>
                <c:pt idx="71">
                  <c:v>367</c:v>
                </c:pt>
                <c:pt idx="72">
                  <c:v>368</c:v>
                </c:pt>
                <c:pt idx="73">
                  <c:v>369</c:v>
                </c:pt>
                <c:pt idx="74">
                  <c:v>370</c:v>
                </c:pt>
                <c:pt idx="75">
                  <c:v>371</c:v>
                </c:pt>
                <c:pt idx="76">
                  <c:v>372</c:v>
                </c:pt>
                <c:pt idx="77">
                  <c:v>373</c:v>
                </c:pt>
                <c:pt idx="78">
                  <c:v>374</c:v>
                </c:pt>
                <c:pt idx="79">
                  <c:v>375</c:v>
                </c:pt>
                <c:pt idx="80">
                  <c:v>376</c:v>
                </c:pt>
                <c:pt idx="81">
                  <c:v>377</c:v>
                </c:pt>
                <c:pt idx="82">
                  <c:v>378</c:v>
                </c:pt>
                <c:pt idx="83">
                  <c:v>379</c:v>
                </c:pt>
                <c:pt idx="84">
                  <c:v>380</c:v>
                </c:pt>
                <c:pt idx="85">
                  <c:v>381</c:v>
                </c:pt>
                <c:pt idx="86">
                  <c:v>382</c:v>
                </c:pt>
                <c:pt idx="87">
                  <c:v>383</c:v>
                </c:pt>
                <c:pt idx="88">
                  <c:v>384</c:v>
                </c:pt>
                <c:pt idx="89">
                  <c:v>385</c:v>
                </c:pt>
                <c:pt idx="90">
                  <c:v>386</c:v>
                </c:pt>
                <c:pt idx="91">
                  <c:v>387</c:v>
                </c:pt>
                <c:pt idx="92">
                  <c:v>388</c:v>
                </c:pt>
                <c:pt idx="93">
                  <c:v>389</c:v>
                </c:pt>
                <c:pt idx="94">
                  <c:v>390</c:v>
                </c:pt>
                <c:pt idx="95">
                  <c:v>391</c:v>
                </c:pt>
                <c:pt idx="96">
                  <c:v>392</c:v>
                </c:pt>
                <c:pt idx="97">
                  <c:v>393</c:v>
                </c:pt>
                <c:pt idx="98">
                  <c:v>394</c:v>
                </c:pt>
                <c:pt idx="99">
                  <c:v>395</c:v>
                </c:pt>
                <c:pt idx="100">
                  <c:v>396</c:v>
                </c:pt>
                <c:pt idx="101">
                  <c:v>397</c:v>
                </c:pt>
                <c:pt idx="102">
                  <c:v>398</c:v>
                </c:pt>
                <c:pt idx="103">
                  <c:v>399</c:v>
                </c:pt>
                <c:pt idx="104">
                  <c:v>400</c:v>
                </c:pt>
                <c:pt idx="105">
                  <c:v>401</c:v>
                </c:pt>
                <c:pt idx="106">
                  <c:v>402</c:v>
                </c:pt>
                <c:pt idx="107">
                  <c:v>403</c:v>
                </c:pt>
                <c:pt idx="108">
                  <c:v>404</c:v>
                </c:pt>
                <c:pt idx="109">
                  <c:v>405</c:v>
                </c:pt>
                <c:pt idx="110">
                  <c:v>406</c:v>
                </c:pt>
                <c:pt idx="111">
                  <c:v>407</c:v>
                </c:pt>
                <c:pt idx="112">
                  <c:v>408</c:v>
                </c:pt>
                <c:pt idx="113">
                  <c:v>409</c:v>
                </c:pt>
                <c:pt idx="114">
                  <c:v>410</c:v>
                </c:pt>
                <c:pt idx="115">
                  <c:v>411</c:v>
                </c:pt>
                <c:pt idx="116">
                  <c:v>412</c:v>
                </c:pt>
                <c:pt idx="117">
                  <c:v>413</c:v>
                </c:pt>
                <c:pt idx="118">
                  <c:v>414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422</c:v>
                </c:pt>
                <c:pt idx="127">
                  <c:v>423</c:v>
                </c:pt>
                <c:pt idx="128">
                  <c:v>424</c:v>
                </c:pt>
                <c:pt idx="129">
                  <c:v>425</c:v>
                </c:pt>
                <c:pt idx="130">
                  <c:v>426</c:v>
                </c:pt>
                <c:pt idx="131">
                  <c:v>427</c:v>
                </c:pt>
                <c:pt idx="132">
                  <c:v>428</c:v>
                </c:pt>
                <c:pt idx="133">
                  <c:v>429</c:v>
                </c:pt>
                <c:pt idx="134">
                  <c:v>430</c:v>
                </c:pt>
                <c:pt idx="135">
                  <c:v>431</c:v>
                </c:pt>
                <c:pt idx="136">
                  <c:v>432</c:v>
                </c:pt>
                <c:pt idx="137">
                  <c:v>433</c:v>
                </c:pt>
                <c:pt idx="138">
                  <c:v>434</c:v>
                </c:pt>
                <c:pt idx="139">
                  <c:v>435</c:v>
                </c:pt>
                <c:pt idx="140">
                  <c:v>436</c:v>
                </c:pt>
                <c:pt idx="141">
                  <c:v>437</c:v>
                </c:pt>
                <c:pt idx="142">
                  <c:v>438</c:v>
                </c:pt>
                <c:pt idx="143">
                  <c:v>439</c:v>
                </c:pt>
                <c:pt idx="144">
                  <c:v>440</c:v>
                </c:pt>
                <c:pt idx="145">
                  <c:v>441</c:v>
                </c:pt>
                <c:pt idx="146">
                  <c:v>442</c:v>
                </c:pt>
                <c:pt idx="147">
                  <c:v>443</c:v>
                </c:pt>
                <c:pt idx="148">
                  <c:v>444</c:v>
                </c:pt>
                <c:pt idx="149">
                  <c:v>445</c:v>
                </c:pt>
                <c:pt idx="150">
                  <c:v>446</c:v>
                </c:pt>
                <c:pt idx="151">
                  <c:v>447</c:v>
                </c:pt>
                <c:pt idx="152">
                  <c:v>448</c:v>
                </c:pt>
                <c:pt idx="153">
                  <c:v>449</c:v>
                </c:pt>
                <c:pt idx="154">
                  <c:v>450</c:v>
                </c:pt>
                <c:pt idx="155">
                  <c:v>451</c:v>
                </c:pt>
                <c:pt idx="156">
                  <c:v>452</c:v>
                </c:pt>
                <c:pt idx="157">
                  <c:v>453</c:v>
                </c:pt>
                <c:pt idx="158">
                  <c:v>454</c:v>
                </c:pt>
                <c:pt idx="159">
                  <c:v>455</c:v>
                </c:pt>
                <c:pt idx="160">
                  <c:v>456</c:v>
                </c:pt>
                <c:pt idx="161">
                  <c:v>457</c:v>
                </c:pt>
                <c:pt idx="162">
                  <c:v>458</c:v>
                </c:pt>
                <c:pt idx="163">
                  <c:v>459</c:v>
                </c:pt>
                <c:pt idx="164">
                  <c:v>460</c:v>
                </c:pt>
                <c:pt idx="165">
                  <c:v>461</c:v>
                </c:pt>
                <c:pt idx="166">
                  <c:v>462</c:v>
                </c:pt>
                <c:pt idx="167">
                  <c:v>463</c:v>
                </c:pt>
                <c:pt idx="168">
                  <c:v>464</c:v>
                </c:pt>
                <c:pt idx="169">
                  <c:v>465</c:v>
                </c:pt>
                <c:pt idx="170">
                  <c:v>466</c:v>
                </c:pt>
                <c:pt idx="171">
                  <c:v>467</c:v>
                </c:pt>
                <c:pt idx="172">
                  <c:v>468</c:v>
                </c:pt>
                <c:pt idx="173">
                  <c:v>469</c:v>
                </c:pt>
                <c:pt idx="174">
                  <c:v>470</c:v>
                </c:pt>
                <c:pt idx="175">
                  <c:v>471</c:v>
                </c:pt>
                <c:pt idx="176">
                  <c:v>472</c:v>
                </c:pt>
                <c:pt idx="177">
                  <c:v>473</c:v>
                </c:pt>
                <c:pt idx="178">
                  <c:v>474</c:v>
                </c:pt>
                <c:pt idx="179">
                  <c:v>475</c:v>
                </c:pt>
                <c:pt idx="180">
                  <c:v>476</c:v>
                </c:pt>
                <c:pt idx="181">
                  <c:v>477</c:v>
                </c:pt>
                <c:pt idx="182">
                  <c:v>478</c:v>
                </c:pt>
                <c:pt idx="183">
                  <c:v>479</c:v>
                </c:pt>
                <c:pt idx="184">
                  <c:v>480</c:v>
                </c:pt>
                <c:pt idx="185">
                  <c:v>481</c:v>
                </c:pt>
                <c:pt idx="186">
                  <c:v>482</c:v>
                </c:pt>
                <c:pt idx="187">
                  <c:v>483</c:v>
                </c:pt>
                <c:pt idx="188">
                  <c:v>484</c:v>
                </c:pt>
                <c:pt idx="189">
                  <c:v>485</c:v>
                </c:pt>
                <c:pt idx="190">
                  <c:v>486</c:v>
                </c:pt>
                <c:pt idx="191">
                  <c:v>487</c:v>
                </c:pt>
                <c:pt idx="192">
                  <c:v>488</c:v>
                </c:pt>
                <c:pt idx="193">
                  <c:v>489</c:v>
                </c:pt>
                <c:pt idx="194">
                  <c:v>490</c:v>
                </c:pt>
                <c:pt idx="195">
                  <c:v>491</c:v>
                </c:pt>
                <c:pt idx="196">
                  <c:v>492</c:v>
                </c:pt>
                <c:pt idx="197">
                  <c:v>493</c:v>
                </c:pt>
                <c:pt idx="198">
                  <c:v>494</c:v>
                </c:pt>
                <c:pt idx="199">
                  <c:v>495</c:v>
                </c:pt>
                <c:pt idx="200">
                  <c:v>496</c:v>
                </c:pt>
                <c:pt idx="201">
                  <c:v>497</c:v>
                </c:pt>
                <c:pt idx="202">
                  <c:v>498</c:v>
                </c:pt>
                <c:pt idx="203">
                  <c:v>499</c:v>
                </c:pt>
                <c:pt idx="204">
                  <c:v>500</c:v>
                </c:pt>
                <c:pt idx="205">
                  <c:v>501</c:v>
                </c:pt>
                <c:pt idx="206">
                  <c:v>502</c:v>
                </c:pt>
                <c:pt idx="207">
                  <c:v>503</c:v>
                </c:pt>
                <c:pt idx="208">
                  <c:v>504</c:v>
                </c:pt>
                <c:pt idx="209">
                  <c:v>505</c:v>
                </c:pt>
                <c:pt idx="210">
                  <c:v>506</c:v>
                </c:pt>
                <c:pt idx="211">
                  <c:v>507</c:v>
                </c:pt>
                <c:pt idx="212">
                  <c:v>508</c:v>
                </c:pt>
                <c:pt idx="213">
                  <c:v>509</c:v>
                </c:pt>
                <c:pt idx="214">
                  <c:v>510</c:v>
                </c:pt>
                <c:pt idx="215">
                  <c:v>511</c:v>
                </c:pt>
                <c:pt idx="216">
                  <c:v>512</c:v>
                </c:pt>
                <c:pt idx="217">
                  <c:v>513</c:v>
                </c:pt>
                <c:pt idx="218">
                  <c:v>514</c:v>
                </c:pt>
                <c:pt idx="219">
                  <c:v>515</c:v>
                </c:pt>
                <c:pt idx="220">
                  <c:v>516</c:v>
                </c:pt>
                <c:pt idx="221">
                  <c:v>517</c:v>
                </c:pt>
                <c:pt idx="222">
                  <c:v>518</c:v>
                </c:pt>
                <c:pt idx="223">
                  <c:v>519</c:v>
                </c:pt>
                <c:pt idx="224">
                  <c:v>520</c:v>
                </c:pt>
                <c:pt idx="225">
                  <c:v>521</c:v>
                </c:pt>
                <c:pt idx="226">
                  <c:v>522</c:v>
                </c:pt>
                <c:pt idx="227">
                  <c:v>523</c:v>
                </c:pt>
                <c:pt idx="228">
                  <c:v>524</c:v>
                </c:pt>
                <c:pt idx="229">
                  <c:v>525</c:v>
                </c:pt>
                <c:pt idx="230">
                  <c:v>526</c:v>
                </c:pt>
                <c:pt idx="231">
                  <c:v>527</c:v>
                </c:pt>
                <c:pt idx="232">
                  <c:v>528</c:v>
                </c:pt>
                <c:pt idx="233">
                  <c:v>529</c:v>
                </c:pt>
                <c:pt idx="234">
                  <c:v>530</c:v>
                </c:pt>
                <c:pt idx="235">
                  <c:v>531</c:v>
                </c:pt>
                <c:pt idx="236">
                  <c:v>532</c:v>
                </c:pt>
                <c:pt idx="237">
                  <c:v>533</c:v>
                </c:pt>
                <c:pt idx="238">
                  <c:v>534</c:v>
                </c:pt>
                <c:pt idx="239">
                  <c:v>535</c:v>
                </c:pt>
                <c:pt idx="240">
                  <c:v>536</c:v>
                </c:pt>
                <c:pt idx="241">
                  <c:v>537</c:v>
                </c:pt>
                <c:pt idx="242">
                  <c:v>538</c:v>
                </c:pt>
                <c:pt idx="243">
                  <c:v>539</c:v>
                </c:pt>
                <c:pt idx="244">
                  <c:v>540</c:v>
                </c:pt>
                <c:pt idx="245">
                  <c:v>541</c:v>
                </c:pt>
                <c:pt idx="246">
                  <c:v>542</c:v>
                </c:pt>
                <c:pt idx="247">
                  <c:v>543</c:v>
                </c:pt>
                <c:pt idx="248">
                  <c:v>544</c:v>
                </c:pt>
                <c:pt idx="249">
                  <c:v>545</c:v>
                </c:pt>
                <c:pt idx="250">
                  <c:v>546</c:v>
                </c:pt>
                <c:pt idx="251">
                  <c:v>547</c:v>
                </c:pt>
                <c:pt idx="252">
                  <c:v>548</c:v>
                </c:pt>
                <c:pt idx="253">
                  <c:v>549</c:v>
                </c:pt>
                <c:pt idx="254">
                  <c:v>550</c:v>
                </c:pt>
                <c:pt idx="255">
                  <c:v>551</c:v>
                </c:pt>
                <c:pt idx="256">
                  <c:v>552</c:v>
                </c:pt>
                <c:pt idx="257">
                  <c:v>553</c:v>
                </c:pt>
                <c:pt idx="258">
                  <c:v>554</c:v>
                </c:pt>
                <c:pt idx="259">
                  <c:v>555</c:v>
                </c:pt>
                <c:pt idx="260">
                  <c:v>556</c:v>
                </c:pt>
                <c:pt idx="261">
                  <c:v>557</c:v>
                </c:pt>
                <c:pt idx="262">
                  <c:v>558</c:v>
                </c:pt>
                <c:pt idx="263">
                  <c:v>559</c:v>
                </c:pt>
                <c:pt idx="264">
                  <c:v>560</c:v>
                </c:pt>
              </c:numCache>
            </c:numRef>
          </c:xVal>
          <c:yVal>
            <c:numRef>
              <c:f>Graph!$E$298:$E$560</c:f>
              <c:numCache>
                <c:formatCode>General</c:formatCode>
                <c:ptCount val="263"/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11-4E47-989D-F1FEE0E8B8F3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Graph!$A$297:$A$561</c:f>
              <c:numCache>
                <c:formatCode>General</c:formatCode>
                <c:ptCount val="265"/>
                <c:pt idx="0">
                  <c:v>296</c:v>
                </c:pt>
                <c:pt idx="1">
                  <c:v>297</c:v>
                </c:pt>
                <c:pt idx="2">
                  <c:v>298</c:v>
                </c:pt>
                <c:pt idx="3">
                  <c:v>299</c:v>
                </c:pt>
                <c:pt idx="4">
                  <c:v>300</c:v>
                </c:pt>
                <c:pt idx="5">
                  <c:v>301</c:v>
                </c:pt>
                <c:pt idx="6">
                  <c:v>302</c:v>
                </c:pt>
                <c:pt idx="7">
                  <c:v>303</c:v>
                </c:pt>
                <c:pt idx="8">
                  <c:v>304</c:v>
                </c:pt>
                <c:pt idx="9">
                  <c:v>305</c:v>
                </c:pt>
                <c:pt idx="10">
                  <c:v>306</c:v>
                </c:pt>
                <c:pt idx="11">
                  <c:v>307</c:v>
                </c:pt>
                <c:pt idx="12">
                  <c:v>308</c:v>
                </c:pt>
                <c:pt idx="13">
                  <c:v>309</c:v>
                </c:pt>
                <c:pt idx="14">
                  <c:v>310</c:v>
                </c:pt>
                <c:pt idx="15">
                  <c:v>311</c:v>
                </c:pt>
                <c:pt idx="16">
                  <c:v>312</c:v>
                </c:pt>
                <c:pt idx="17">
                  <c:v>313</c:v>
                </c:pt>
                <c:pt idx="18">
                  <c:v>314</c:v>
                </c:pt>
                <c:pt idx="19">
                  <c:v>315</c:v>
                </c:pt>
                <c:pt idx="20">
                  <c:v>316</c:v>
                </c:pt>
                <c:pt idx="21">
                  <c:v>317</c:v>
                </c:pt>
                <c:pt idx="22">
                  <c:v>318</c:v>
                </c:pt>
                <c:pt idx="23">
                  <c:v>319</c:v>
                </c:pt>
                <c:pt idx="24">
                  <c:v>320</c:v>
                </c:pt>
                <c:pt idx="25">
                  <c:v>321</c:v>
                </c:pt>
                <c:pt idx="26">
                  <c:v>322</c:v>
                </c:pt>
                <c:pt idx="27">
                  <c:v>323</c:v>
                </c:pt>
                <c:pt idx="28">
                  <c:v>324</c:v>
                </c:pt>
                <c:pt idx="29">
                  <c:v>325</c:v>
                </c:pt>
                <c:pt idx="30">
                  <c:v>326</c:v>
                </c:pt>
                <c:pt idx="31">
                  <c:v>327</c:v>
                </c:pt>
                <c:pt idx="32">
                  <c:v>328</c:v>
                </c:pt>
                <c:pt idx="33">
                  <c:v>329</c:v>
                </c:pt>
                <c:pt idx="34">
                  <c:v>330</c:v>
                </c:pt>
                <c:pt idx="35">
                  <c:v>331</c:v>
                </c:pt>
                <c:pt idx="36">
                  <c:v>332</c:v>
                </c:pt>
                <c:pt idx="37">
                  <c:v>333</c:v>
                </c:pt>
                <c:pt idx="38">
                  <c:v>334</c:v>
                </c:pt>
                <c:pt idx="39">
                  <c:v>335</c:v>
                </c:pt>
                <c:pt idx="40">
                  <c:v>336</c:v>
                </c:pt>
                <c:pt idx="41">
                  <c:v>337</c:v>
                </c:pt>
                <c:pt idx="42">
                  <c:v>338</c:v>
                </c:pt>
                <c:pt idx="43">
                  <c:v>339</c:v>
                </c:pt>
                <c:pt idx="44">
                  <c:v>340</c:v>
                </c:pt>
                <c:pt idx="45">
                  <c:v>341</c:v>
                </c:pt>
                <c:pt idx="46">
                  <c:v>342</c:v>
                </c:pt>
                <c:pt idx="47">
                  <c:v>343</c:v>
                </c:pt>
                <c:pt idx="48">
                  <c:v>344</c:v>
                </c:pt>
                <c:pt idx="49">
                  <c:v>345</c:v>
                </c:pt>
                <c:pt idx="50">
                  <c:v>346</c:v>
                </c:pt>
                <c:pt idx="51">
                  <c:v>347</c:v>
                </c:pt>
                <c:pt idx="52">
                  <c:v>348</c:v>
                </c:pt>
                <c:pt idx="53">
                  <c:v>349</c:v>
                </c:pt>
                <c:pt idx="54">
                  <c:v>350</c:v>
                </c:pt>
                <c:pt idx="55">
                  <c:v>351</c:v>
                </c:pt>
                <c:pt idx="56">
                  <c:v>352</c:v>
                </c:pt>
                <c:pt idx="57">
                  <c:v>353</c:v>
                </c:pt>
                <c:pt idx="58">
                  <c:v>354</c:v>
                </c:pt>
                <c:pt idx="59">
                  <c:v>355</c:v>
                </c:pt>
                <c:pt idx="60">
                  <c:v>356</c:v>
                </c:pt>
                <c:pt idx="61">
                  <c:v>357</c:v>
                </c:pt>
                <c:pt idx="62">
                  <c:v>358</c:v>
                </c:pt>
                <c:pt idx="63">
                  <c:v>359</c:v>
                </c:pt>
                <c:pt idx="64">
                  <c:v>360</c:v>
                </c:pt>
                <c:pt idx="65">
                  <c:v>361</c:v>
                </c:pt>
                <c:pt idx="66">
                  <c:v>362</c:v>
                </c:pt>
                <c:pt idx="67">
                  <c:v>363</c:v>
                </c:pt>
                <c:pt idx="68">
                  <c:v>364</c:v>
                </c:pt>
                <c:pt idx="69">
                  <c:v>365</c:v>
                </c:pt>
                <c:pt idx="70">
                  <c:v>366</c:v>
                </c:pt>
                <c:pt idx="71">
                  <c:v>367</c:v>
                </c:pt>
                <c:pt idx="72">
                  <c:v>368</c:v>
                </c:pt>
                <c:pt idx="73">
                  <c:v>369</c:v>
                </c:pt>
                <c:pt idx="74">
                  <c:v>370</c:v>
                </c:pt>
                <c:pt idx="75">
                  <c:v>371</c:v>
                </c:pt>
                <c:pt idx="76">
                  <c:v>372</c:v>
                </c:pt>
                <c:pt idx="77">
                  <c:v>373</c:v>
                </c:pt>
                <c:pt idx="78">
                  <c:v>374</c:v>
                </c:pt>
                <c:pt idx="79">
                  <c:v>375</c:v>
                </c:pt>
                <c:pt idx="80">
                  <c:v>376</c:v>
                </c:pt>
                <c:pt idx="81">
                  <c:v>377</c:v>
                </c:pt>
                <c:pt idx="82">
                  <c:v>378</c:v>
                </c:pt>
                <c:pt idx="83">
                  <c:v>379</c:v>
                </c:pt>
                <c:pt idx="84">
                  <c:v>380</c:v>
                </c:pt>
                <c:pt idx="85">
                  <c:v>381</c:v>
                </c:pt>
                <c:pt idx="86">
                  <c:v>382</c:v>
                </c:pt>
                <c:pt idx="87">
                  <c:v>383</c:v>
                </c:pt>
                <c:pt idx="88">
                  <c:v>384</c:v>
                </c:pt>
                <c:pt idx="89">
                  <c:v>385</c:v>
                </c:pt>
                <c:pt idx="90">
                  <c:v>386</c:v>
                </c:pt>
                <c:pt idx="91">
                  <c:v>387</c:v>
                </c:pt>
                <c:pt idx="92">
                  <c:v>388</c:v>
                </c:pt>
                <c:pt idx="93">
                  <c:v>389</c:v>
                </c:pt>
                <c:pt idx="94">
                  <c:v>390</c:v>
                </c:pt>
                <c:pt idx="95">
                  <c:v>391</c:v>
                </c:pt>
                <c:pt idx="96">
                  <c:v>392</c:v>
                </c:pt>
                <c:pt idx="97">
                  <c:v>393</c:v>
                </c:pt>
                <c:pt idx="98">
                  <c:v>394</c:v>
                </c:pt>
                <c:pt idx="99">
                  <c:v>395</c:v>
                </c:pt>
                <c:pt idx="100">
                  <c:v>396</c:v>
                </c:pt>
                <c:pt idx="101">
                  <c:v>397</c:v>
                </c:pt>
                <c:pt idx="102">
                  <c:v>398</c:v>
                </c:pt>
                <c:pt idx="103">
                  <c:v>399</c:v>
                </c:pt>
                <c:pt idx="104">
                  <c:v>400</c:v>
                </c:pt>
                <c:pt idx="105">
                  <c:v>401</c:v>
                </c:pt>
                <c:pt idx="106">
                  <c:v>402</c:v>
                </c:pt>
                <c:pt idx="107">
                  <c:v>403</c:v>
                </c:pt>
                <c:pt idx="108">
                  <c:v>404</c:v>
                </c:pt>
                <c:pt idx="109">
                  <c:v>405</c:v>
                </c:pt>
                <c:pt idx="110">
                  <c:v>406</c:v>
                </c:pt>
                <c:pt idx="111">
                  <c:v>407</c:v>
                </c:pt>
                <c:pt idx="112">
                  <c:v>408</c:v>
                </c:pt>
                <c:pt idx="113">
                  <c:v>409</c:v>
                </c:pt>
                <c:pt idx="114">
                  <c:v>410</c:v>
                </c:pt>
                <c:pt idx="115">
                  <c:v>411</c:v>
                </c:pt>
                <c:pt idx="116">
                  <c:v>412</c:v>
                </c:pt>
                <c:pt idx="117">
                  <c:v>413</c:v>
                </c:pt>
                <c:pt idx="118">
                  <c:v>414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422</c:v>
                </c:pt>
                <c:pt idx="127">
                  <c:v>423</c:v>
                </c:pt>
                <c:pt idx="128">
                  <c:v>424</c:v>
                </c:pt>
                <c:pt idx="129">
                  <c:v>425</c:v>
                </c:pt>
                <c:pt idx="130">
                  <c:v>426</c:v>
                </c:pt>
                <c:pt idx="131">
                  <c:v>427</c:v>
                </c:pt>
                <c:pt idx="132">
                  <c:v>428</c:v>
                </c:pt>
                <c:pt idx="133">
                  <c:v>429</c:v>
                </c:pt>
                <c:pt idx="134">
                  <c:v>430</c:v>
                </c:pt>
                <c:pt idx="135">
                  <c:v>431</c:v>
                </c:pt>
                <c:pt idx="136">
                  <c:v>432</c:v>
                </c:pt>
                <c:pt idx="137">
                  <c:v>433</c:v>
                </c:pt>
                <c:pt idx="138">
                  <c:v>434</c:v>
                </c:pt>
                <c:pt idx="139">
                  <c:v>435</c:v>
                </c:pt>
                <c:pt idx="140">
                  <c:v>436</c:v>
                </c:pt>
                <c:pt idx="141">
                  <c:v>437</c:v>
                </c:pt>
                <c:pt idx="142">
                  <c:v>438</c:v>
                </c:pt>
                <c:pt idx="143">
                  <c:v>439</c:v>
                </c:pt>
                <c:pt idx="144">
                  <c:v>440</c:v>
                </c:pt>
                <c:pt idx="145">
                  <c:v>441</c:v>
                </c:pt>
                <c:pt idx="146">
                  <c:v>442</c:v>
                </c:pt>
                <c:pt idx="147">
                  <c:v>443</c:v>
                </c:pt>
                <c:pt idx="148">
                  <c:v>444</c:v>
                </c:pt>
                <c:pt idx="149">
                  <c:v>445</c:v>
                </c:pt>
                <c:pt idx="150">
                  <c:v>446</c:v>
                </c:pt>
                <c:pt idx="151">
                  <c:v>447</c:v>
                </c:pt>
                <c:pt idx="152">
                  <c:v>448</c:v>
                </c:pt>
                <c:pt idx="153">
                  <c:v>449</c:v>
                </c:pt>
                <c:pt idx="154">
                  <c:v>450</c:v>
                </c:pt>
                <c:pt idx="155">
                  <c:v>451</c:v>
                </c:pt>
                <c:pt idx="156">
                  <c:v>452</c:v>
                </c:pt>
                <c:pt idx="157">
                  <c:v>453</c:v>
                </c:pt>
                <c:pt idx="158">
                  <c:v>454</c:v>
                </c:pt>
                <c:pt idx="159">
                  <c:v>455</c:v>
                </c:pt>
                <c:pt idx="160">
                  <c:v>456</c:v>
                </c:pt>
                <c:pt idx="161">
                  <c:v>457</c:v>
                </c:pt>
                <c:pt idx="162">
                  <c:v>458</c:v>
                </c:pt>
                <c:pt idx="163">
                  <c:v>459</c:v>
                </c:pt>
                <c:pt idx="164">
                  <c:v>460</c:v>
                </c:pt>
                <c:pt idx="165">
                  <c:v>461</c:v>
                </c:pt>
                <c:pt idx="166">
                  <c:v>462</c:v>
                </c:pt>
                <c:pt idx="167">
                  <c:v>463</c:v>
                </c:pt>
                <c:pt idx="168">
                  <c:v>464</c:v>
                </c:pt>
                <c:pt idx="169">
                  <c:v>465</c:v>
                </c:pt>
                <c:pt idx="170">
                  <c:v>466</c:v>
                </c:pt>
                <c:pt idx="171">
                  <c:v>467</c:v>
                </c:pt>
                <c:pt idx="172">
                  <c:v>468</c:v>
                </c:pt>
                <c:pt idx="173">
                  <c:v>469</c:v>
                </c:pt>
                <c:pt idx="174">
                  <c:v>470</c:v>
                </c:pt>
                <c:pt idx="175">
                  <c:v>471</c:v>
                </c:pt>
                <c:pt idx="176">
                  <c:v>472</c:v>
                </c:pt>
                <c:pt idx="177">
                  <c:v>473</c:v>
                </c:pt>
                <c:pt idx="178">
                  <c:v>474</c:v>
                </c:pt>
                <c:pt idx="179">
                  <c:v>475</c:v>
                </c:pt>
                <c:pt idx="180">
                  <c:v>476</c:v>
                </c:pt>
                <c:pt idx="181">
                  <c:v>477</c:v>
                </c:pt>
                <c:pt idx="182">
                  <c:v>478</c:v>
                </c:pt>
                <c:pt idx="183">
                  <c:v>479</c:v>
                </c:pt>
                <c:pt idx="184">
                  <c:v>480</c:v>
                </c:pt>
                <c:pt idx="185">
                  <c:v>481</c:v>
                </c:pt>
                <c:pt idx="186">
                  <c:v>482</c:v>
                </c:pt>
                <c:pt idx="187">
                  <c:v>483</c:v>
                </c:pt>
                <c:pt idx="188">
                  <c:v>484</c:v>
                </c:pt>
                <c:pt idx="189">
                  <c:v>485</c:v>
                </c:pt>
                <c:pt idx="190">
                  <c:v>486</c:v>
                </c:pt>
                <c:pt idx="191">
                  <c:v>487</c:v>
                </c:pt>
                <c:pt idx="192">
                  <c:v>488</c:v>
                </c:pt>
                <c:pt idx="193">
                  <c:v>489</c:v>
                </c:pt>
                <c:pt idx="194">
                  <c:v>490</c:v>
                </c:pt>
                <c:pt idx="195">
                  <c:v>491</c:v>
                </c:pt>
                <c:pt idx="196">
                  <c:v>492</c:v>
                </c:pt>
                <c:pt idx="197">
                  <c:v>493</c:v>
                </c:pt>
                <c:pt idx="198">
                  <c:v>494</c:v>
                </c:pt>
                <c:pt idx="199">
                  <c:v>495</c:v>
                </c:pt>
                <c:pt idx="200">
                  <c:v>496</c:v>
                </c:pt>
                <c:pt idx="201">
                  <c:v>497</c:v>
                </c:pt>
                <c:pt idx="202">
                  <c:v>498</c:v>
                </c:pt>
                <c:pt idx="203">
                  <c:v>499</c:v>
                </c:pt>
                <c:pt idx="204">
                  <c:v>500</c:v>
                </c:pt>
                <c:pt idx="205">
                  <c:v>501</c:v>
                </c:pt>
                <c:pt idx="206">
                  <c:v>502</c:v>
                </c:pt>
                <c:pt idx="207">
                  <c:v>503</c:v>
                </c:pt>
                <c:pt idx="208">
                  <c:v>504</c:v>
                </c:pt>
                <c:pt idx="209">
                  <c:v>505</c:v>
                </c:pt>
                <c:pt idx="210">
                  <c:v>506</c:v>
                </c:pt>
                <c:pt idx="211">
                  <c:v>507</c:v>
                </c:pt>
                <c:pt idx="212">
                  <c:v>508</c:v>
                </c:pt>
                <c:pt idx="213">
                  <c:v>509</c:v>
                </c:pt>
                <c:pt idx="214">
                  <c:v>510</c:v>
                </c:pt>
                <c:pt idx="215">
                  <c:v>511</c:v>
                </c:pt>
                <c:pt idx="216">
                  <c:v>512</c:v>
                </c:pt>
                <c:pt idx="217">
                  <c:v>513</c:v>
                </c:pt>
                <c:pt idx="218">
                  <c:v>514</c:v>
                </c:pt>
                <c:pt idx="219">
                  <c:v>515</c:v>
                </c:pt>
                <c:pt idx="220">
                  <c:v>516</c:v>
                </c:pt>
                <c:pt idx="221">
                  <c:v>517</c:v>
                </c:pt>
                <c:pt idx="222">
                  <c:v>518</c:v>
                </c:pt>
                <c:pt idx="223">
                  <c:v>519</c:v>
                </c:pt>
                <c:pt idx="224">
                  <c:v>520</c:v>
                </c:pt>
                <c:pt idx="225">
                  <c:v>521</c:v>
                </c:pt>
                <c:pt idx="226">
                  <c:v>522</c:v>
                </c:pt>
                <c:pt idx="227">
                  <c:v>523</c:v>
                </c:pt>
                <c:pt idx="228">
                  <c:v>524</c:v>
                </c:pt>
                <c:pt idx="229">
                  <c:v>525</c:v>
                </c:pt>
                <c:pt idx="230">
                  <c:v>526</c:v>
                </c:pt>
                <c:pt idx="231">
                  <c:v>527</c:v>
                </c:pt>
                <c:pt idx="232">
                  <c:v>528</c:v>
                </c:pt>
                <c:pt idx="233">
                  <c:v>529</c:v>
                </c:pt>
                <c:pt idx="234">
                  <c:v>530</c:v>
                </c:pt>
                <c:pt idx="235">
                  <c:v>531</c:v>
                </c:pt>
                <c:pt idx="236">
                  <c:v>532</c:v>
                </c:pt>
                <c:pt idx="237">
                  <c:v>533</c:v>
                </c:pt>
                <c:pt idx="238">
                  <c:v>534</c:v>
                </c:pt>
                <c:pt idx="239">
                  <c:v>535</c:v>
                </c:pt>
                <c:pt idx="240">
                  <c:v>536</c:v>
                </c:pt>
                <c:pt idx="241">
                  <c:v>537</c:v>
                </c:pt>
                <c:pt idx="242">
                  <c:v>538</c:v>
                </c:pt>
                <c:pt idx="243">
                  <c:v>539</c:v>
                </c:pt>
                <c:pt idx="244">
                  <c:v>540</c:v>
                </c:pt>
                <c:pt idx="245">
                  <c:v>541</c:v>
                </c:pt>
                <c:pt idx="246">
                  <c:v>542</c:v>
                </c:pt>
                <c:pt idx="247">
                  <c:v>543</c:v>
                </c:pt>
                <c:pt idx="248">
                  <c:v>544</c:v>
                </c:pt>
                <c:pt idx="249">
                  <c:v>545</c:v>
                </c:pt>
                <c:pt idx="250">
                  <c:v>546</c:v>
                </c:pt>
                <c:pt idx="251">
                  <c:v>547</c:v>
                </c:pt>
                <c:pt idx="252">
                  <c:v>548</c:v>
                </c:pt>
                <c:pt idx="253">
                  <c:v>549</c:v>
                </c:pt>
                <c:pt idx="254">
                  <c:v>550</c:v>
                </c:pt>
                <c:pt idx="255">
                  <c:v>551</c:v>
                </c:pt>
                <c:pt idx="256">
                  <c:v>552</c:v>
                </c:pt>
                <c:pt idx="257">
                  <c:v>553</c:v>
                </c:pt>
                <c:pt idx="258">
                  <c:v>554</c:v>
                </c:pt>
                <c:pt idx="259">
                  <c:v>555</c:v>
                </c:pt>
                <c:pt idx="260">
                  <c:v>556</c:v>
                </c:pt>
                <c:pt idx="261">
                  <c:v>557</c:v>
                </c:pt>
                <c:pt idx="262">
                  <c:v>558</c:v>
                </c:pt>
                <c:pt idx="263">
                  <c:v>559</c:v>
                </c:pt>
                <c:pt idx="264">
                  <c:v>560</c:v>
                </c:pt>
              </c:numCache>
            </c:numRef>
          </c:xVal>
          <c:yVal>
            <c:numRef>
              <c:f>Graph!$G$298:$G$560</c:f>
              <c:numCache>
                <c:formatCode>General</c:formatCode>
                <c:ptCount val="2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11-4E47-989D-F1FEE0E8B8F3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Graph!$A$297:$A$561</c:f>
              <c:numCache>
                <c:formatCode>General</c:formatCode>
                <c:ptCount val="265"/>
                <c:pt idx="0">
                  <c:v>296</c:v>
                </c:pt>
                <c:pt idx="1">
                  <c:v>297</c:v>
                </c:pt>
                <c:pt idx="2">
                  <c:v>298</c:v>
                </c:pt>
                <c:pt idx="3">
                  <c:v>299</c:v>
                </c:pt>
                <c:pt idx="4">
                  <c:v>300</c:v>
                </c:pt>
                <c:pt idx="5">
                  <c:v>301</c:v>
                </c:pt>
                <c:pt idx="6">
                  <c:v>302</c:v>
                </c:pt>
                <c:pt idx="7">
                  <c:v>303</c:v>
                </c:pt>
                <c:pt idx="8">
                  <c:v>304</c:v>
                </c:pt>
                <c:pt idx="9">
                  <c:v>305</c:v>
                </c:pt>
                <c:pt idx="10">
                  <c:v>306</c:v>
                </c:pt>
                <c:pt idx="11">
                  <c:v>307</c:v>
                </c:pt>
                <c:pt idx="12">
                  <c:v>308</c:v>
                </c:pt>
                <c:pt idx="13">
                  <c:v>309</c:v>
                </c:pt>
                <c:pt idx="14">
                  <c:v>310</c:v>
                </c:pt>
                <c:pt idx="15">
                  <c:v>311</c:v>
                </c:pt>
                <c:pt idx="16">
                  <c:v>312</c:v>
                </c:pt>
                <c:pt idx="17">
                  <c:v>313</c:v>
                </c:pt>
                <c:pt idx="18">
                  <c:v>314</c:v>
                </c:pt>
                <c:pt idx="19">
                  <c:v>315</c:v>
                </c:pt>
                <c:pt idx="20">
                  <c:v>316</c:v>
                </c:pt>
                <c:pt idx="21">
                  <c:v>317</c:v>
                </c:pt>
                <c:pt idx="22">
                  <c:v>318</c:v>
                </c:pt>
                <c:pt idx="23">
                  <c:v>319</c:v>
                </c:pt>
                <c:pt idx="24">
                  <c:v>320</c:v>
                </c:pt>
                <c:pt idx="25">
                  <c:v>321</c:v>
                </c:pt>
                <c:pt idx="26">
                  <c:v>322</c:v>
                </c:pt>
                <c:pt idx="27">
                  <c:v>323</c:v>
                </c:pt>
                <c:pt idx="28">
                  <c:v>324</c:v>
                </c:pt>
                <c:pt idx="29">
                  <c:v>325</c:v>
                </c:pt>
                <c:pt idx="30">
                  <c:v>326</c:v>
                </c:pt>
                <c:pt idx="31">
                  <c:v>327</c:v>
                </c:pt>
                <c:pt idx="32">
                  <c:v>328</c:v>
                </c:pt>
                <c:pt idx="33">
                  <c:v>329</c:v>
                </c:pt>
                <c:pt idx="34">
                  <c:v>330</c:v>
                </c:pt>
                <c:pt idx="35">
                  <c:v>331</c:v>
                </c:pt>
                <c:pt idx="36">
                  <c:v>332</c:v>
                </c:pt>
                <c:pt idx="37">
                  <c:v>333</c:v>
                </c:pt>
                <c:pt idx="38">
                  <c:v>334</c:v>
                </c:pt>
                <c:pt idx="39">
                  <c:v>335</c:v>
                </c:pt>
                <c:pt idx="40">
                  <c:v>336</c:v>
                </c:pt>
                <c:pt idx="41">
                  <c:v>337</c:v>
                </c:pt>
                <c:pt idx="42">
                  <c:v>338</c:v>
                </c:pt>
                <c:pt idx="43">
                  <c:v>339</c:v>
                </c:pt>
                <c:pt idx="44">
                  <c:v>340</c:v>
                </c:pt>
                <c:pt idx="45">
                  <c:v>341</c:v>
                </c:pt>
                <c:pt idx="46">
                  <c:v>342</c:v>
                </c:pt>
                <c:pt idx="47">
                  <c:v>343</c:v>
                </c:pt>
                <c:pt idx="48">
                  <c:v>344</c:v>
                </c:pt>
                <c:pt idx="49">
                  <c:v>345</c:v>
                </c:pt>
                <c:pt idx="50">
                  <c:v>346</c:v>
                </c:pt>
                <c:pt idx="51">
                  <c:v>347</c:v>
                </c:pt>
                <c:pt idx="52">
                  <c:v>348</c:v>
                </c:pt>
                <c:pt idx="53">
                  <c:v>349</c:v>
                </c:pt>
                <c:pt idx="54">
                  <c:v>350</c:v>
                </c:pt>
                <c:pt idx="55">
                  <c:v>351</c:v>
                </c:pt>
                <c:pt idx="56">
                  <c:v>352</c:v>
                </c:pt>
                <c:pt idx="57">
                  <c:v>353</c:v>
                </c:pt>
                <c:pt idx="58">
                  <c:v>354</c:v>
                </c:pt>
                <c:pt idx="59">
                  <c:v>355</c:v>
                </c:pt>
                <c:pt idx="60">
                  <c:v>356</c:v>
                </c:pt>
                <c:pt idx="61">
                  <c:v>357</c:v>
                </c:pt>
                <c:pt idx="62">
                  <c:v>358</c:v>
                </c:pt>
                <c:pt idx="63">
                  <c:v>359</c:v>
                </c:pt>
                <c:pt idx="64">
                  <c:v>360</c:v>
                </c:pt>
                <c:pt idx="65">
                  <c:v>361</c:v>
                </c:pt>
                <c:pt idx="66">
                  <c:v>362</c:v>
                </c:pt>
                <c:pt idx="67">
                  <c:v>363</c:v>
                </c:pt>
                <c:pt idx="68">
                  <c:v>364</c:v>
                </c:pt>
                <c:pt idx="69">
                  <c:v>365</c:v>
                </c:pt>
                <c:pt idx="70">
                  <c:v>366</c:v>
                </c:pt>
                <c:pt idx="71">
                  <c:v>367</c:v>
                </c:pt>
                <c:pt idx="72">
                  <c:v>368</c:v>
                </c:pt>
                <c:pt idx="73">
                  <c:v>369</c:v>
                </c:pt>
                <c:pt idx="74">
                  <c:v>370</c:v>
                </c:pt>
                <c:pt idx="75">
                  <c:v>371</c:v>
                </c:pt>
                <c:pt idx="76">
                  <c:v>372</c:v>
                </c:pt>
                <c:pt idx="77">
                  <c:v>373</c:v>
                </c:pt>
                <c:pt idx="78">
                  <c:v>374</c:v>
                </c:pt>
                <c:pt idx="79">
                  <c:v>375</c:v>
                </c:pt>
                <c:pt idx="80">
                  <c:v>376</c:v>
                </c:pt>
                <c:pt idx="81">
                  <c:v>377</c:v>
                </c:pt>
                <c:pt idx="82">
                  <c:v>378</c:v>
                </c:pt>
                <c:pt idx="83">
                  <c:v>379</c:v>
                </c:pt>
                <c:pt idx="84">
                  <c:v>380</c:v>
                </c:pt>
                <c:pt idx="85">
                  <c:v>381</c:v>
                </c:pt>
                <c:pt idx="86">
                  <c:v>382</c:v>
                </c:pt>
                <c:pt idx="87">
                  <c:v>383</c:v>
                </c:pt>
                <c:pt idx="88">
                  <c:v>384</c:v>
                </c:pt>
                <c:pt idx="89">
                  <c:v>385</c:v>
                </c:pt>
                <c:pt idx="90">
                  <c:v>386</c:v>
                </c:pt>
                <c:pt idx="91">
                  <c:v>387</c:v>
                </c:pt>
                <c:pt idx="92">
                  <c:v>388</c:v>
                </c:pt>
                <c:pt idx="93">
                  <c:v>389</c:v>
                </c:pt>
                <c:pt idx="94">
                  <c:v>390</c:v>
                </c:pt>
                <c:pt idx="95">
                  <c:v>391</c:v>
                </c:pt>
                <c:pt idx="96">
                  <c:v>392</c:v>
                </c:pt>
                <c:pt idx="97">
                  <c:v>393</c:v>
                </c:pt>
                <c:pt idx="98">
                  <c:v>394</c:v>
                </c:pt>
                <c:pt idx="99">
                  <c:v>395</c:v>
                </c:pt>
                <c:pt idx="100">
                  <c:v>396</c:v>
                </c:pt>
                <c:pt idx="101">
                  <c:v>397</c:v>
                </c:pt>
                <c:pt idx="102">
                  <c:v>398</c:v>
                </c:pt>
                <c:pt idx="103">
                  <c:v>399</c:v>
                </c:pt>
                <c:pt idx="104">
                  <c:v>400</c:v>
                </c:pt>
                <c:pt idx="105">
                  <c:v>401</c:v>
                </c:pt>
                <c:pt idx="106">
                  <c:v>402</c:v>
                </c:pt>
                <c:pt idx="107">
                  <c:v>403</c:v>
                </c:pt>
                <c:pt idx="108">
                  <c:v>404</c:v>
                </c:pt>
                <c:pt idx="109">
                  <c:v>405</c:v>
                </c:pt>
                <c:pt idx="110">
                  <c:v>406</c:v>
                </c:pt>
                <c:pt idx="111">
                  <c:v>407</c:v>
                </c:pt>
                <c:pt idx="112">
                  <c:v>408</c:v>
                </c:pt>
                <c:pt idx="113">
                  <c:v>409</c:v>
                </c:pt>
                <c:pt idx="114">
                  <c:v>410</c:v>
                </c:pt>
                <c:pt idx="115">
                  <c:v>411</c:v>
                </c:pt>
                <c:pt idx="116">
                  <c:v>412</c:v>
                </c:pt>
                <c:pt idx="117">
                  <c:v>413</c:v>
                </c:pt>
                <c:pt idx="118">
                  <c:v>414</c:v>
                </c:pt>
                <c:pt idx="119">
                  <c:v>415</c:v>
                </c:pt>
                <c:pt idx="120">
                  <c:v>416</c:v>
                </c:pt>
                <c:pt idx="121">
                  <c:v>417</c:v>
                </c:pt>
                <c:pt idx="122">
                  <c:v>418</c:v>
                </c:pt>
                <c:pt idx="123">
                  <c:v>419</c:v>
                </c:pt>
                <c:pt idx="124">
                  <c:v>420</c:v>
                </c:pt>
                <c:pt idx="125">
                  <c:v>421</c:v>
                </c:pt>
                <c:pt idx="126">
                  <c:v>422</c:v>
                </c:pt>
                <c:pt idx="127">
                  <c:v>423</c:v>
                </c:pt>
                <c:pt idx="128">
                  <c:v>424</c:v>
                </c:pt>
                <c:pt idx="129">
                  <c:v>425</c:v>
                </c:pt>
                <c:pt idx="130">
                  <c:v>426</c:v>
                </c:pt>
                <c:pt idx="131">
                  <c:v>427</c:v>
                </c:pt>
                <c:pt idx="132">
                  <c:v>428</c:v>
                </c:pt>
                <c:pt idx="133">
                  <c:v>429</c:v>
                </c:pt>
                <c:pt idx="134">
                  <c:v>430</c:v>
                </c:pt>
                <c:pt idx="135">
                  <c:v>431</c:v>
                </c:pt>
                <c:pt idx="136">
                  <c:v>432</c:v>
                </c:pt>
                <c:pt idx="137">
                  <c:v>433</c:v>
                </c:pt>
                <c:pt idx="138">
                  <c:v>434</c:v>
                </c:pt>
                <c:pt idx="139">
                  <c:v>435</c:v>
                </c:pt>
                <c:pt idx="140">
                  <c:v>436</c:v>
                </c:pt>
                <c:pt idx="141">
                  <c:v>437</c:v>
                </c:pt>
                <c:pt idx="142">
                  <c:v>438</c:v>
                </c:pt>
                <c:pt idx="143">
                  <c:v>439</c:v>
                </c:pt>
                <c:pt idx="144">
                  <c:v>440</c:v>
                </c:pt>
                <c:pt idx="145">
                  <c:v>441</c:v>
                </c:pt>
                <c:pt idx="146">
                  <c:v>442</c:v>
                </c:pt>
                <c:pt idx="147">
                  <c:v>443</c:v>
                </c:pt>
                <c:pt idx="148">
                  <c:v>444</c:v>
                </c:pt>
                <c:pt idx="149">
                  <c:v>445</c:v>
                </c:pt>
                <c:pt idx="150">
                  <c:v>446</c:v>
                </c:pt>
                <c:pt idx="151">
                  <c:v>447</c:v>
                </c:pt>
                <c:pt idx="152">
                  <c:v>448</c:v>
                </c:pt>
                <c:pt idx="153">
                  <c:v>449</c:v>
                </c:pt>
                <c:pt idx="154">
                  <c:v>450</c:v>
                </c:pt>
                <c:pt idx="155">
                  <c:v>451</c:v>
                </c:pt>
                <c:pt idx="156">
                  <c:v>452</c:v>
                </c:pt>
                <c:pt idx="157">
                  <c:v>453</c:v>
                </c:pt>
                <c:pt idx="158">
                  <c:v>454</c:v>
                </c:pt>
                <c:pt idx="159">
                  <c:v>455</c:v>
                </c:pt>
                <c:pt idx="160">
                  <c:v>456</c:v>
                </c:pt>
                <c:pt idx="161">
                  <c:v>457</c:v>
                </c:pt>
                <c:pt idx="162">
                  <c:v>458</c:v>
                </c:pt>
                <c:pt idx="163">
                  <c:v>459</c:v>
                </c:pt>
                <c:pt idx="164">
                  <c:v>460</c:v>
                </c:pt>
                <c:pt idx="165">
                  <c:v>461</c:v>
                </c:pt>
                <c:pt idx="166">
                  <c:v>462</c:v>
                </c:pt>
                <c:pt idx="167">
                  <c:v>463</c:v>
                </c:pt>
                <c:pt idx="168">
                  <c:v>464</c:v>
                </c:pt>
                <c:pt idx="169">
                  <c:v>465</c:v>
                </c:pt>
                <c:pt idx="170">
                  <c:v>466</c:v>
                </c:pt>
                <c:pt idx="171">
                  <c:v>467</c:v>
                </c:pt>
                <c:pt idx="172">
                  <c:v>468</c:v>
                </c:pt>
                <c:pt idx="173">
                  <c:v>469</c:v>
                </c:pt>
                <c:pt idx="174">
                  <c:v>470</c:v>
                </c:pt>
                <c:pt idx="175">
                  <c:v>471</c:v>
                </c:pt>
                <c:pt idx="176">
                  <c:v>472</c:v>
                </c:pt>
                <c:pt idx="177">
                  <c:v>473</c:v>
                </c:pt>
                <c:pt idx="178">
                  <c:v>474</c:v>
                </c:pt>
                <c:pt idx="179">
                  <c:v>475</c:v>
                </c:pt>
                <c:pt idx="180">
                  <c:v>476</c:v>
                </c:pt>
                <c:pt idx="181">
                  <c:v>477</c:v>
                </c:pt>
                <c:pt idx="182">
                  <c:v>478</c:v>
                </c:pt>
                <c:pt idx="183">
                  <c:v>479</c:v>
                </c:pt>
                <c:pt idx="184">
                  <c:v>480</c:v>
                </c:pt>
                <c:pt idx="185">
                  <c:v>481</c:v>
                </c:pt>
                <c:pt idx="186">
                  <c:v>482</c:v>
                </c:pt>
                <c:pt idx="187">
                  <c:v>483</c:v>
                </c:pt>
                <c:pt idx="188">
                  <c:v>484</c:v>
                </c:pt>
                <c:pt idx="189">
                  <c:v>485</c:v>
                </c:pt>
                <c:pt idx="190">
                  <c:v>486</c:v>
                </c:pt>
                <c:pt idx="191">
                  <c:v>487</c:v>
                </c:pt>
                <c:pt idx="192">
                  <c:v>488</c:v>
                </c:pt>
                <c:pt idx="193">
                  <c:v>489</c:v>
                </c:pt>
                <c:pt idx="194">
                  <c:v>490</c:v>
                </c:pt>
                <c:pt idx="195">
                  <c:v>491</c:v>
                </c:pt>
                <c:pt idx="196">
                  <c:v>492</c:v>
                </c:pt>
                <c:pt idx="197">
                  <c:v>493</c:v>
                </c:pt>
                <c:pt idx="198">
                  <c:v>494</c:v>
                </c:pt>
                <c:pt idx="199">
                  <c:v>495</c:v>
                </c:pt>
                <c:pt idx="200">
                  <c:v>496</c:v>
                </c:pt>
                <c:pt idx="201">
                  <c:v>497</c:v>
                </c:pt>
                <c:pt idx="202">
                  <c:v>498</c:v>
                </c:pt>
                <c:pt idx="203">
                  <c:v>499</c:v>
                </c:pt>
                <c:pt idx="204">
                  <c:v>500</c:v>
                </c:pt>
                <c:pt idx="205">
                  <c:v>501</c:v>
                </c:pt>
                <c:pt idx="206">
                  <c:v>502</c:v>
                </c:pt>
                <c:pt idx="207">
                  <c:v>503</c:v>
                </c:pt>
                <c:pt idx="208">
                  <c:v>504</c:v>
                </c:pt>
                <c:pt idx="209">
                  <c:v>505</c:v>
                </c:pt>
                <c:pt idx="210">
                  <c:v>506</c:v>
                </c:pt>
                <c:pt idx="211">
                  <c:v>507</c:v>
                </c:pt>
                <c:pt idx="212">
                  <c:v>508</c:v>
                </c:pt>
                <c:pt idx="213">
                  <c:v>509</c:v>
                </c:pt>
                <c:pt idx="214">
                  <c:v>510</c:v>
                </c:pt>
                <c:pt idx="215">
                  <c:v>511</c:v>
                </c:pt>
                <c:pt idx="216">
                  <c:v>512</c:v>
                </c:pt>
                <c:pt idx="217">
                  <c:v>513</c:v>
                </c:pt>
                <c:pt idx="218">
                  <c:v>514</c:v>
                </c:pt>
                <c:pt idx="219">
                  <c:v>515</c:v>
                </c:pt>
                <c:pt idx="220">
                  <c:v>516</c:v>
                </c:pt>
                <c:pt idx="221">
                  <c:v>517</c:v>
                </c:pt>
                <c:pt idx="222">
                  <c:v>518</c:v>
                </c:pt>
                <c:pt idx="223">
                  <c:v>519</c:v>
                </c:pt>
                <c:pt idx="224">
                  <c:v>520</c:v>
                </c:pt>
                <c:pt idx="225">
                  <c:v>521</c:v>
                </c:pt>
                <c:pt idx="226">
                  <c:v>522</c:v>
                </c:pt>
                <c:pt idx="227">
                  <c:v>523</c:v>
                </c:pt>
                <c:pt idx="228">
                  <c:v>524</c:v>
                </c:pt>
                <c:pt idx="229">
                  <c:v>525</c:v>
                </c:pt>
                <c:pt idx="230">
                  <c:v>526</c:v>
                </c:pt>
                <c:pt idx="231">
                  <c:v>527</c:v>
                </c:pt>
                <c:pt idx="232">
                  <c:v>528</c:v>
                </c:pt>
                <c:pt idx="233">
                  <c:v>529</c:v>
                </c:pt>
                <c:pt idx="234">
                  <c:v>530</c:v>
                </c:pt>
                <c:pt idx="235">
                  <c:v>531</c:v>
                </c:pt>
                <c:pt idx="236">
                  <c:v>532</c:v>
                </c:pt>
                <c:pt idx="237">
                  <c:v>533</c:v>
                </c:pt>
                <c:pt idx="238">
                  <c:v>534</c:v>
                </c:pt>
                <c:pt idx="239">
                  <c:v>535</c:v>
                </c:pt>
                <c:pt idx="240">
                  <c:v>536</c:v>
                </c:pt>
                <c:pt idx="241">
                  <c:v>537</c:v>
                </c:pt>
                <c:pt idx="242">
                  <c:v>538</c:v>
                </c:pt>
                <c:pt idx="243">
                  <c:v>539</c:v>
                </c:pt>
                <c:pt idx="244">
                  <c:v>540</c:v>
                </c:pt>
                <c:pt idx="245">
                  <c:v>541</c:v>
                </c:pt>
                <c:pt idx="246">
                  <c:v>542</c:v>
                </c:pt>
                <c:pt idx="247">
                  <c:v>543</c:v>
                </c:pt>
                <c:pt idx="248">
                  <c:v>544</c:v>
                </c:pt>
                <c:pt idx="249">
                  <c:v>545</c:v>
                </c:pt>
                <c:pt idx="250">
                  <c:v>546</c:v>
                </c:pt>
                <c:pt idx="251">
                  <c:v>547</c:v>
                </c:pt>
                <c:pt idx="252">
                  <c:v>548</c:v>
                </c:pt>
                <c:pt idx="253">
                  <c:v>549</c:v>
                </c:pt>
                <c:pt idx="254">
                  <c:v>550</c:v>
                </c:pt>
                <c:pt idx="255">
                  <c:v>551</c:v>
                </c:pt>
                <c:pt idx="256">
                  <c:v>552</c:v>
                </c:pt>
                <c:pt idx="257">
                  <c:v>553</c:v>
                </c:pt>
                <c:pt idx="258">
                  <c:v>554</c:v>
                </c:pt>
                <c:pt idx="259">
                  <c:v>555</c:v>
                </c:pt>
                <c:pt idx="260">
                  <c:v>556</c:v>
                </c:pt>
                <c:pt idx="261">
                  <c:v>557</c:v>
                </c:pt>
                <c:pt idx="262">
                  <c:v>558</c:v>
                </c:pt>
                <c:pt idx="263">
                  <c:v>559</c:v>
                </c:pt>
                <c:pt idx="264">
                  <c:v>560</c:v>
                </c:pt>
              </c:numCache>
            </c:numRef>
          </c:xVal>
          <c:yVal>
            <c:numRef>
              <c:f>Graph!$H$298:$H$560</c:f>
              <c:numCache>
                <c:formatCode>General</c:formatCode>
                <c:ptCount val="26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11-4E47-989D-F1FEE0E8B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1567999"/>
        <c:axId val="1417677231"/>
      </c:scatterChart>
      <c:valAx>
        <c:axId val="1521567999"/>
        <c:scaling>
          <c:orientation val="minMax"/>
          <c:max val="560"/>
          <c:min val="296"/>
        </c:scaling>
        <c:delete val="0"/>
        <c:axPos val="b"/>
        <c:numFmt formatCode="General" sourceLinked="1"/>
        <c:majorTickMark val="out"/>
        <c:minorTickMark val="none"/>
        <c:tickLblPos val="nextTo"/>
        <c:crossAx val="1417677231"/>
        <c:crosses val="autoZero"/>
        <c:crossBetween val="midCat"/>
      </c:valAx>
      <c:valAx>
        <c:axId val="14176772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215679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Graph!$A$563:$A$819</c:f>
              <c:numCache>
                <c:formatCode>General</c:formatCode>
                <c:ptCount val="257"/>
                <c:pt idx="0">
                  <c:v>562</c:v>
                </c:pt>
                <c:pt idx="1">
                  <c:v>563</c:v>
                </c:pt>
                <c:pt idx="2">
                  <c:v>564</c:v>
                </c:pt>
                <c:pt idx="3">
                  <c:v>565</c:v>
                </c:pt>
                <c:pt idx="4">
                  <c:v>566</c:v>
                </c:pt>
                <c:pt idx="5">
                  <c:v>567</c:v>
                </c:pt>
                <c:pt idx="6">
                  <c:v>568</c:v>
                </c:pt>
                <c:pt idx="7">
                  <c:v>569</c:v>
                </c:pt>
                <c:pt idx="8">
                  <c:v>570</c:v>
                </c:pt>
                <c:pt idx="9">
                  <c:v>571</c:v>
                </c:pt>
                <c:pt idx="10">
                  <c:v>572</c:v>
                </c:pt>
                <c:pt idx="11">
                  <c:v>573</c:v>
                </c:pt>
                <c:pt idx="12">
                  <c:v>574</c:v>
                </c:pt>
                <c:pt idx="13">
                  <c:v>575</c:v>
                </c:pt>
                <c:pt idx="14">
                  <c:v>576</c:v>
                </c:pt>
                <c:pt idx="15">
                  <c:v>577</c:v>
                </c:pt>
                <c:pt idx="16">
                  <c:v>578</c:v>
                </c:pt>
                <c:pt idx="17">
                  <c:v>579</c:v>
                </c:pt>
                <c:pt idx="18">
                  <c:v>580</c:v>
                </c:pt>
                <c:pt idx="19">
                  <c:v>581</c:v>
                </c:pt>
                <c:pt idx="20">
                  <c:v>582</c:v>
                </c:pt>
                <c:pt idx="21">
                  <c:v>583</c:v>
                </c:pt>
                <c:pt idx="22">
                  <c:v>584</c:v>
                </c:pt>
                <c:pt idx="23">
                  <c:v>585</c:v>
                </c:pt>
                <c:pt idx="24">
                  <c:v>586</c:v>
                </c:pt>
                <c:pt idx="25">
                  <c:v>587</c:v>
                </c:pt>
                <c:pt idx="26">
                  <c:v>588</c:v>
                </c:pt>
                <c:pt idx="27">
                  <c:v>589</c:v>
                </c:pt>
                <c:pt idx="28">
                  <c:v>590</c:v>
                </c:pt>
                <c:pt idx="29">
                  <c:v>591</c:v>
                </c:pt>
                <c:pt idx="30">
                  <c:v>592</c:v>
                </c:pt>
                <c:pt idx="31">
                  <c:v>593</c:v>
                </c:pt>
                <c:pt idx="32">
                  <c:v>594</c:v>
                </c:pt>
                <c:pt idx="33">
                  <c:v>595</c:v>
                </c:pt>
                <c:pt idx="34">
                  <c:v>596</c:v>
                </c:pt>
                <c:pt idx="35">
                  <c:v>597</c:v>
                </c:pt>
                <c:pt idx="36">
                  <c:v>598</c:v>
                </c:pt>
                <c:pt idx="37">
                  <c:v>599</c:v>
                </c:pt>
                <c:pt idx="38">
                  <c:v>600</c:v>
                </c:pt>
                <c:pt idx="39">
                  <c:v>601</c:v>
                </c:pt>
                <c:pt idx="40">
                  <c:v>602</c:v>
                </c:pt>
                <c:pt idx="41">
                  <c:v>603</c:v>
                </c:pt>
                <c:pt idx="42">
                  <c:v>604</c:v>
                </c:pt>
                <c:pt idx="43">
                  <c:v>605</c:v>
                </c:pt>
                <c:pt idx="44">
                  <c:v>606</c:v>
                </c:pt>
                <c:pt idx="45">
                  <c:v>607</c:v>
                </c:pt>
                <c:pt idx="46">
                  <c:v>608</c:v>
                </c:pt>
                <c:pt idx="47">
                  <c:v>609</c:v>
                </c:pt>
                <c:pt idx="48">
                  <c:v>610</c:v>
                </c:pt>
                <c:pt idx="49">
                  <c:v>611</c:v>
                </c:pt>
                <c:pt idx="50">
                  <c:v>612</c:v>
                </c:pt>
                <c:pt idx="51">
                  <c:v>613</c:v>
                </c:pt>
                <c:pt idx="52">
                  <c:v>614</c:v>
                </c:pt>
                <c:pt idx="53">
                  <c:v>615</c:v>
                </c:pt>
                <c:pt idx="54">
                  <c:v>616</c:v>
                </c:pt>
                <c:pt idx="55">
                  <c:v>617</c:v>
                </c:pt>
                <c:pt idx="56">
                  <c:v>618</c:v>
                </c:pt>
                <c:pt idx="57">
                  <c:v>619</c:v>
                </c:pt>
                <c:pt idx="58">
                  <c:v>620</c:v>
                </c:pt>
                <c:pt idx="59">
                  <c:v>621</c:v>
                </c:pt>
                <c:pt idx="60">
                  <c:v>622</c:v>
                </c:pt>
                <c:pt idx="61">
                  <c:v>623</c:v>
                </c:pt>
                <c:pt idx="62">
                  <c:v>624</c:v>
                </c:pt>
                <c:pt idx="63">
                  <c:v>625</c:v>
                </c:pt>
                <c:pt idx="64">
                  <c:v>626</c:v>
                </c:pt>
                <c:pt idx="65">
                  <c:v>627</c:v>
                </c:pt>
                <c:pt idx="66">
                  <c:v>628</c:v>
                </c:pt>
                <c:pt idx="67">
                  <c:v>629</c:v>
                </c:pt>
                <c:pt idx="68">
                  <c:v>630</c:v>
                </c:pt>
                <c:pt idx="69">
                  <c:v>631</c:v>
                </c:pt>
                <c:pt idx="70">
                  <c:v>632</c:v>
                </c:pt>
                <c:pt idx="71">
                  <c:v>633</c:v>
                </c:pt>
                <c:pt idx="72">
                  <c:v>634</c:v>
                </c:pt>
                <c:pt idx="73">
                  <c:v>635</c:v>
                </c:pt>
                <c:pt idx="74">
                  <c:v>636</c:v>
                </c:pt>
                <c:pt idx="75">
                  <c:v>637</c:v>
                </c:pt>
                <c:pt idx="76">
                  <c:v>638</c:v>
                </c:pt>
                <c:pt idx="77">
                  <c:v>639</c:v>
                </c:pt>
                <c:pt idx="78">
                  <c:v>640</c:v>
                </c:pt>
                <c:pt idx="79">
                  <c:v>641</c:v>
                </c:pt>
                <c:pt idx="80">
                  <c:v>642</c:v>
                </c:pt>
                <c:pt idx="81">
                  <c:v>643</c:v>
                </c:pt>
                <c:pt idx="82">
                  <c:v>644</c:v>
                </c:pt>
                <c:pt idx="83">
                  <c:v>645</c:v>
                </c:pt>
                <c:pt idx="84">
                  <c:v>646</c:v>
                </c:pt>
                <c:pt idx="85">
                  <c:v>647</c:v>
                </c:pt>
                <c:pt idx="86">
                  <c:v>648</c:v>
                </c:pt>
                <c:pt idx="87">
                  <c:v>649</c:v>
                </c:pt>
                <c:pt idx="88">
                  <c:v>650</c:v>
                </c:pt>
                <c:pt idx="89">
                  <c:v>651</c:v>
                </c:pt>
                <c:pt idx="90">
                  <c:v>652</c:v>
                </c:pt>
                <c:pt idx="91">
                  <c:v>653</c:v>
                </c:pt>
                <c:pt idx="92">
                  <c:v>654</c:v>
                </c:pt>
                <c:pt idx="93">
                  <c:v>655</c:v>
                </c:pt>
                <c:pt idx="94">
                  <c:v>656</c:v>
                </c:pt>
                <c:pt idx="95">
                  <c:v>657</c:v>
                </c:pt>
                <c:pt idx="96">
                  <c:v>658</c:v>
                </c:pt>
                <c:pt idx="97">
                  <c:v>659</c:v>
                </c:pt>
                <c:pt idx="98">
                  <c:v>660</c:v>
                </c:pt>
                <c:pt idx="99">
                  <c:v>661</c:v>
                </c:pt>
                <c:pt idx="100">
                  <c:v>662</c:v>
                </c:pt>
                <c:pt idx="101">
                  <c:v>663</c:v>
                </c:pt>
                <c:pt idx="102">
                  <c:v>664</c:v>
                </c:pt>
                <c:pt idx="103">
                  <c:v>665</c:v>
                </c:pt>
                <c:pt idx="104">
                  <c:v>666</c:v>
                </c:pt>
                <c:pt idx="105">
                  <c:v>667</c:v>
                </c:pt>
                <c:pt idx="106">
                  <c:v>668</c:v>
                </c:pt>
                <c:pt idx="107">
                  <c:v>669</c:v>
                </c:pt>
                <c:pt idx="108">
                  <c:v>670</c:v>
                </c:pt>
                <c:pt idx="109">
                  <c:v>671</c:v>
                </c:pt>
                <c:pt idx="110">
                  <c:v>672</c:v>
                </c:pt>
                <c:pt idx="111">
                  <c:v>673</c:v>
                </c:pt>
                <c:pt idx="112">
                  <c:v>674</c:v>
                </c:pt>
                <c:pt idx="113">
                  <c:v>675</c:v>
                </c:pt>
                <c:pt idx="114">
                  <c:v>676</c:v>
                </c:pt>
                <c:pt idx="115">
                  <c:v>677</c:v>
                </c:pt>
                <c:pt idx="116">
                  <c:v>678</c:v>
                </c:pt>
                <c:pt idx="117">
                  <c:v>679</c:v>
                </c:pt>
                <c:pt idx="118">
                  <c:v>680</c:v>
                </c:pt>
                <c:pt idx="119">
                  <c:v>681</c:v>
                </c:pt>
                <c:pt idx="120">
                  <c:v>682</c:v>
                </c:pt>
                <c:pt idx="121">
                  <c:v>683</c:v>
                </c:pt>
                <c:pt idx="122">
                  <c:v>684</c:v>
                </c:pt>
                <c:pt idx="123">
                  <c:v>685</c:v>
                </c:pt>
                <c:pt idx="124">
                  <c:v>686</c:v>
                </c:pt>
                <c:pt idx="125">
                  <c:v>687</c:v>
                </c:pt>
                <c:pt idx="126">
                  <c:v>688</c:v>
                </c:pt>
                <c:pt idx="127">
                  <c:v>689</c:v>
                </c:pt>
                <c:pt idx="128">
                  <c:v>690</c:v>
                </c:pt>
                <c:pt idx="129">
                  <c:v>691</c:v>
                </c:pt>
                <c:pt idx="130">
                  <c:v>692</c:v>
                </c:pt>
                <c:pt idx="131">
                  <c:v>693</c:v>
                </c:pt>
                <c:pt idx="132">
                  <c:v>694</c:v>
                </c:pt>
                <c:pt idx="133">
                  <c:v>695</c:v>
                </c:pt>
                <c:pt idx="134">
                  <c:v>696</c:v>
                </c:pt>
                <c:pt idx="135">
                  <c:v>697</c:v>
                </c:pt>
                <c:pt idx="136">
                  <c:v>698</c:v>
                </c:pt>
                <c:pt idx="137">
                  <c:v>699</c:v>
                </c:pt>
                <c:pt idx="138">
                  <c:v>700</c:v>
                </c:pt>
                <c:pt idx="139">
                  <c:v>701</c:v>
                </c:pt>
                <c:pt idx="140">
                  <c:v>702</c:v>
                </c:pt>
                <c:pt idx="141">
                  <c:v>703</c:v>
                </c:pt>
                <c:pt idx="142">
                  <c:v>704</c:v>
                </c:pt>
                <c:pt idx="143">
                  <c:v>705</c:v>
                </c:pt>
                <c:pt idx="144">
                  <c:v>706</c:v>
                </c:pt>
                <c:pt idx="145">
                  <c:v>707</c:v>
                </c:pt>
                <c:pt idx="146">
                  <c:v>708</c:v>
                </c:pt>
                <c:pt idx="147">
                  <c:v>709</c:v>
                </c:pt>
                <c:pt idx="148">
                  <c:v>710</c:v>
                </c:pt>
                <c:pt idx="149">
                  <c:v>711</c:v>
                </c:pt>
                <c:pt idx="150">
                  <c:v>712</c:v>
                </c:pt>
                <c:pt idx="151">
                  <c:v>713</c:v>
                </c:pt>
                <c:pt idx="152">
                  <c:v>714</c:v>
                </c:pt>
                <c:pt idx="153">
                  <c:v>715</c:v>
                </c:pt>
                <c:pt idx="154">
                  <c:v>716</c:v>
                </c:pt>
                <c:pt idx="155">
                  <c:v>717</c:v>
                </c:pt>
                <c:pt idx="156">
                  <c:v>718</c:v>
                </c:pt>
                <c:pt idx="157">
                  <c:v>719</c:v>
                </c:pt>
                <c:pt idx="158">
                  <c:v>720</c:v>
                </c:pt>
                <c:pt idx="159">
                  <c:v>721</c:v>
                </c:pt>
                <c:pt idx="160">
                  <c:v>722</c:v>
                </c:pt>
                <c:pt idx="161">
                  <c:v>723</c:v>
                </c:pt>
                <c:pt idx="162">
                  <c:v>724</c:v>
                </c:pt>
                <c:pt idx="163">
                  <c:v>725</c:v>
                </c:pt>
                <c:pt idx="164">
                  <c:v>726</c:v>
                </c:pt>
                <c:pt idx="165">
                  <c:v>727</c:v>
                </c:pt>
                <c:pt idx="166">
                  <c:v>728</c:v>
                </c:pt>
                <c:pt idx="167">
                  <c:v>729</c:v>
                </c:pt>
                <c:pt idx="168">
                  <c:v>730</c:v>
                </c:pt>
                <c:pt idx="169">
                  <c:v>731</c:v>
                </c:pt>
                <c:pt idx="170">
                  <c:v>732</c:v>
                </c:pt>
                <c:pt idx="171">
                  <c:v>733</c:v>
                </c:pt>
                <c:pt idx="172">
                  <c:v>734</c:v>
                </c:pt>
                <c:pt idx="173">
                  <c:v>735</c:v>
                </c:pt>
                <c:pt idx="174">
                  <c:v>736</c:v>
                </c:pt>
                <c:pt idx="175">
                  <c:v>737</c:v>
                </c:pt>
                <c:pt idx="176">
                  <c:v>738</c:v>
                </c:pt>
                <c:pt idx="177">
                  <c:v>739</c:v>
                </c:pt>
                <c:pt idx="178">
                  <c:v>740</c:v>
                </c:pt>
                <c:pt idx="179">
                  <c:v>741</c:v>
                </c:pt>
                <c:pt idx="180">
                  <c:v>742</c:v>
                </c:pt>
                <c:pt idx="181">
                  <c:v>743</c:v>
                </c:pt>
                <c:pt idx="182">
                  <c:v>744</c:v>
                </c:pt>
                <c:pt idx="183">
                  <c:v>745</c:v>
                </c:pt>
                <c:pt idx="184">
                  <c:v>746</c:v>
                </c:pt>
                <c:pt idx="185">
                  <c:v>747</c:v>
                </c:pt>
                <c:pt idx="186">
                  <c:v>748</c:v>
                </c:pt>
                <c:pt idx="187">
                  <c:v>749</c:v>
                </c:pt>
                <c:pt idx="188">
                  <c:v>750</c:v>
                </c:pt>
                <c:pt idx="189">
                  <c:v>751</c:v>
                </c:pt>
                <c:pt idx="190">
                  <c:v>752</c:v>
                </c:pt>
                <c:pt idx="191">
                  <c:v>753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760</c:v>
                </c:pt>
                <c:pt idx="199">
                  <c:v>761</c:v>
                </c:pt>
                <c:pt idx="200">
                  <c:v>762</c:v>
                </c:pt>
                <c:pt idx="201">
                  <c:v>763</c:v>
                </c:pt>
                <c:pt idx="202">
                  <c:v>764</c:v>
                </c:pt>
                <c:pt idx="203">
                  <c:v>765</c:v>
                </c:pt>
                <c:pt idx="204">
                  <c:v>766</c:v>
                </c:pt>
                <c:pt idx="205">
                  <c:v>767</c:v>
                </c:pt>
                <c:pt idx="206">
                  <c:v>768</c:v>
                </c:pt>
                <c:pt idx="207">
                  <c:v>769</c:v>
                </c:pt>
                <c:pt idx="208">
                  <c:v>770</c:v>
                </c:pt>
                <c:pt idx="209">
                  <c:v>771</c:v>
                </c:pt>
                <c:pt idx="210">
                  <c:v>772</c:v>
                </c:pt>
                <c:pt idx="211">
                  <c:v>773</c:v>
                </c:pt>
                <c:pt idx="212">
                  <c:v>774</c:v>
                </c:pt>
                <c:pt idx="213">
                  <c:v>775</c:v>
                </c:pt>
                <c:pt idx="214">
                  <c:v>776</c:v>
                </c:pt>
                <c:pt idx="215">
                  <c:v>777</c:v>
                </c:pt>
                <c:pt idx="216">
                  <c:v>778</c:v>
                </c:pt>
                <c:pt idx="217">
                  <c:v>779</c:v>
                </c:pt>
                <c:pt idx="218">
                  <c:v>780</c:v>
                </c:pt>
                <c:pt idx="219">
                  <c:v>781</c:v>
                </c:pt>
                <c:pt idx="220">
                  <c:v>782</c:v>
                </c:pt>
                <c:pt idx="221">
                  <c:v>783</c:v>
                </c:pt>
                <c:pt idx="222">
                  <c:v>784</c:v>
                </c:pt>
                <c:pt idx="223">
                  <c:v>785</c:v>
                </c:pt>
                <c:pt idx="224">
                  <c:v>786</c:v>
                </c:pt>
                <c:pt idx="225">
                  <c:v>787</c:v>
                </c:pt>
                <c:pt idx="226">
                  <c:v>788</c:v>
                </c:pt>
                <c:pt idx="227">
                  <c:v>789</c:v>
                </c:pt>
                <c:pt idx="228">
                  <c:v>790</c:v>
                </c:pt>
                <c:pt idx="229">
                  <c:v>791</c:v>
                </c:pt>
                <c:pt idx="230">
                  <c:v>792</c:v>
                </c:pt>
                <c:pt idx="231">
                  <c:v>793</c:v>
                </c:pt>
                <c:pt idx="232">
                  <c:v>794</c:v>
                </c:pt>
                <c:pt idx="233">
                  <c:v>795</c:v>
                </c:pt>
                <c:pt idx="234">
                  <c:v>796</c:v>
                </c:pt>
                <c:pt idx="235">
                  <c:v>797</c:v>
                </c:pt>
                <c:pt idx="236">
                  <c:v>798</c:v>
                </c:pt>
                <c:pt idx="237">
                  <c:v>799</c:v>
                </c:pt>
                <c:pt idx="238">
                  <c:v>800</c:v>
                </c:pt>
                <c:pt idx="239">
                  <c:v>801</c:v>
                </c:pt>
                <c:pt idx="240">
                  <c:v>802</c:v>
                </c:pt>
                <c:pt idx="241">
                  <c:v>803</c:v>
                </c:pt>
                <c:pt idx="242">
                  <c:v>804</c:v>
                </c:pt>
                <c:pt idx="243">
                  <c:v>805</c:v>
                </c:pt>
                <c:pt idx="244">
                  <c:v>806</c:v>
                </c:pt>
                <c:pt idx="245">
                  <c:v>807</c:v>
                </c:pt>
                <c:pt idx="246">
                  <c:v>808</c:v>
                </c:pt>
                <c:pt idx="247">
                  <c:v>809</c:v>
                </c:pt>
                <c:pt idx="248">
                  <c:v>810</c:v>
                </c:pt>
                <c:pt idx="249">
                  <c:v>811</c:v>
                </c:pt>
                <c:pt idx="250">
                  <c:v>812</c:v>
                </c:pt>
                <c:pt idx="251">
                  <c:v>813</c:v>
                </c:pt>
                <c:pt idx="252">
                  <c:v>814</c:v>
                </c:pt>
                <c:pt idx="253">
                  <c:v>815</c:v>
                </c:pt>
                <c:pt idx="254">
                  <c:v>816</c:v>
                </c:pt>
                <c:pt idx="255">
                  <c:v>817</c:v>
                </c:pt>
                <c:pt idx="256">
                  <c:v>818</c:v>
                </c:pt>
              </c:numCache>
            </c:numRef>
          </c:xVal>
          <c:yVal>
            <c:numRef>
              <c:f>Graph!$D$564:$D$818</c:f>
              <c:numCache>
                <c:formatCode>General</c:formatCode>
                <c:ptCount val="255"/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5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92-4DB0-9C1E-15A48DE2F03D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Graph!$A$563:$A$819</c:f>
              <c:numCache>
                <c:formatCode>General</c:formatCode>
                <c:ptCount val="257"/>
                <c:pt idx="0">
                  <c:v>562</c:v>
                </c:pt>
                <c:pt idx="1">
                  <c:v>563</c:v>
                </c:pt>
                <c:pt idx="2">
                  <c:v>564</c:v>
                </c:pt>
                <c:pt idx="3">
                  <c:v>565</c:v>
                </c:pt>
                <c:pt idx="4">
                  <c:v>566</c:v>
                </c:pt>
                <c:pt idx="5">
                  <c:v>567</c:v>
                </c:pt>
                <c:pt idx="6">
                  <c:v>568</c:v>
                </c:pt>
                <c:pt idx="7">
                  <c:v>569</c:v>
                </c:pt>
                <c:pt idx="8">
                  <c:v>570</c:v>
                </c:pt>
                <c:pt idx="9">
                  <c:v>571</c:v>
                </c:pt>
                <c:pt idx="10">
                  <c:v>572</c:v>
                </c:pt>
                <c:pt idx="11">
                  <c:v>573</c:v>
                </c:pt>
                <c:pt idx="12">
                  <c:v>574</c:v>
                </c:pt>
                <c:pt idx="13">
                  <c:v>575</c:v>
                </c:pt>
                <c:pt idx="14">
                  <c:v>576</c:v>
                </c:pt>
                <c:pt idx="15">
                  <c:v>577</c:v>
                </c:pt>
                <c:pt idx="16">
                  <c:v>578</c:v>
                </c:pt>
                <c:pt idx="17">
                  <c:v>579</c:v>
                </c:pt>
                <c:pt idx="18">
                  <c:v>580</c:v>
                </c:pt>
                <c:pt idx="19">
                  <c:v>581</c:v>
                </c:pt>
                <c:pt idx="20">
                  <c:v>582</c:v>
                </c:pt>
                <c:pt idx="21">
                  <c:v>583</c:v>
                </c:pt>
                <c:pt idx="22">
                  <c:v>584</c:v>
                </c:pt>
                <c:pt idx="23">
                  <c:v>585</c:v>
                </c:pt>
                <c:pt idx="24">
                  <c:v>586</c:v>
                </c:pt>
                <c:pt idx="25">
                  <c:v>587</c:v>
                </c:pt>
                <c:pt idx="26">
                  <c:v>588</c:v>
                </c:pt>
                <c:pt idx="27">
                  <c:v>589</c:v>
                </c:pt>
                <c:pt idx="28">
                  <c:v>590</c:v>
                </c:pt>
                <c:pt idx="29">
                  <c:v>591</c:v>
                </c:pt>
                <c:pt idx="30">
                  <c:v>592</c:v>
                </c:pt>
                <c:pt idx="31">
                  <c:v>593</c:v>
                </c:pt>
                <c:pt idx="32">
                  <c:v>594</c:v>
                </c:pt>
                <c:pt idx="33">
                  <c:v>595</c:v>
                </c:pt>
                <c:pt idx="34">
                  <c:v>596</c:v>
                </c:pt>
                <c:pt idx="35">
                  <c:v>597</c:v>
                </c:pt>
                <c:pt idx="36">
                  <c:v>598</c:v>
                </c:pt>
                <c:pt idx="37">
                  <c:v>599</c:v>
                </c:pt>
                <c:pt idx="38">
                  <c:v>600</c:v>
                </c:pt>
                <c:pt idx="39">
                  <c:v>601</c:v>
                </c:pt>
                <c:pt idx="40">
                  <c:v>602</c:v>
                </c:pt>
                <c:pt idx="41">
                  <c:v>603</c:v>
                </c:pt>
                <c:pt idx="42">
                  <c:v>604</c:v>
                </c:pt>
                <c:pt idx="43">
                  <c:v>605</c:v>
                </c:pt>
                <c:pt idx="44">
                  <c:v>606</c:v>
                </c:pt>
                <c:pt idx="45">
                  <c:v>607</c:v>
                </c:pt>
                <c:pt idx="46">
                  <c:v>608</c:v>
                </c:pt>
                <c:pt idx="47">
                  <c:v>609</c:v>
                </c:pt>
                <c:pt idx="48">
                  <c:v>610</c:v>
                </c:pt>
                <c:pt idx="49">
                  <c:v>611</c:v>
                </c:pt>
                <c:pt idx="50">
                  <c:v>612</c:v>
                </c:pt>
                <c:pt idx="51">
                  <c:v>613</c:v>
                </c:pt>
                <c:pt idx="52">
                  <c:v>614</c:v>
                </c:pt>
                <c:pt idx="53">
                  <c:v>615</c:v>
                </c:pt>
                <c:pt idx="54">
                  <c:v>616</c:v>
                </c:pt>
                <c:pt idx="55">
                  <c:v>617</c:v>
                </c:pt>
                <c:pt idx="56">
                  <c:v>618</c:v>
                </c:pt>
                <c:pt idx="57">
                  <c:v>619</c:v>
                </c:pt>
                <c:pt idx="58">
                  <c:v>620</c:v>
                </c:pt>
                <c:pt idx="59">
                  <c:v>621</c:v>
                </c:pt>
                <c:pt idx="60">
                  <c:v>622</c:v>
                </c:pt>
                <c:pt idx="61">
                  <c:v>623</c:v>
                </c:pt>
                <c:pt idx="62">
                  <c:v>624</c:v>
                </c:pt>
                <c:pt idx="63">
                  <c:v>625</c:v>
                </c:pt>
                <c:pt idx="64">
                  <c:v>626</c:v>
                </c:pt>
                <c:pt idx="65">
                  <c:v>627</c:v>
                </c:pt>
                <c:pt idx="66">
                  <c:v>628</c:v>
                </c:pt>
                <c:pt idx="67">
                  <c:v>629</c:v>
                </c:pt>
                <c:pt idx="68">
                  <c:v>630</c:v>
                </c:pt>
                <c:pt idx="69">
                  <c:v>631</c:v>
                </c:pt>
                <c:pt idx="70">
                  <c:v>632</c:v>
                </c:pt>
                <c:pt idx="71">
                  <c:v>633</c:v>
                </c:pt>
                <c:pt idx="72">
                  <c:v>634</c:v>
                </c:pt>
                <c:pt idx="73">
                  <c:v>635</c:v>
                </c:pt>
                <c:pt idx="74">
                  <c:v>636</c:v>
                </c:pt>
                <c:pt idx="75">
                  <c:v>637</c:v>
                </c:pt>
                <c:pt idx="76">
                  <c:v>638</c:v>
                </c:pt>
                <c:pt idx="77">
                  <c:v>639</c:v>
                </c:pt>
                <c:pt idx="78">
                  <c:v>640</c:v>
                </c:pt>
                <c:pt idx="79">
                  <c:v>641</c:v>
                </c:pt>
                <c:pt idx="80">
                  <c:v>642</c:v>
                </c:pt>
                <c:pt idx="81">
                  <c:v>643</c:v>
                </c:pt>
                <c:pt idx="82">
                  <c:v>644</c:v>
                </c:pt>
                <c:pt idx="83">
                  <c:v>645</c:v>
                </c:pt>
                <c:pt idx="84">
                  <c:v>646</c:v>
                </c:pt>
                <c:pt idx="85">
                  <c:v>647</c:v>
                </c:pt>
                <c:pt idx="86">
                  <c:v>648</c:v>
                </c:pt>
                <c:pt idx="87">
                  <c:v>649</c:v>
                </c:pt>
                <c:pt idx="88">
                  <c:v>650</c:v>
                </c:pt>
                <c:pt idx="89">
                  <c:v>651</c:v>
                </c:pt>
                <c:pt idx="90">
                  <c:v>652</c:v>
                </c:pt>
                <c:pt idx="91">
                  <c:v>653</c:v>
                </c:pt>
                <c:pt idx="92">
                  <c:v>654</c:v>
                </c:pt>
                <c:pt idx="93">
                  <c:v>655</c:v>
                </c:pt>
                <c:pt idx="94">
                  <c:v>656</c:v>
                </c:pt>
                <c:pt idx="95">
                  <c:v>657</c:v>
                </c:pt>
                <c:pt idx="96">
                  <c:v>658</c:v>
                </c:pt>
                <c:pt idx="97">
                  <c:v>659</c:v>
                </c:pt>
                <c:pt idx="98">
                  <c:v>660</c:v>
                </c:pt>
                <c:pt idx="99">
                  <c:v>661</c:v>
                </c:pt>
                <c:pt idx="100">
                  <c:v>662</c:v>
                </c:pt>
                <c:pt idx="101">
                  <c:v>663</c:v>
                </c:pt>
                <c:pt idx="102">
                  <c:v>664</c:v>
                </c:pt>
                <c:pt idx="103">
                  <c:v>665</c:v>
                </c:pt>
                <c:pt idx="104">
                  <c:v>666</c:v>
                </c:pt>
                <c:pt idx="105">
                  <c:v>667</c:v>
                </c:pt>
                <c:pt idx="106">
                  <c:v>668</c:v>
                </c:pt>
                <c:pt idx="107">
                  <c:v>669</c:v>
                </c:pt>
                <c:pt idx="108">
                  <c:v>670</c:v>
                </c:pt>
                <c:pt idx="109">
                  <c:v>671</c:v>
                </c:pt>
                <c:pt idx="110">
                  <c:v>672</c:v>
                </c:pt>
                <c:pt idx="111">
                  <c:v>673</c:v>
                </c:pt>
                <c:pt idx="112">
                  <c:v>674</c:v>
                </c:pt>
                <c:pt idx="113">
                  <c:v>675</c:v>
                </c:pt>
                <c:pt idx="114">
                  <c:v>676</c:v>
                </c:pt>
                <c:pt idx="115">
                  <c:v>677</c:v>
                </c:pt>
                <c:pt idx="116">
                  <c:v>678</c:v>
                </c:pt>
                <c:pt idx="117">
                  <c:v>679</c:v>
                </c:pt>
                <c:pt idx="118">
                  <c:v>680</c:v>
                </c:pt>
                <c:pt idx="119">
                  <c:v>681</c:v>
                </c:pt>
                <c:pt idx="120">
                  <c:v>682</c:v>
                </c:pt>
                <c:pt idx="121">
                  <c:v>683</c:v>
                </c:pt>
                <c:pt idx="122">
                  <c:v>684</c:v>
                </c:pt>
                <c:pt idx="123">
                  <c:v>685</c:v>
                </c:pt>
                <c:pt idx="124">
                  <c:v>686</c:v>
                </c:pt>
                <c:pt idx="125">
                  <c:v>687</c:v>
                </c:pt>
                <c:pt idx="126">
                  <c:v>688</c:v>
                </c:pt>
                <c:pt idx="127">
                  <c:v>689</c:v>
                </c:pt>
                <c:pt idx="128">
                  <c:v>690</c:v>
                </c:pt>
                <c:pt idx="129">
                  <c:v>691</c:v>
                </c:pt>
                <c:pt idx="130">
                  <c:v>692</c:v>
                </c:pt>
                <c:pt idx="131">
                  <c:v>693</c:v>
                </c:pt>
                <c:pt idx="132">
                  <c:v>694</c:v>
                </c:pt>
                <c:pt idx="133">
                  <c:v>695</c:v>
                </c:pt>
                <c:pt idx="134">
                  <c:v>696</c:v>
                </c:pt>
                <c:pt idx="135">
                  <c:v>697</c:v>
                </c:pt>
                <c:pt idx="136">
                  <c:v>698</c:v>
                </c:pt>
                <c:pt idx="137">
                  <c:v>699</c:v>
                </c:pt>
                <c:pt idx="138">
                  <c:v>700</c:v>
                </c:pt>
                <c:pt idx="139">
                  <c:v>701</c:v>
                </c:pt>
                <c:pt idx="140">
                  <c:v>702</c:v>
                </c:pt>
                <c:pt idx="141">
                  <c:v>703</c:v>
                </c:pt>
                <c:pt idx="142">
                  <c:v>704</c:v>
                </c:pt>
                <c:pt idx="143">
                  <c:v>705</c:v>
                </c:pt>
                <c:pt idx="144">
                  <c:v>706</c:v>
                </c:pt>
                <c:pt idx="145">
                  <c:v>707</c:v>
                </c:pt>
                <c:pt idx="146">
                  <c:v>708</c:v>
                </c:pt>
                <c:pt idx="147">
                  <c:v>709</c:v>
                </c:pt>
                <c:pt idx="148">
                  <c:v>710</c:v>
                </c:pt>
                <c:pt idx="149">
                  <c:v>711</c:v>
                </c:pt>
                <c:pt idx="150">
                  <c:v>712</c:v>
                </c:pt>
                <c:pt idx="151">
                  <c:v>713</c:v>
                </c:pt>
                <c:pt idx="152">
                  <c:v>714</c:v>
                </c:pt>
                <c:pt idx="153">
                  <c:v>715</c:v>
                </c:pt>
                <c:pt idx="154">
                  <c:v>716</c:v>
                </c:pt>
                <c:pt idx="155">
                  <c:v>717</c:v>
                </c:pt>
                <c:pt idx="156">
                  <c:v>718</c:v>
                </c:pt>
                <c:pt idx="157">
                  <c:v>719</c:v>
                </c:pt>
                <c:pt idx="158">
                  <c:v>720</c:v>
                </c:pt>
                <c:pt idx="159">
                  <c:v>721</c:v>
                </c:pt>
                <c:pt idx="160">
                  <c:v>722</c:v>
                </c:pt>
                <c:pt idx="161">
                  <c:v>723</c:v>
                </c:pt>
                <c:pt idx="162">
                  <c:v>724</c:v>
                </c:pt>
                <c:pt idx="163">
                  <c:v>725</c:v>
                </c:pt>
                <c:pt idx="164">
                  <c:v>726</c:v>
                </c:pt>
                <c:pt idx="165">
                  <c:v>727</c:v>
                </c:pt>
                <c:pt idx="166">
                  <c:v>728</c:v>
                </c:pt>
                <c:pt idx="167">
                  <c:v>729</c:v>
                </c:pt>
                <c:pt idx="168">
                  <c:v>730</c:v>
                </c:pt>
                <c:pt idx="169">
                  <c:v>731</c:v>
                </c:pt>
                <c:pt idx="170">
                  <c:v>732</c:v>
                </c:pt>
                <c:pt idx="171">
                  <c:v>733</c:v>
                </c:pt>
                <c:pt idx="172">
                  <c:v>734</c:v>
                </c:pt>
                <c:pt idx="173">
                  <c:v>735</c:v>
                </c:pt>
                <c:pt idx="174">
                  <c:v>736</c:v>
                </c:pt>
                <c:pt idx="175">
                  <c:v>737</c:v>
                </c:pt>
                <c:pt idx="176">
                  <c:v>738</c:v>
                </c:pt>
                <c:pt idx="177">
                  <c:v>739</c:v>
                </c:pt>
                <c:pt idx="178">
                  <c:v>740</c:v>
                </c:pt>
                <c:pt idx="179">
                  <c:v>741</c:v>
                </c:pt>
                <c:pt idx="180">
                  <c:v>742</c:v>
                </c:pt>
                <c:pt idx="181">
                  <c:v>743</c:v>
                </c:pt>
                <c:pt idx="182">
                  <c:v>744</c:v>
                </c:pt>
                <c:pt idx="183">
                  <c:v>745</c:v>
                </c:pt>
                <c:pt idx="184">
                  <c:v>746</c:v>
                </c:pt>
                <c:pt idx="185">
                  <c:v>747</c:v>
                </c:pt>
                <c:pt idx="186">
                  <c:v>748</c:v>
                </c:pt>
                <c:pt idx="187">
                  <c:v>749</c:v>
                </c:pt>
                <c:pt idx="188">
                  <c:v>750</c:v>
                </c:pt>
                <c:pt idx="189">
                  <c:v>751</c:v>
                </c:pt>
                <c:pt idx="190">
                  <c:v>752</c:v>
                </c:pt>
                <c:pt idx="191">
                  <c:v>753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760</c:v>
                </c:pt>
                <c:pt idx="199">
                  <c:v>761</c:v>
                </c:pt>
                <c:pt idx="200">
                  <c:v>762</c:v>
                </c:pt>
                <c:pt idx="201">
                  <c:v>763</c:v>
                </c:pt>
                <c:pt idx="202">
                  <c:v>764</c:v>
                </c:pt>
                <c:pt idx="203">
                  <c:v>765</c:v>
                </c:pt>
                <c:pt idx="204">
                  <c:v>766</c:v>
                </c:pt>
                <c:pt idx="205">
                  <c:v>767</c:v>
                </c:pt>
                <c:pt idx="206">
                  <c:v>768</c:v>
                </c:pt>
                <c:pt idx="207">
                  <c:v>769</c:v>
                </c:pt>
                <c:pt idx="208">
                  <c:v>770</c:v>
                </c:pt>
                <c:pt idx="209">
                  <c:v>771</c:v>
                </c:pt>
                <c:pt idx="210">
                  <c:v>772</c:v>
                </c:pt>
                <c:pt idx="211">
                  <c:v>773</c:v>
                </c:pt>
                <c:pt idx="212">
                  <c:v>774</c:v>
                </c:pt>
                <c:pt idx="213">
                  <c:v>775</c:v>
                </c:pt>
                <c:pt idx="214">
                  <c:v>776</c:v>
                </c:pt>
                <c:pt idx="215">
                  <c:v>777</c:v>
                </c:pt>
                <c:pt idx="216">
                  <c:v>778</c:v>
                </c:pt>
                <c:pt idx="217">
                  <c:v>779</c:v>
                </c:pt>
                <c:pt idx="218">
                  <c:v>780</c:v>
                </c:pt>
                <c:pt idx="219">
                  <c:v>781</c:v>
                </c:pt>
                <c:pt idx="220">
                  <c:v>782</c:v>
                </c:pt>
                <c:pt idx="221">
                  <c:v>783</c:v>
                </c:pt>
                <c:pt idx="222">
                  <c:v>784</c:v>
                </c:pt>
                <c:pt idx="223">
                  <c:v>785</c:v>
                </c:pt>
                <c:pt idx="224">
                  <c:v>786</c:v>
                </c:pt>
                <c:pt idx="225">
                  <c:v>787</c:v>
                </c:pt>
                <c:pt idx="226">
                  <c:v>788</c:v>
                </c:pt>
                <c:pt idx="227">
                  <c:v>789</c:v>
                </c:pt>
                <c:pt idx="228">
                  <c:v>790</c:v>
                </c:pt>
                <c:pt idx="229">
                  <c:v>791</c:v>
                </c:pt>
                <c:pt idx="230">
                  <c:v>792</c:v>
                </c:pt>
                <c:pt idx="231">
                  <c:v>793</c:v>
                </c:pt>
                <c:pt idx="232">
                  <c:v>794</c:v>
                </c:pt>
                <c:pt idx="233">
                  <c:v>795</c:v>
                </c:pt>
                <c:pt idx="234">
                  <c:v>796</c:v>
                </c:pt>
                <c:pt idx="235">
                  <c:v>797</c:v>
                </c:pt>
                <c:pt idx="236">
                  <c:v>798</c:v>
                </c:pt>
                <c:pt idx="237">
                  <c:v>799</c:v>
                </c:pt>
                <c:pt idx="238">
                  <c:v>800</c:v>
                </c:pt>
                <c:pt idx="239">
                  <c:v>801</c:v>
                </c:pt>
                <c:pt idx="240">
                  <c:v>802</c:v>
                </c:pt>
                <c:pt idx="241">
                  <c:v>803</c:v>
                </c:pt>
                <c:pt idx="242">
                  <c:v>804</c:v>
                </c:pt>
                <c:pt idx="243">
                  <c:v>805</c:v>
                </c:pt>
                <c:pt idx="244">
                  <c:v>806</c:v>
                </c:pt>
                <c:pt idx="245">
                  <c:v>807</c:v>
                </c:pt>
                <c:pt idx="246">
                  <c:v>808</c:v>
                </c:pt>
                <c:pt idx="247">
                  <c:v>809</c:v>
                </c:pt>
                <c:pt idx="248">
                  <c:v>810</c:v>
                </c:pt>
                <c:pt idx="249">
                  <c:v>811</c:v>
                </c:pt>
                <c:pt idx="250">
                  <c:v>812</c:v>
                </c:pt>
                <c:pt idx="251">
                  <c:v>813</c:v>
                </c:pt>
                <c:pt idx="252">
                  <c:v>814</c:v>
                </c:pt>
                <c:pt idx="253">
                  <c:v>815</c:v>
                </c:pt>
                <c:pt idx="254">
                  <c:v>816</c:v>
                </c:pt>
                <c:pt idx="255">
                  <c:v>817</c:v>
                </c:pt>
                <c:pt idx="256">
                  <c:v>818</c:v>
                </c:pt>
              </c:numCache>
            </c:numRef>
          </c:xVal>
          <c:yVal>
            <c:numRef>
              <c:f>Graph!$B$564:$B$818</c:f>
              <c:numCache>
                <c:formatCode>General</c:formatCode>
                <c:ptCount val="2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92-4DB0-9C1E-15A48DE2F03D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Graph!$A$563:$A$819</c:f>
              <c:numCache>
                <c:formatCode>General</c:formatCode>
                <c:ptCount val="257"/>
                <c:pt idx="0">
                  <c:v>562</c:v>
                </c:pt>
                <c:pt idx="1">
                  <c:v>563</c:v>
                </c:pt>
                <c:pt idx="2">
                  <c:v>564</c:v>
                </c:pt>
                <c:pt idx="3">
                  <c:v>565</c:v>
                </c:pt>
                <c:pt idx="4">
                  <c:v>566</c:v>
                </c:pt>
                <c:pt idx="5">
                  <c:v>567</c:v>
                </c:pt>
                <c:pt idx="6">
                  <c:v>568</c:v>
                </c:pt>
                <c:pt idx="7">
                  <c:v>569</c:v>
                </c:pt>
                <c:pt idx="8">
                  <c:v>570</c:v>
                </c:pt>
                <c:pt idx="9">
                  <c:v>571</c:v>
                </c:pt>
                <c:pt idx="10">
                  <c:v>572</c:v>
                </c:pt>
                <c:pt idx="11">
                  <c:v>573</c:v>
                </c:pt>
                <c:pt idx="12">
                  <c:v>574</c:v>
                </c:pt>
                <c:pt idx="13">
                  <c:v>575</c:v>
                </c:pt>
                <c:pt idx="14">
                  <c:v>576</c:v>
                </c:pt>
                <c:pt idx="15">
                  <c:v>577</c:v>
                </c:pt>
                <c:pt idx="16">
                  <c:v>578</c:v>
                </c:pt>
                <c:pt idx="17">
                  <c:v>579</c:v>
                </c:pt>
                <c:pt idx="18">
                  <c:v>580</c:v>
                </c:pt>
                <c:pt idx="19">
                  <c:v>581</c:v>
                </c:pt>
                <c:pt idx="20">
                  <c:v>582</c:v>
                </c:pt>
                <c:pt idx="21">
                  <c:v>583</c:v>
                </c:pt>
                <c:pt idx="22">
                  <c:v>584</c:v>
                </c:pt>
                <c:pt idx="23">
                  <c:v>585</c:v>
                </c:pt>
                <c:pt idx="24">
                  <c:v>586</c:v>
                </c:pt>
                <c:pt idx="25">
                  <c:v>587</c:v>
                </c:pt>
                <c:pt idx="26">
                  <c:v>588</c:v>
                </c:pt>
                <c:pt idx="27">
                  <c:v>589</c:v>
                </c:pt>
                <c:pt idx="28">
                  <c:v>590</c:v>
                </c:pt>
                <c:pt idx="29">
                  <c:v>591</c:v>
                </c:pt>
                <c:pt idx="30">
                  <c:v>592</c:v>
                </c:pt>
                <c:pt idx="31">
                  <c:v>593</c:v>
                </c:pt>
                <c:pt idx="32">
                  <c:v>594</c:v>
                </c:pt>
                <c:pt idx="33">
                  <c:v>595</c:v>
                </c:pt>
                <c:pt idx="34">
                  <c:v>596</c:v>
                </c:pt>
                <c:pt idx="35">
                  <c:v>597</c:v>
                </c:pt>
                <c:pt idx="36">
                  <c:v>598</c:v>
                </c:pt>
                <c:pt idx="37">
                  <c:v>599</c:v>
                </c:pt>
                <c:pt idx="38">
                  <c:v>600</c:v>
                </c:pt>
                <c:pt idx="39">
                  <c:v>601</c:v>
                </c:pt>
                <c:pt idx="40">
                  <c:v>602</c:v>
                </c:pt>
                <c:pt idx="41">
                  <c:v>603</c:v>
                </c:pt>
                <c:pt idx="42">
                  <c:v>604</c:v>
                </c:pt>
                <c:pt idx="43">
                  <c:v>605</c:v>
                </c:pt>
                <c:pt idx="44">
                  <c:v>606</c:v>
                </c:pt>
                <c:pt idx="45">
                  <c:v>607</c:v>
                </c:pt>
                <c:pt idx="46">
                  <c:v>608</c:v>
                </c:pt>
                <c:pt idx="47">
                  <c:v>609</c:v>
                </c:pt>
                <c:pt idx="48">
                  <c:v>610</c:v>
                </c:pt>
                <c:pt idx="49">
                  <c:v>611</c:v>
                </c:pt>
                <c:pt idx="50">
                  <c:v>612</c:v>
                </c:pt>
                <c:pt idx="51">
                  <c:v>613</c:v>
                </c:pt>
                <c:pt idx="52">
                  <c:v>614</c:v>
                </c:pt>
                <c:pt idx="53">
                  <c:v>615</c:v>
                </c:pt>
                <c:pt idx="54">
                  <c:v>616</c:v>
                </c:pt>
                <c:pt idx="55">
                  <c:v>617</c:v>
                </c:pt>
                <c:pt idx="56">
                  <c:v>618</c:v>
                </c:pt>
                <c:pt idx="57">
                  <c:v>619</c:v>
                </c:pt>
                <c:pt idx="58">
                  <c:v>620</c:v>
                </c:pt>
                <c:pt idx="59">
                  <c:v>621</c:v>
                </c:pt>
                <c:pt idx="60">
                  <c:v>622</c:v>
                </c:pt>
                <c:pt idx="61">
                  <c:v>623</c:v>
                </c:pt>
                <c:pt idx="62">
                  <c:v>624</c:v>
                </c:pt>
                <c:pt idx="63">
                  <c:v>625</c:v>
                </c:pt>
                <c:pt idx="64">
                  <c:v>626</c:v>
                </c:pt>
                <c:pt idx="65">
                  <c:v>627</c:v>
                </c:pt>
                <c:pt idx="66">
                  <c:v>628</c:v>
                </c:pt>
                <c:pt idx="67">
                  <c:v>629</c:v>
                </c:pt>
                <c:pt idx="68">
                  <c:v>630</c:v>
                </c:pt>
                <c:pt idx="69">
                  <c:v>631</c:v>
                </c:pt>
                <c:pt idx="70">
                  <c:v>632</c:v>
                </c:pt>
                <c:pt idx="71">
                  <c:v>633</c:v>
                </c:pt>
                <c:pt idx="72">
                  <c:v>634</c:v>
                </c:pt>
                <c:pt idx="73">
                  <c:v>635</c:v>
                </c:pt>
                <c:pt idx="74">
                  <c:v>636</c:v>
                </c:pt>
                <c:pt idx="75">
                  <c:v>637</c:v>
                </c:pt>
                <c:pt idx="76">
                  <c:v>638</c:v>
                </c:pt>
                <c:pt idx="77">
                  <c:v>639</c:v>
                </c:pt>
                <c:pt idx="78">
                  <c:v>640</c:v>
                </c:pt>
                <c:pt idx="79">
                  <c:v>641</c:v>
                </c:pt>
                <c:pt idx="80">
                  <c:v>642</c:v>
                </c:pt>
                <c:pt idx="81">
                  <c:v>643</c:v>
                </c:pt>
                <c:pt idx="82">
                  <c:v>644</c:v>
                </c:pt>
                <c:pt idx="83">
                  <c:v>645</c:v>
                </c:pt>
                <c:pt idx="84">
                  <c:v>646</c:v>
                </c:pt>
                <c:pt idx="85">
                  <c:v>647</c:v>
                </c:pt>
                <c:pt idx="86">
                  <c:v>648</c:v>
                </c:pt>
                <c:pt idx="87">
                  <c:v>649</c:v>
                </c:pt>
                <c:pt idx="88">
                  <c:v>650</c:v>
                </c:pt>
                <c:pt idx="89">
                  <c:v>651</c:v>
                </c:pt>
                <c:pt idx="90">
                  <c:v>652</c:v>
                </c:pt>
                <c:pt idx="91">
                  <c:v>653</c:v>
                </c:pt>
                <c:pt idx="92">
                  <c:v>654</c:v>
                </c:pt>
                <c:pt idx="93">
                  <c:v>655</c:v>
                </c:pt>
                <c:pt idx="94">
                  <c:v>656</c:v>
                </c:pt>
                <c:pt idx="95">
                  <c:v>657</c:v>
                </c:pt>
                <c:pt idx="96">
                  <c:v>658</c:v>
                </c:pt>
                <c:pt idx="97">
                  <c:v>659</c:v>
                </c:pt>
                <c:pt idx="98">
                  <c:v>660</c:v>
                </c:pt>
                <c:pt idx="99">
                  <c:v>661</c:v>
                </c:pt>
                <c:pt idx="100">
                  <c:v>662</c:v>
                </c:pt>
                <c:pt idx="101">
                  <c:v>663</c:v>
                </c:pt>
                <c:pt idx="102">
                  <c:v>664</c:v>
                </c:pt>
                <c:pt idx="103">
                  <c:v>665</c:v>
                </c:pt>
                <c:pt idx="104">
                  <c:v>666</c:v>
                </c:pt>
                <c:pt idx="105">
                  <c:v>667</c:v>
                </c:pt>
                <c:pt idx="106">
                  <c:v>668</c:v>
                </c:pt>
                <c:pt idx="107">
                  <c:v>669</c:v>
                </c:pt>
                <c:pt idx="108">
                  <c:v>670</c:v>
                </c:pt>
                <c:pt idx="109">
                  <c:v>671</c:v>
                </c:pt>
                <c:pt idx="110">
                  <c:v>672</c:v>
                </c:pt>
                <c:pt idx="111">
                  <c:v>673</c:v>
                </c:pt>
                <c:pt idx="112">
                  <c:v>674</c:v>
                </c:pt>
                <c:pt idx="113">
                  <c:v>675</c:v>
                </c:pt>
                <c:pt idx="114">
                  <c:v>676</c:v>
                </c:pt>
                <c:pt idx="115">
                  <c:v>677</c:v>
                </c:pt>
                <c:pt idx="116">
                  <c:v>678</c:v>
                </c:pt>
                <c:pt idx="117">
                  <c:v>679</c:v>
                </c:pt>
                <c:pt idx="118">
                  <c:v>680</c:v>
                </c:pt>
                <c:pt idx="119">
                  <c:v>681</c:v>
                </c:pt>
                <c:pt idx="120">
                  <c:v>682</c:v>
                </c:pt>
                <c:pt idx="121">
                  <c:v>683</c:v>
                </c:pt>
                <c:pt idx="122">
                  <c:v>684</c:v>
                </c:pt>
                <c:pt idx="123">
                  <c:v>685</c:v>
                </c:pt>
                <c:pt idx="124">
                  <c:v>686</c:v>
                </c:pt>
                <c:pt idx="125">
                  <c:v>687</c:v>
                </c:pt>
                <c:pt idx="126">
                  <c:v>688</c:v>
                </c:pt>
                <c:pt idx="127">
                  <c:v>689</c:v>
                </c:pt>
                <c:pt idx="128">
                  <c:v>690</c:v>
                </c:pt>
                <c:pt idx="129">
                  <c:v>691</c:v>
                </c:pt>
                <c:pt idx="130">
                  <c:v>692</c:v>
                </c:pt>
                <c:pt idx="131">
                  <c:v>693</c:v>
                </c:pt>
                <c:pt idx="132">
                  <c:v>694</c:v>
                </c:pt>
                <c:pt idx="133">
                  <c:v>695</c:v>
                </c:pt>
                <c:pt idx="134">
                  <c:v>696</c:v>
                </c:pt>
                <c:pt idx="135">
                  <c:v>697</c:v>
                </c:pt>
                <c:pt idx="136">
                  <c:v>698</c:v>
                </c:pt>
                <c:pt idx="137">
                  <c:v>699</c:v>
                </c:pt>
                <c:pt idx="138">
                  <c:v>700</c:v>
                </c:pt>
                <c:pt idx="139">
                  <c:v>701</c:v>
                </c:pt>
                <c:pt idx="140">
                  <c:v>702</c:v>
                </c:pt>
                <c:pt idx="141">
                  <c:v>703</c:v>
                </c:pt>
                <c:pt idx="142">
                  <c:v>704</c:v>
                </c:pt>
                <c:pt idx="143">
                  <c:v>705</c:v>
                </c:pt>
                <c:pt idx="144">
                  <c:v>706</c:v>
                </c:pt>
                <c:pt idx="145">
                  <c:v>707</c:v>
                </c:pt>
                <c:pt idx="146">
                  <c:v>708</c:v>
                </c:pt>
                <c:pt idx="147">
                  <c:v>709</c:v>
                </c:pt>
                <c:pt idx="148">
                  <c:v>710</c:v>
                </c:pt>
                <c:pt idx="149">
                  <c:v>711</c:v>
                </c:pt>
                <c:pt idx="150">
                  <c:v>712</c:v>
                </c:pt>
                <c:pt idx="151">
                  <c:v>713</c:v>
                </c:pt>
                <c:pt idx="152">
                  <c:v>714</c:v>
                </c:pt>
                <c:pt idx="153">
                  <c:v>715</c:v>
                </c:pt>
                <c:pt idx="154">
                  <c:v>716</c:v>
                </c:pt>
                <c:pt idx="155">
                  <c:v>717</c:v>
                </c:pt>
                <c:pt idx="156">
                  <c:v>718</c:v>
                </c:pt>
                <c:pt idx="157">
                  <c:v>719</c:v>
                </c:pt>
                <c:pt idx="158">
                  <c:v>720</c:v>
                </c:pt>
                <c:pt idx="159">
                  <c:v>721</c:v>
                </c:pt>
                <c:pt idx="160">
                  <c:v>722</c:v>
                </c:pt>
                <c:pt idx="161">
                  <c:v>723</c:v>
                </c:pt>
                <c:pt idx="162">
                  <c:v>724</c:v>
                </c:pt>
                <c:pt idx="163">
                  <c:v>725</c:v>
                </c:pt>
                <c:pt idx="164">
                  <c:v>726</c:v>
                </c:pt>
                <c:pt idx="165">
                  <c:v>727</c:v>
                </c:pt>
                <c:pt idx="166">
                  <c:v>728</c:v>
                </c:pt>
                <c:pt idx="167">
                  <c:v>729</c:v>
                </c:pt>
                <c:pt idx="168">
                  <c:v>730</c:v>
                </c:pt>
                <c:pt idx="169">
                  <c:v>731</c:v>
                </c:pt>
                <c:pt idx="170">
                  <c:v>732</c:v>
                </c:pt>
                <c:pt idx="171">
                  <c:v>733</c:v>
                </c:pt>
                <c:pt idx="172">
                  <c:v>734</c:v>
                </c:pt>
                <c:pt idx="173">
                  <c:v>735</c:v>
                </c:pt>
                <c:pt idx="174">
                  <c:v>736</c:v>
                </c:pt>
                <c:pt idx="175">
                  <c:v>737</c:v>
                </c:pt>
                <c:pt idx="176">
                  <c:v>738</c:v>
                </c:pt>
                <c:pt idx="177">
                  <c:v>739</c:v>
                </c:pt>
                <c:pt idx="178">
                  <c:v>740</c:v>
                </c:pt>
                <c:pt idx="179">
                  <c:v>741</c:v>
                </c:pt>
                <c:pt idx="180">
                  <c:v>742</c:v>
                </c:pt>
                <c:pt idx="181">
                  <c:v>743</c:v>
                </c:pt>
                <c:pt idx="182">
                  <c:v>744</c:v>
                </c:pt>
                <c:pt idx="183">
                  <c:v>745</c:v>
                </c:pt>
                <c:pt idx="184">
                  <c:v>746</c:v>
                </c:pt>
                <c:pt idx="185">
                  <c:v>747</c:v>
                </c:pt>
                <c:pt idx="186">
                  <c:v>748</c:v>
                </c:pt>
                <c:pt idx="187">
                  <c:v>749</c:v>
                </c:pt>
                <c:pt idx="188">
                  <c:v>750</c:v>
                </c:pt>
                <c:pt idx="189">
                  <c:v>751</c:v>
                </c:pt>
                <c:pt idx="190">
                  <c:v>752</c:v>
                </c:pt>
                <c:pt idx="191">
                  <c:v>753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760</c:v>
                </c:pt>
                <c:pt idx="199">
                  <c:v>761</c:v>
                </c:pt>
                <c:pt idx="200">
                  <c:v>762</c:v>
                </c:pt>
                <c:pt idx="201">
                  <c:v>763</c:v>
                </c:pt>
                <c:pt idx="202">
                  <c:v>764</c:v>
                </c:pt>
                <c:pt idx="203">
                  <c:v>765</c:v>
                </c:pt>
                <c:pt idx="204">
                  <c:v>766</c:v>
                </c:pt>
                <c:pt idx="205">
                  <c:v>767</c:v>
                </c:pt>
                <c:pt idx="206">
                  <c:v>768</c:v>
                </c:pt>
                <c:pt idx="207">
                  <c:v>769</c:v>
                </c:pt>
                <c:pt idx="208">
                  <c:v>770</c:v>
                </c:pt>
                <c:pt idx="209">
                  <c:v>771</c:v>
                </c:pt>
                <c:pt idx="210">
                  <c:v>772</c:v>
                </c:pt>
                <c:pt idx="211">
                  <c:v>773</c:v>
                </c:pt>
                <c:pt idx="212">
                  <c:v>774</c:v>
                </c:pt>
                <c:pt idx="213">
                  <c:v>775</c:v>
                </c:pt>
                <c:pt idx="214">
                  <c:v>776</c:v>
                </c:pt>
                <c:pt idx="215">
                  <c:v>777</c:v>
                </c:pt>
                <c:pt idx="216">
                  <c:v>778</c:v>
                </c:pt>
                <c:pt idx="217">
                  <c:v>779</c:v>
                </c:pt>
                <c:pt idx="218">
                  <c:v>780</c:v>
                </c:pt>
                <c:pt idx="219">
                  <c:v>781</c:v>
                </c:pt>
                <c:pt idx="220">
                  <c:v>782</c:v>
                </c:pt>
                <c:pt idx="221">
                  <c:v>783</c:v>
                </c:pt>
                <c:pt idx="222">
                  <c:v>784</c:v>
                </c:pt>
                <c:pt idx="223">
                  <c:v>785</c:v>
                </c:pt>
                <c:pt idx="224">
                  <c:v>786</c:v>
                </c:pt>
                <c:pt idx="225">
                  <c:v>787</c:v>
                </c:pt>
                <c:pt idx="226">
                  <c:v>788</c:v>
                </c:pt>
                <c:pt idx="227">
                  <c:v>789</c:v>
                </c:pt>
                <c:pt idx="228">
                  <c:v>790</c:v>
                </c:pt>
                <c:pt idx="229">
                  <c:v>791</c:v>
                </c:pt>
                <c:pt idx="230">
                  <c:v>792</c:v>
                </c:pt>
                <c:pt idx="231">
                  <c:v>793</c:v>
                </c:pt>
                <c:pt idx="232">
                  <c:v>794</c:v>
                </c:pt>
                <c:pt idx="233">
                  <c:v>795</c:v>
                </c:pt>
                <c:pt idx="234">
                  <c:v>796</c:v>
                </c:pt>
                <c:pt idx="235">
                  <c:v>797</c:v>
                </c:pt>
                <c:pt idx="236">
                  <c:v>798</c:v>
                </c:pt>
                <c:pt idx="237">
                  <c:v>799</c:v>
                </c:pt>
                <c:pt idx="238">
                  <c:v>800</c:v>
                </c:pt>
                <c:pt idx="239">
                  <c:v>801</c:v>
                </c:pt>
                <c:pt idx="240">
                  <c:v>802</c:v>
                </c:pt>
                <c:pt idx="241">
                  <c:v>803</c:v>
                </c:pt>
                <c:pt idx="242">
                  <c:v>804</c:v>
                </c:pt>
                <c:pt idx="243">
                  <c:v>805</c:v>
                </c:pt>
                <c:pt idx="244">
                  <c:v>806</c:v>
                </c:pt>
                <c:pt idx="245">
                  <c:v>807</c:v>
                </c:pt>
                <c:pt idx="246">
                  <c:v>808</c:v>
                </c:pt>
                <c:pt idx="247">
                  <c:v>809</c:v>
                </c:pt>
                <c:pt idx="248">
                  <c:v>810</c:v>
                </c:pt>
                <c:pt idx="249">
                  <c:v>811</c:v>
                </c:pt>
                <c:pt idx="250">
                  <c:v>812</c:v>
                </c:pt>
                <c:pt idx="251">
                  <c:v>813</c:v>
                </c:pt>
                <c:pt idx="252">
                  <c:v>814</c:v>
                </c:pt>
                <c:pt idx="253">
                  <c:v>815</c:v>
                </c:pt>
                <c:pt idx="254">
                  <c:v>816</c:v>
                </c:pt>
                <c:pt idx="255">
                  <c:v>817</c:v>
                </c:pt>
                <c:pt idx="256">
                  <c:v>818</c:v>
                </c:pt>
              </c:numCache>
            </c:numRef>
          </c:xVal>
          <c:yVal>
            <c:numRef>
              <c:f>Graph!$C$564:$C$818</c:f>
              <c:numCache>
                <c:formatCode>General</c:formatCode>
                <c:ptCount val="255"/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92-4DB0-9C1E-15A48DE2F03D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Graph!$A$563:$A$819</c:f>
              <c:numCache>
                <c:formatCode>General</c:formatCode>
                <c:ptCount val="257"/>
                <c:pt idx="0">
                  <c:v>562</c:v>
                </c:pt>
                <c:pt idx="1">
                  <c:v>563</c:v>
                </c:pt>
                <c:pt idx="2">
                  <c:v>564</c:v>
                </c:pt>
                <c:pt idx="3">
                  <c:v>565</c:v>
                </c:pt>
                <c:pt idx="4">
                  <c:v>566</c:v>
                </c:pt>
                <c:pt idx="5">
                  <c:v>567</c:v>
                </c:pt>
                <c:pt idx="6">
                  <c:v>568</c:v>
                </c:pt>
                <c:pt idx="7">
                  <c:v>569</c:v>
                </c:pt>
                <c:pt idx="8">
                  <c:v>570</c:v>
                </c:pt>
                <c:pt idx="9">
                  <c:v>571</c:v>
                </c:pt>
                <c:pt idx="10">
                  <c:v>572</c:v>
                </c:pt>
                <c:pt idx="11">
                  <c:v>573</c:v>
                </c:pt>
                <c:pt idx="12">
                  <c:v>574</c:v>
                </c:pt>
                <c:pt idx="13">
                  <c:v>575</c:v>
                </c:pt>
                <c:pt idx="14">
                  <c:v>576</c:v>
                </c:pt>
                <c:pt idx="15">
                  <c:v>577</c:v>
                </c:pt>
                <c:pt idx="16">
                  <c:v>578</c:v>
                </c:pt>
                <c:pt idx="17">
                  <c:v>579</c:v>
                </c:pt>
                <c:pt idx="18">
                  <c:v>580</c:v>
                </c:pt>
                <c:pt idx="19">
                  <c:v>581</c:v>
                </c:pt>
                <c:pt idx="20">
                  <c:v>582</c:v>
                </c:pt>
                <c:pt idx="21">
                  <c:v>583</c:v>
                </c:pt>
                <c:pt idx="22">
                  <c:v>584</c:v>
                </c:pt>
                <c:pt idx="23">
                  <c:v>585</c:v>
                </c:pt>
                <c:pt idx="24">
                  <c:v>586</c:v>
                </c:pt>
                <c:pt idx="25">
                  <c:v>587</c:v>
                </c:pt>
                <c:pt idx="26">
                  <c:v>588</c:v>
                </c:pt>
                <c:pt idx="27">
                  <c:v>589</c:v>
                </c:pt>
                <c:pt idx="28">
                  <c:v>590</c:v>
                </c:pt>
                <c:pt idx="29">
                  <c:v>591</c:v>
                </c:pt>
                <c:pt idx="30">
                  <c:v>592</c:v>
                </c:pt>
                <c:pt idx="31">
                  <c:v>593</c:v>
                </c:pt>
                <c:pt idx="32">
                  <c:v>594</c:v>
                </c:pt>
                <c:pt idx="33">
                  <c:v>595</c:v>
                </c:pt>
                <c:pt idx="34">
                  <c:v>596</c:v>
                </c:pt>
                <c:pt idx="35">
                  <c:v>597</c:v>
                </c:pt>
                <c:pt idx="36">
                  <c:v>598</c:v>
                </c:pt>
                <c:pt idx="37">
                  <c:v>599</c:v>
                </c:pt>
                <c:pt idx="38">
                  <c:v>600</c:v>
                </c:pt>
                <c:pt idx="39">
                  <c:v>601</c:v>
                </c:pt>
                <c:pt idx="40">
                  <c:v>602</c:v>
                </c:pt>
                <c:pt idx="41">
                  <c:v>603</c:v>
                </c:pt>
                <c:pt idx="42">
                  <c:v>604</c:v>
                </c:pt>
                <c:pt idx="43">
                  <c:v>605</c:v>
                </c:pt>
                <c:pt idx="44">
                  <c:v>606</c:v>
                </c:pt>
                <c:pt idx="45">
                  <c:v>607</c:v>
                </c:pt>
                <c:pt idx="46">
                  <c:v>608</c:v>
                </c:pt>
                <c:pt idx="47">
                  <c:v>609</c:v>
                </c:pt>
                <c:pt idx="48">
                  <c:v>610</c:v>
                </c:pt>
                <c:pt idx="49">
                  <c:v>611</c:v>
                </c:pt>
                <c:pt idx="50">
                  <c:v>612</c:v>
                </c:pt>
                <c:pt idx="51">
                  <c:v>613</c:v>
                </c:pt>
                <c:pt idx="52">
                  <c:v>614</c:v>
                </c:pt>
                <c:pt idx="53">
                  <c:v>615</c:v>
                </c:pt>
                <c:pt idx="54">
                  <c:v>616</c:v>
                </c:pt>
                <c:pt idx="55">
                  <c:v>617</c:v>
                </c:pt>
                <c:pt idx="56">
                  <c:v>618</c:v>
                </c:pt>
                <c:pt idx="57">
                  <c:v>619</c:v>
                </c:pt>
                <c:pt idx="58">
                  <c:v>620</c:v>
                </c:pt>
                <c:pt idx="59">
                  <c:v>621</c:v>
                </c:pt>
                <c:pt idx="60">
                  <c:v>622</c:v>
                </c:pt>
                <c:pt idx="61">
                  <c:v>623</c:v>
                </c:pt>
                <c:pt idx="62">
                  <c:v>624</c:v>
                </c:pt>
                <c:pt idx="63">
                  <c:v>625</c:v>
                </c:pt>
                <c:pt idx="64">
                  <c:v>626</c:v>
                </c:pt>
                <c:pt idx="65">
                  <c:v>627</c:v>
                </c:pt>
                <c:pt idx="66">
                  <c:v>628</c:v>
                </c:pt>
                <c:pt idx="67">
                  <c:v>629</c:v>
                </c:pt>
                <c:pt idx="68">
                  <c:v>630</c:v>
                </c:pt>
                <c:pt idx="69">
                  <c:v>631</c:v>
                </c:pt>
                <c:pt idx="70">
                  <c:v>632</c:v>
                </c:pt>
                <c:pt idx="71">
                  <c:v>633</c:v>
                </c:pt>
                <c:pt idx="72">
                  <c:v>634</c:v>
                </c:pt>
                <c:pt idx="73">
                  <c:v>635</c:v>
                </c:pt>
                <c:pt idx="74">
                  <c:v>636</c:v>
                </c:pt>
                <c:pt idx="75">
                  <c:v>637</c:v>
                </c:pt>
                <c:pt idx="76">
                  <c:v>638</c:v>
                </c:pt>
                <c:pt idx="77">
                  <c:v>639</c:v>
                </c:pt>
                <c:pt idx="78">
                  <c:v>640</c:v>
                </c:pt>
                <c:pt idx="79">
                  <c:v>641</c:v>
                </c:pt>
                <c:pt idx="80">
                  <c:v>642</c:v>
                </c:pt>
                <c:pt idx="81">
                  <c:v>643</c:v>
                </c:pt>
                <c:pt idx="82">
                  <c:v>644</c:v>
                </c:pt>
                <c:pt idx="83">
                  <c:v>645</c:v>
                </c:pt>
                <c:pt idx="84">
                  <c:v>646</c:v>
                </c:pt>
                <c:pt idx="85">
                  <c:v>647</c:v>
                </c:pt>
                <c:pt idx="86">
                  <c:v>648</c:v>
                </c:pt>
                <c:pt idx="87">
                  <c:v>649</c:v>
                </c:pt>
                <c:pt idx="88">
                  <c:v>650</c:v>
                </c:pt>
                <c:pt idx="89">
                  <c:v>651</c:v>
                </c:pt>
                <c:pt idx="90">
                  <c:v>652</c:v>
                </c:pt>
                <c:pt idx="91">
                  <c:v>653</c:v>
                </c:pt>
                <c:pt idx="92">
                  <c:v>654</c:v>
                </c:pt>
                <c:pt idx="93">
                  <c:v>655</c:v>
                </c:pt>
                <c:pt idx="94">
                  <c:v>656</c:v>
                </c:pt>
                <c:pt idx="95">
                  <c:v>657</c:v>
                </c:pt>
                <c:pt idx="96">
                  <c:v>658</c:v>
                </c:pt>
                <c:pt idx="97">
                  <c:v>659</c:v>
                </c:pt>
                <c:pt idx="98">
                  <c:v>660</c:v>
                </c:pt>
                <c:pt idx="99">
                  <c:v>661</c:v>
                </c:pt>
                <c:pt idx="100">
                  <c:v>662</c:v>
                </c:pt>
                <c:pt idx="101">
                  <c:v>663</c:v>
                </c:pt>
                <c:pt idx="102">
                  <c:v>664</c:v>
                </c:pt>
                <c:pt idx="103">
                  <c:v>665</c:v>
                </c:pt>
                <c:pt idx="104">
                  <c:v>666</c:v>
                </c:pt>
                <c:pt idx="105">
                  <c:v>667</c:v>
                </c:pt>
                <c:pt idx="106">
                  <c:v>668</c:v>
                </c:pt>
                <c:pt idx="107">
                  <c:v>669</c:v>
                </c:pt>
                <c:pt idx="108">
                  <c:v>670</c:v>
                </c:pt>
                <c:pt idx="109">
                  <c:v>671</c:v>
                </c:pt>
                <c:pt idx="110">
                  <c:v>672</c:v>
                </c:pt>
                <c:pt idx="111">
                  <c:v>673</c:v>
                </c:pt>
                <c:pt idx="112">
                  <c:v>674</c:v>
                </c:pt>
                <c:pt idx="113">
                  <c:v>675</c:v>
                </c:pt>
                <c:pt idx="114">
                  <c:v>676</c:v>
                </c:pt>
                <c:pt idx="115">
                  <c:v>677</c:v>
                </c:pt>
                <c:pt idx="116">
                  <c:v>678</c:v>
                </c:pt>
                <c:pt idx="117">
                  <c:v>679</c:v>
                </c:pt>
                <c:pt idx="118">
                  <c:v>680</c:v>
                </c:pt>
                <c:pt idx="119">
                  <c:v>681</c:v>
                </c:pt>
                <c:pt idx="120">
                  <c:v>682</c:v>
                </c:pt>
                <c:pt idx="121">
                  <c:v>683</c:v>
                </c:pt>
                <c:pt idx="122">
                  <c:v>684</c:v>
                </c:pt>
                <c:pt idx="123">
                  <c:v>685</c:v>
                </c:pt>
                <c:pt idx="124">
                  <c:v>686</c:v>
                </c:pt>
                <c:pt idx="125">
                  <c:v>687</c:v>
                </c:pt>
                <c:pt idx="126">
                  <c:v>688</c:v>
                </c:pt>
                <c:pt idx="127">
                  <c:v>689</c:v>
                </c:pt>
                <c:pt idx="128">
                  <c:v>690</c:v>
                </c:pt>
                <c:pt idx="129">
                  <c:v>691</c:v>
                </c:pt>
                <c:pt idx="130">
                  <c:v>692</c:v>
                </c:pt>
                <c:pt idx="131">
                  <c:v>693</c:v>
                </c:pt>
                <c:pt idx="132">
                  <c:v>694</c:v>
                </c:pt>
                <c:pt idx="133">
                  <c:v>695</c:v>
                </c:pt>
                <c:pt idx="134">
                  <c:v>696</c:v>
                </c:pt>
                <c:pt idx="135">
                  <c:v>697</c:v>
                </c:pt>
                <c:pt idx="136">
                  <c:v>698</c:v>
                </c:pt>
                <c:pt idx="137">
                  <c:v>699</c:v>
                </c:pt>
                <c:pt idx="138">
                  <c:v>700</c:v>
                </c:pt>
                <c:pt idx="139">
                  <c:v>701</c:v>
                </c:pt>
                <c:pt idx="140">
                  <c:v>702</c:v>
                </c:pt>
                <c:pt idx="141">
                  <c:v>703</c:v>
                </c:pt>
                <c:pt idx="142">
                  <c:v>704</c:v>
                </c:pt>
                <c:pt idx="143">
                  <c:v>705</c:v>
                </c:pt>
                <c:pt idx="144">
                  <c:v>706</c:v>
                </c:pt>
                <c:pt idx="145">
                  <c:v>707</c:v>
                </c:pt>
                <c:pt idx="146">
                  <c:v>708</c:v>
                </c:pt>
                <c:pt idx="147">
                  <c:v>709</c:v>
                </c:pt>
                <c:pt idx="148">
                  <c:v>710</c:v>
                </c:pt>
                <c:pt idx="149">
                  <c:v>711</c:v>
                </c:pt>
                <c:pt idx="150">
                  <c:v>712</c:v>
                </c:pt>
                <c:pt idx="151">
                  <c:v>713</c:v>
                </c:pt>
                <c:pt idx="152">
                  <c:v>714</c:v>
                </c:pt>
                <c:pt idx="153">
                  <c:v>715</c:v>
                </c:pt>
                <c:pt idx="154">
                  <c:v>716</c:v>
                </c:pt>
                <c:pt idx="155">
                  <c:v>717</c:v>
                </c:pt>
                <c:pt idx="156">
                  <c:v>718</c:v>
                </c:pt>
                <c:pt idx="157">
                  <c:v>719</c:v>
                </c:pt>
                <c:pt idx="158">
                  <c:v>720</c:v>
                </c:pt>
                <c:pt idx="159">
                  <c:v>721</c:v>
                </c:pt>
                <c:pt idx="160">
                  <c:v>722</c:v>
                </c:pt>
                <c:pt idx="161">
                  <c:v>723</c:v>
                </c:pt>
                <c:pt idx="162">
                  <c:v>724</c:v>
                </c:pt>
                <c:pt idx="163">
                  <c:v>725</c:v>
                </c:pt>
                <c:pt idx="164">
                  <c:v>726</c:v>
                </c:pt>
                <c:pt idx="165">
                  <c:v>727</c:v>
                </c:pt>
                <c:pt idx="166">
                  <c:v>728</c:v>
                </c:pt>
                <c:pt idx="167">
                  <c:v>729</c:v>
                </c:pt>
                <c:pt idx="168">
                  <c:v>730</c:v>
                </c:pt>
                <c:pt idx="169">
                  <c:v>731</c:v>
                </c:pt>
                <c:pt idx="170">
                  <c:v>732</c:v>
                </c:pt>
                <c:pt idx="171">
                  <c:v>733</c:v>
                </c:pt>
                <c:pt idx="172">
                  <c:v>734</c:v>
                </c:pt>
                <c:pt idx="173">
                  <c:v>735</c:v>
                </c:pt>
                <c:pt idx="174">
                  <c:v>736</c:v>
                </c:pt>
                <c:pt idx="175">
                  <c:v>737</c:v>
                </c:pt>
                <c:pt idx="176">
                  <c:v>738</c:v>
                </c:pt>
                <c:pt idx="177">
                  <c:v>739</c:v>
                </c:pt>
                <c:pt idx="178">
                  <c:v>740</c:v>
                </c:pt>
                <c:pt idx="179">
                  <c:v>741</c:v>
                </c:pt>
                <c:pt idx="180">
                  <c:v>742</c:v>
                </c:pt>
                <c:pt idx="181">
                  <c:v>743</c:v>
                </c:pt>
                <c:pt idx="182">
                  <c:v>744</c:v>
                </c:pt>
                <c:pt idx="183">
                  <c:v>745</c:v>
                </c:pt>
                <c:pt idx="184">
                  <c:v>746</c:v>
                </c:pt>
                <c:pt idx="185">
                  <c:v>747</c:v>
                </c:pt>
                <c:pt idx="186">
                  <c:v>748</c:v>
                </c:pt>
                <c:pt idx="187">
                  <c:v>749</c:v>
                </c:pt>
                <c:pt idx="188">
                  <c:v>750</c:v>
                </c:pt>
                <c:pt idx="189">
                  <c:v>751</c:v>
                </c:pt>
                <c:pt idx="190">
                  <c:v>752</c:v>
                </c:pt>
                <c:pt idx="191">
                  <c:v>753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760</c:v>
                </c:pt>
                <c:pt idx="199">
                  <c:v>761</c:v>
                </c:pt>
                <c:pt idx="200">
                  <c:v>762</c:v>
                </c:pt>
                <c:pt idx="201">
                  <c:v>763</c:v>
                </c:pt>
                <c:pt idx="202">
                  <c:v>764</c:v>
                </c:pt>
                <c:pt idx="203">
                  <c:v>765</c:v>
                </c:pt>
                <c:pt idx="204">
                  <c:v>766</c:v>
                </c:pt>
                <c:pt idx="205">
                  <c:v>767</c:v>
                </c:pt>
                <c:pt idx="206">
                  <c:v>768</c:v>
                </c:pt>
                <c:pt idx="207">
                  <c:v>769</c:v>
                </c:pt>
                <c:pt idx="208">
                  <c:v>770</c:v>
                </c:pt>
                <c:pt idx="209">
                  <c:v>771</c:v>
                </c:pt>
                <c:pt idx="210">
                  <c:v>772</c:v>
                </c:pt>
                <c:pt idx="211">
                  <c:v>773</c:v>
                </c:pt>
                <c:pt idx="212">
                  <c:v>774</c:v>
                </c:pt>
                <c:pt idx="213">
                  <c:v>775</c:v>
                </c:pt>
                <c:pt idx="214">
                  <c:v>776</c:v>
                </c:pt>
                <c:pt idx="215">
                  <c:v>777</c:v>
                </c:pt>
                <c:pt idx="216">
                  <c:v>778</c:v>
                </c:pt>
                <c:pt idx="217">
                  <c:v>779</c:v>
                </c:pt>
                <c:pt idx="218">
                  <c:v>780</c:v>
                </c:pt>
                <c:pt idx="219">
                  <c:v>781</c:v>
                </c:pt>
                <c:pt idx="220">
                  <c:v>782</c:v>
                </c:pt>
                <c:pt idx="221">
                  <c:v>783</c:v>
                </c:pt>
                <c:pt idx="222">
                  <c:v>784</c:v>
                </c:pt>
                <c:pt idx="223">
                  <c:v>785</c:v>
                </c:pt>
                <c:pt idx="224">
                  <c:v>786</c:v>
                </c:pt>
                <c:pt idx="225">
                  <c:v>787</c:v>
                </c:pt>
                <c:pt idx="226">
                  <c:v>788</c:v>
                </c:pt>
                <c:pt idx="227">
                  <c:v>789</c:v>
                </c:pt>
                <c:pt idx="228">
                  <c:v>790</c:v>
                </c:pt>
                <c:pt idx="229">
                  <c:v>791</c:v>
                </c:pt>
                <c:pt idx="230">
                  <c:v>792</c:v>
                </c:pt>
                <c:pt idx="231">
                  <c:v>793</c:v>
                </c:pt>
                <c:pt idx="232">
                  <c:v>794</c:v>
                </c:pt>
                <c:pt idx="233">
                  <c:v>795</c:v>
                </c:pt>
                <c:pt idx="234">
                  <c:v>796</c:v>
                </c:pt>
                <c:pt idx="235">
                  <c:v>797</c:v>
                </c:pt>
                <c:pt idx="236">
                  <c:v>798</c:v>
                </c:pt>
                <c:pt idx="237">
                  <c:v>799</c:v>
                </c:pt>
                <c:pt idx="238">
                  <c:v>800</c:v>
                </c:pt>
                <c:pt idx="239">
                  <c:v>801</c:v>
                </c:pt>
                <c:pt idx="240">
                  <c:v>802</c:v>
                </c:pt>
                <c:pt idx="241">
                  <c:v>803</c:v>
                </c:pt>
                <c:pt idx="242">
                  <c:v>804</c:v>
                </c:pt>
                <c:pt idx="243">
                  <c:v>805</c:v>
                </c:pt>
                <c:pt idx="244">
                  <c:v>806</c:v>
                </c:pt>
                <c:pt idx="245">
                  <c:v>807</c:v>
                </c:pt>
                <c:pt idx="246">
                  <c:v>808</c:v>
                </c:pt>
                <c:pt idx="247">
                  <c:v>809</c:v>
                </c:pt>
                <c:pt idx="248">
                  <c:v>810</c:v>
                </c:pt>
                <c:pt idx="249">
                  <c:v>811</c:v>
                </c:pt>
                <c:pt idx="250">
                  <c:v>812</c:v>
                </c:pt>
                <c:pt idx="251">
                  <c:v>813</c:v>
                </c:pt>
                <c:pt idx="252">
                  <c:v>814</c:v>
                </c:pt>
                <c:pt idx="253">
                  <c:v>815</c:v>
                </c:pt>
                <c:pt idx="254">
                  <c:v>816</c:v>
                </c:pt>
                <c:pt idx="255">
                  <c:v>817</c:v>
                </c:pt>
                <c:pt idx="256">
                  <c:v>818</c:v>
                </c:pt>
              </c:numCache>
            </c:numRef>
          </c:xVal>
          <c:yVal>
            <c:numRef>
              <c:f>Graph!$E$564:$E$818</c:f>
              <c:numCache>
                <c:formatCode>General</c:formatCode>
                <c:ptCount val="255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92-4DB0-9C1E-15A48DE2F03D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Graph!$A$563:$A$819</c:f>
              <c:numCache>
                <c:formatCode>General</c:formatCode>
                <c:ptCount val="257"/>
                <c:pt idx="0">
                  <c:v>562</c:v>
                </c:pt>
                <c:pt idx="1">
                  <c:v>563</c:v>
                </c:pt>
                <c:pt idx="2">
                  <c:v>564</c:v>
                </c:pt>
                <c:pt idx="3">
                  <c:v>565</c:v>
                </c:pt>
                <c:pt idx="4">
                  <c:v>566</c:v>
                </c:pt>
                <c:pt idx="5">
                  <c:v>567</c:v>
                </c:pt>
                <c:pt idx="6">
                  <c:v>568</c:v>
                </c:pt>
                <c:pt idx="7">
                  <c:v>569</c:v>
                </c:pt>
                <c:pt idx="8">
                  <c:v>570</c:v>
                </c:pt>
                <c:pt idx="9">
                  <c:v>571</c:v>
                </c:pt>
                <c:pt idx="10">
                  <c:v>572</c:v>
                </c:pt>
                <c:pt idx="11">
                  <c:v>573</c:v>
                </c:pt>
                <c:pt idx="12">
                  <c:v>574</c:v>
                </c:pt>
                <c:pt idx="13">
                  <c:v>575</c:v>
                </c:pt>
                <c:pt idx="14">
                  <c:v>576</c:v>
                </c:pt>
                <c:pt idx="15">
                  <c:v>577</c:v>
                </c:pt>
                <c:pt idx="16">
                  <c:v>578</c:v>
                </c:pt>
                <c:pt idx="17">
                  <c:v>579</c:v>
                </c:pt>
                <c:pt idx="18">
                  <c:v>580</c:v>
                </c:pt>
                <c:pt idx="19">
                  <c:v>581</c:v>
                </c:pt>
                <c:pt idx="20">
                  <c:v>582</c:v>
                </c:pt>
                <c:pt idx="21">
                  <c:v>583</c:v>
                </c:pt>
                <c:pt idx="22">
                  <c:v>584</c:v>
                </c:pt>
                <c:pt idx="23">
                  <c:v>585</c:v>
                </c:pt>
                <c:pt idx="24">
                  <c:v>586</c:v>
                </c:pt>
                <c:pt idx="25">
                  <c:v>587</c:v>
                </c:pt>
                <c:pt idx="26">
                  <c:v>588</c:v>
                </c:pt>
                <c:pt idx="27">
                  <c:v>589</c:v>
                </c:pt>
                <c:pt idx="28">
                  <c:v>590</c:v>
                </c:pt>
                <c:pt idx="29">
                  <c:v>591</c:v>
                </c:pt>
                <c:pt idx="30">
                  <c:v>592</c:v>
                </c:pt>
                <c:pt idx="31">
                  <c:v>593</c:v>
                </c:pt>
                <c:pt idx="32">
                  <c:v>594</c:v>
                </c:pt>
                <c:pt idx="33">
                  <c:v>595</c:v>
                </c:pt>
                <c:pt idx="34">
                  <c:v>596</c:v>
                </c:pt>
                <c:pt idx="35">
                  <c:v>597</c:v>
                </c:pt>
                <c:pt idx="36">
                  <c:v>598</c:v>
                </c:pt>
                <c:pt idx="37">
                  <c:v>599</c:v>
                </c:pt>
                <c:pt idx="38">
                  <c:v>600</c:v>
                </c:pt>
                <c:pt idx="39">
                  <c:v>601</c:v>
                </c:pt>
                <c:pt idx="40">
                  <c:v>602</c:v>
                </c:pt>
                <c:pt idx="41">
                  <c:v>603</c:v>
                </c:pt>
                <c:pt idx="42">
                  <c:v>604</c:v>
                </c:pt>
                <c:pt idx="43">
                  <c:v>605</c:v>
                </c:pt>
                <c:pt idx="44">
                  <c:v>606</c:v>
                </c:pt>
                <c:pt idx="45">
                  <c:v>607</c:v>
                </c:pt>
                <c:pt idx="46">
                  <c:v>608</c:v>
                </c:pt>
                <c:pt idx="47">
                  <c:v>609</c:v>
                </c:pt>
                <c:pt idx="48">
                  <c:v>610</c:v>
                </c:pt>
                <c:pt idx="49">
                  <c:v>611</c:v>
                </c:pt>
                <c:pt idx="50">
                  <c:v>612</c:v>
                </c:pt>
                <c:pt idx="51">
                  <c:v>613</c:v>
                </c:pt>
                <c:pt idx="52">
                  <c:v>614</c:v>
                </c:pt>
                <c:pt idx="53">
                  <c:v>615</c:v>
                </c:pt>
                <c:pt idx="54">
                  <c:v>616</c:v>
                </c:pt>
                <c:pt idx="55">
                  <c:v>617</c:v>
                </c:pt>
                <c:pt idx="56">
                  <c:v>618</c:v>
                </c:pt>
                <c:pt idx="57">
                  <c:v>619</c:v>
                </c:pt>
                <c:pt idx="58">
                  <c:v>620</c:v>
                </c:pt>
                <c:pt idx="59">
                  <c:v>621</c:v>
                </c:pt>
                <c:pt idx="60">
                  <c:v>622</c:v>
                </c:pt>
                <c:pt idx="61">
                  <c:v>623</c:v>
                </c:pt>
                <c:pt idx="62">
                  <c:v>624</c:v>
                </c:pt>
                <c:pt idx="63">
                  <c:v>625</c:v>
                </c:pt>
                <c:pt idx="64">
                  <c:v>626</c:v>
                </c:pt>
                <c:pt idx="65">
                  <c:v>627</c:v>
                </c:pt>
                <c:pt idx="66">
                  <c:v>628</c:v>
                </c:pt>
                <c:pt idx="67">
                  <c:v>629</c:v>
                </c:pt>
                <c:pt idx="68">
                  <c:v>630</c:v>
                </c:pt>
                <c:pt idx="69">
                  <c:v>631</c:v>
                </c:pt>
                <c:pt idx="70">
                  <c:v>632</c:v>
                </c:pt>
                <c:pt idx="71">
                  <c:v>633</c:v>
                </c:pt>
                <c:pt idx="72">
                  <c:v>634</c:v>
                </c:pt>
                <c:pt idx="73">
                  <c:v>635</c:v>
                </c:pt>
                <c:pt idx="74">
                  <c:v>636</c:v>
                </c:pt>
                <c:pt idx="75">
                  <c:v>637</c:v>
                </c:pt>
                <c:pt idx="76">
                  <c:v>638</c:v>
                </c:pt>
                <c:pt idx="77">
                  <c:v>639</c:v>
                </c:pt>
                <c:pt idx="78">
                  <c:v>640</c:v>
                </c:pt>
                <c:pt idx="79">
                  <c:v>641</c:v>
                </c:pt>
                <c:pt idx="80">
                  <c:v>642</c:v>
                </c:pt>
                <c:pt idx="81">
                  <c:v>643</c:v>
                </c:pt>
                <c:pt idx="82">
                  <c:v>644</c:v>
                </c:pt>
                <c:pt idx="83">
                  <c:v>645</c:v>
                </c:pt>
                <c:pt idx="84">
                  <c:v>646</c:v>
                </c:pt>
                <c:pt idx="85">
                  <c:v>647</c:v>
                </c:pt>
                <c:pt idx="86">
                  <c:v>648</c:v>
                </c:pt>
                <c:pt idx="87">
                  <c:v>649</c:v>
                </c:pt>
                <c:pt idx="88">
                  <c:v>650</c:v>
                </c:pt>
                <c:pt idx="89">
                  <c:v>651</c:v>
                </c:pt>
                <c:pt idx="90">
                  <c:v>652</c:v>
                </c:pt>
                <c:pt idx="91">
                  <c:v>653</c:v>
                </c:pt>
                <c:pt idx="92">
                  <c:v>654</c:v>
                </c:pt>
                <c:pt idx="93">
                  <c:v>655</c:v>
                </c:pt>
                <c:pt idx="94">
                  <c:v>656</c:v>
                </c:pt>
                <c:pt idx="95">
                  <c:v>657</c:v>
                </c:pt>
                <c:pt idx="96">
                  <c:v>658</c:v>
                </c:pt>
                <c:pt idx="97">
                  <c:v>659</c:v>
                </c:pt>
                <c:pt idx="98">
                  <c:v>660</c:v>
                </c:pt>
                <c:pt idx="99">
                  <c:v>661</c:v>
                </c:pt>
                <c:pt idx="100">
                  <c:v>662</c:v>
                </c:pt>
                <c:pt idx="101">
                  <c:v>663</c:v>
                </c:pt>
                <c:pt idx="102">
                  <c:v>664</c:v>
                </c:pt>
                <c:pt idx="103">
                  <c:v>665</c:v>
                </c:pt>
                <c:pt idx="104">
                  <c:v>666</c:v>
                </c:pt>
                <c:pt idx="105">
                  <c:v>667</c:v>
                </c:pt>
                <c:pt idx="106">
                  <c:v>668</c:v>
                </c:pt>
                <c:pt idx="107">
                  <c:v>669</c:v>
                </c:pt>
                <c:pt idx="108">
                  <c:v>670</c:v>
                </c:pt>
                <c:pt idx="109">
                  <c:v>671</c:v>
                </c:pt>
                <c:pt idx="110">
                  <c:v>672</c:v>
                </c:pt>
                <c:pt idx="111">
                  <c:v>673</c:v>
                </c:pt>
                <c:pt idx="112">
                  <c:v>674</c:v>
                </c:pt>
                <c:pt idx="113">
                  <c:v>675</c:v>
                </c:pt>
                <c:pt idx="114">
                  <c:v>676</c:v>
                </c:pt>
                <c:pt idx="115">
                  <c:v>677</c:v>
                </c:pt>
                <c:pt idx="116">
                  <c:v>678</c:v>
                </c:pt>
                <c:pt idx="117">
                  <c:v>679</c:v>
                </c:pt>
                <c:pt idx="118">
                  <c:v>680</c:v>
                </c:pt>
                <c:pt idx="119">
                  <c:v>681</c:v>
                </c:pt>
                <c:pt idx="120">
                  <c:v>682</c:v>
                </c:pt>
                <c:pt idx="121">
                  <c:v>683</c:v>
                </c:pt>
                <c:pt idx="122">
                  <c:v>684</c:v>
                </c:pt>
                <c:pt idx="123">
                  <c:v>685</c:v>
                </c:pt>
                <c:pt idx="124">
                  <c:v>686</c:v>
                </c:pt>
                <c:pt idx="125">
                  <c:v>687</c:v>
                </c:pt>
                <c:pt idx="126">
                  <c:v>688</c:v>
                </c:pt>
                <c:pt idx="127">
                  <c:v>689</c:v>
                </c:pt>
                <c:pt idx="128">
                  <c:v>690</c:v>
                </c:pt>
                <c:pt idx="129">
                  <c:v>691</c:v>
                </c:pt>
                <c:pt idx="130">
                  <c:v>692</c:v>
                </c:pt>
                <c:pt idx="131">
                  <c:v>693</c:v>
                </c:pt>
                <c:pt idx="132">
                  <c:v>694</c:v>
                </c:pt>
                <c:pt idx="133">
                  <c:v>695</c:v>
                </c:pt>
                <c:pt idx="134">
                  <c:v>696</c:v>
                </c:pt>
                <c:pt idx="135">
                  <c:v>697</c:v>
                </c:pt>
                <c:pt idx="136">
                  <c:v>698</c:v>
                </c:pt>
                <c:pt idx="137">
                  <c:v>699</c:v>
                </c:pt>
                <c:pt idx="138">
                  <c:v>700</c:v>
                </c:pt>
                <c:pt idx="139">
                  <c:v>701</c:v>
                </c:pt>
                <c:pt idx="140">
                  <c:v>702</c:v>
                </c:pt>
                <c:pt idx="141">
                  <c:v>703</c:v>
                </c:pt>
                <c:pt idx="142">
                  <c:v>704</c:v>
                </c:pt>
                <c:pt idx="143">
                  <c:v>705</c:v>
                </c:pt>
                <c:pt idx="144">
                  <c:v>706</c:v>
                </c:pt>
                <c:pt idx="145">
                  <c:v>707</c:v>
                </c:pt>
                <c:pt idx="146">
                  <c:v>708</c:v>
                </c:pt>
                <c:pt idx="147">
                  <c:v>709</c:v>
                </c:pt>
                <c:pt idx="148">
                  <c:v>710</c:v>
                </c:pt>
                <c:pt idx="149">
                  <c:v>711</c:v>
                </c:pt>
                <c:pt idx="150">
                  <c:v>712</c:v>
                </c:pt>
                <c:pt idx="151">
                  <c:v>713</c:v>
                </c:pt>
                <c:pt idx="152">
                  <c:v>714</c:v>
                </c:pt>
                <c:pt idx="153">
                  <c:v>715</c:v>
                </c:pt>
                <c:pt idx="154">
                  <c:v>716</c:v>
                </c:pt>
                <c:pt idx="155">
                  <c:v>717</c:v>
                </c:pt>
                <c:pt idx="156">
                  <c:v>718</c:v>
                </c:pt>
                <c:pt idx="157">
                  <c:v>719</c:v>
                </c:pt>
                <c:pt idx="158">
                  <c:v>720</c:v>
                </c:pt>
                <c:pt idx="159">
                  <c:v>721</c:v>
                </c:pt>
                <c:pt idx="160">
                  <c:v>722</c:v>
                </c:pt>
                <c:pt idx="161">
                  <c:v>723</c:v>
                </c:pt>
                <c:pt idx="162">
                  <c:v>724</c:v>
                </c:pt>
                <c:pt idx="163">
                  <c:v>725</c:v>
                </c:pt>
                <c:pt idx="164">
                  <c:v>726</c:v>
                </c:pt>
                <c:pt idx="165">
                  <c:v>727</c:v>
                </c:pt>
                <c:pt idx="166">
                  <c:v>728</c:v>
                </c:pt>
                <c:pt idx="167">
                  <c:v>729</c:v>
                </c:pt>
                <c:pt idx="168">
                  <c:v>730</c:v>
                </c:pt>
                <c:pt idx="169">
                  <c:v>731</c:v>
                </c:pt>
                <c:pt idx="170">
                  <c:v>732</c:v>
                </c:pt>
                <c:pt idx="171">
                  <c:v>733</c:v>
                </c:pt>
                <c:pt idx="172">
                  <c:v>734</c:v>
                </c:pt>
                <c:pt idx="173">
                  <c:v>735</c:v>
                </c:pt>
                <c:pt idx="174">
                  <c:v>736</c:v>
                </c:pt>
                <c:pt idx="175">
                  <c:v>737</c:v>
                </c:pt>
                <c:pt idx="176">
                  <c:v>738</c:v>
                </c:pt>
                <c:pt idx="177">
                  <c:v>739</c:v>
                </c:pt>
                <c:pt idx="178">
                  <c:v>740</c:v>
                </c:pt>
                <c:pt idx="179">
                  <c:v>741</c:v>
                </c:pt>
                <c:pt idx="180">
                  <c:v>742</c:v>
                </c:pt>
                <c:pt idx="181">
                  <c:v>743</c:v>
                </c:pt>
                <c:pt idx="182">
                  <c:v>744</c:v>
                </c:pt>
                <c:pt idx="183">
                  <c:v>745</c:v>
                </c:pt>
                <c:pt idx="184">
                  <c:v>746</c:v>
                </c:pt>
                <c:pt idx="185">
                  <c:v>747</c:v>
                </c:pt>
                <c:pt idx="186">
                  <c:v>748</c:v>
                </c:pt>
                <c:pt idx="187">
                  <c:v>749</c:v>
                </c:pt>
                <c:pt idx="188">
                  <c:v>750</c:v>
                </c:pt>
                <c:pt idx="189">
                  <c:v>751</c:v>
                </c:pt>
                <c:pt idx="190">
                  <c:v>752</c:v>
                </c:pt>
                <c:pt idx="191">
                  <c:v>753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760</c:v>
                </c:pt>
                <c:pt idx="199">
                  <c:v>761</c:v>
                </c:pt>
                <c:pt idx="200">
                  <c:v>762</c:v>
                </c:pt>
                <c:pt idx="201">
                  <c:v>763</c:v>
                </c:pt>
                <c:pt idx="202">
                  <c:v>764</c:v>
                </c:pt>
                <c:pt idx="203">
                  <c:v>765</c:v>
                </c:pt>
                <c:pt idx="204">
                  <c:v>766</c:v>
                </c:pt>
                <c:pt idx="205">
                  <c:v>767</c:v>
                </c:pt>
                <c:pt idx="206">
                  <c:v>768</c:v>
                </c:pt>
                <c:pt idx="207">
                  <c:v>769</c:v>
                </c:pt>
                <c:pt idx="208">
                  <c:v>770</c:v>
                </c:pt>
                <c:pt idx="209">
                  <c:v>771</c:v>
                </c:pt>
                <c:pt idx="210">
                  <c:v>772</c:v>
                </c:pt>
                <c:pt idx="211">
                  <c:v>773</c:v>
                </c:pt>
                <c:pt idx="212">
                  <c:v>774</c:v>
                </c:pt>
                <c:pt idx="213">
                  <c:v>775</c:v>
                </c:pt>
                <c:pt idx="214">
                  <c:v>776</c:v>
                </c:pt>
                <c:pt idx="215">
                  <c:v>777</c:v>
                </c:pt>
                <c:pt idx="216">
                  <c:v>778</c:v>
                </c:pt>
                <c:pt idx="217">
                  <c:v>779</c:v>
                </c:pt>
                <c:pt idx="218">
                  <c:v>780</c:v>
                </c:pt>
                <c:pt idx="219">
                  <c:v>781</c:v>
                </c:pt>
                <c:pt idx="220">
                  <c:v>782</c:v>
                </c:pt>
                <c:pt idx="221">
                  <c:v>783</c:v>
                </c:pt>
                <c:pt idx="222">
                  <c:v>784</c:v>
                </c:pt>
                <c:pt idx="223">
                  <c:v>785</c:v>
                </c:pt>
                <c:pt idx="224">
                  <c:v>786</c:v>
                </c:pt>
                <c:pt idx="225">
                  <c:v>787</c:v>
                </c:pt>
                <c:pt idx="226">
                  <c:v>788</c:v>
                </c:pt>
                <c:pt idx="227">
                  <c:v>789</c:v>
                </c:pt>
                <c:pt idx="228">
                  <c:v>790</c:v>
                </c:pt>
                <c:pt idx="229">
                  <c:v>791</c:v>
                </c:pt>
                <c:pt idx="230">
                  <c:v>792</c:v>
                </c:pt>
                <c:pt idx="231">
                  <c:v>793</c:v>
                </c:pt>
                <c:pt idx="232">
                  <c:v>794</c:v>
                </c:pt>
                <c:pt idx="233">
                  <c:v>795</c:v>
                </c:pt>
                <c:pt idx="234">
                  <c:v>796</c:v>
                </c:pt>
                <c:pt idx="235">
                  <c:v>797</c:v>
                </c:pt>
                <c:pt idx="236">
                  <c:v>798</c:v>
                </c:pt>
                <c:pt idx="237">
                  <c:v>799</c:v>
                </c:pt>
                <c:pt idx="238">
                  <c:v>800</c:v>
                </c:pt>
                <c:pt idx="239">
                  <c:v>801</c:v>
                </c:pt>
                <c:pt idx="240">
                  <c:v>802</c:v>
                </c:pt>
                <c:pt idx="241">
                  <c:v>803</c:v>
                </c:pt>
                <c:pt idx="242">
                  <c:v>804</c:v>
                </c:pt>
                <c:pt idx="243">
                  <c:v>805</c:v>
                </c:pt>
                <c:pt idx="244">
                  <c:v>806</c:v>
                </c:pt>
                <c:pt idx="245">
                  <c:v>807</c:v>
                </c:pt>
                <c:pt idx="246">
                  <c:v>808</c:v>
                </c:pt>
                <c:pt idx="247">
                  <c:v>809</c:v>
                </c:pt>
                <c:pt idx="248">
                  <c:v>810</c:v>
                </c:pt>
                <c:pt idx="249">
                  <c:v>811</c:v>
                </c:pt>
                <c:pt idx="250">
                  <c:v>812</c:v>
                </c:pt>
                <c:pt idx="251">
                  <c:v>813</c:v>
                </c:pt>
                <c:pt idx="252">
                  <c:v>814</c:v>
                </c:pt>
                <c:pt idx="253">
                  <c:v>815</c:v>
                </c:pt>
                <c:pt idx="254">
                  <c:v>816</c:v>
                </c:pt>
                <c:pt idx="255">
                  <c:v>817</c:v>
                </c:pt>
                <c:pt idx="256">
                  <c:v>818</c:v>
                </c:pt>
              </c:numCache>
            </c:numRef>
          </c:xVal>
          <c:yVal>
            <c:numRef>
              <c:f>Graph!$G$564:$G$818</c:f>
              <c:numCache>
                <c:formatCode>General</c:formatCode>
                <c:ptCount val="25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92-4DB0-9C1E-15A48DE2F03D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Graph!$A$563:$A$819</c:f>
              <c:numCache>
                <c:formatCode>General</c:formatCode>
                <c:ptCount val="257"/>
                <c:pt idx="0">
                  <c:v>562</c:v>
                </c:pt>
                <c:pt idx="1">
                  <c:v>563</c:v>
                </c:pt>
                <c:pt idx="2">
                  <c:v>564</c:v>
                </c:pt>
                <c:pt idx="3">
                  <c:v>565</c:v>
                </c:pt>
                <c:pt idx="4">
                  <c:v>566</c:v>
                </c:pt>
                <c:pt idx="5">
                  <c:v>567</c:v>
                </c:pt>
                <c:pt idx="6">
                  <c:v>568</c:v>
                </c:pt>
                <c:pt idx="7">
                  <c:v>569</c:v>
                </c:pt>
                <c:pt idx="8">
                  <c:v>570</c:v>
                </c:pt>
                <c:pt idx="9">
                  <c:v>571</c:v>
                </c:pt>
                <c:pt idx="10">
                  <c:v>572</c:v>
                </c:pt>
                <c:pt idx="11">
                  <c:v>573</c:v>
                </c:pt>
                <c:pt idx="12">
                  <c:v>574</c:v>
                </c:pt>
                <c:pt idx="13">
                  <c:v>575</c:v>
                </c:pt>
                <c:pt idx="14">
                  <c:v>576</c:v>
                </c:pt>
                <c:pt idx="15">
                  <c:v>577</c:v>
                </c:pt>
                <c:pt idx="16">
                  <c:v>578</c:v>
                </c:pt>
                <c:pt idx="17">
                  <c:v>579</c:v>
                </c:pt>
                <c:pt idx="18">
                  <c:v>580</c:v>
                </c:pt>
                <c:pt idx="19">
                  <c:v>581</c:v>
                </c:pt>
                <c:pt idx="20">
                  <c:v>582</c:v>
                </c:pt>
                <c:pt idx="21">
                  <c:v>583</c:v>
                </c:pt>
                <c:pt idx="22">
                  <c:v>584</c:v>
                </c:pt>
                <c:pt idx="23">
                  <c:v>585</c:v>
                </c:pt>
                <c:pt idx="24">
                  <c:v>586</c:v>
                </c:pt>
                <c:pt idx="25">
                  <c:v>587</c:v>
                </c:pt>
                <c:pt idx="26">
                  <c:v>588</c:v>
                </c:pt>
                <c:pt idx="27">
                  <c:v>589</c:v>
                </c:pt>
                <c:pt idx="28">
                  <c:v>590</c:v>
                </c:pt>
                <c:pt idx="29">
                  <c:v>591</c:v>
                </c:pt>
                <c:pt idx="30">
                  <c:v>592</c:v>
                </c:pt>
                <c:pt idx="31">
                  <c:v>593</c:v>
                </c:pt>
                <c:pt idx="32">
                  <c:v>594</c:v>
                </c:pt>
                <c:pt idx="33">
                  <c:v>595</c:v>
                </c:pt>
                <c:pt idx="34">
                  <c:v>596</c:v>
                </c:pt>
                <c:pt idx="35">
                  <c:v>597</c:v>
                </c:pt>
                <c:pt idx="36">
                  <c:v>598</c:v>
                </c:pt>
                <c:pt idx="37">
                  <c:v>599</c:v>
                </c:pt>
                <c:pt idx="38">
                  <c:v>600</c:v>
                </c:pt>
                <c:pt idx="39">
                  <c:v>601</c:v>
                </c:pt>
                <c:pt idx="40">
                  <c:v>602</c:v>
                </c:pt>
                <c:pt idx="41">
                  <c:v>603</c:v>
                </c:pt>
                <c:pt idx="42">
                  <c:v>604</c:v>
                </c:pt>
                <c:pt idx="43">
                  <c:v>605</c:v>
                </c:pt>
                <c:pt idx="44">
                  <c:v>606</c:v>
                </c:pt>
                <c:pt idx="45">
                  <c:v>607</c:v>
                </c:pt>
                <c:pt idx="46">
                  <c:v>608</c:v>
                </c:pt>
                <c:pt idx="47">
                  <c:v>609</c:v>
                </c:pt>
                <c:pt idx="48">
                  <c:v>610</c:v>
                </c:pt>
                <c:pt idx="49">
                  <c:v>611</c:v>
                </c:pt>
                <c:pt idx="50">
                  <c:v>612</c:v>
                </c:pt>
                <c:pt idx="51">
                  <c:v>613</c:v>
                </c:pt>
                <c:pt idx="52">
                  <c:v>614</c:v>
                </c:pt>
                <c:pt idx="53">
                  <c:v>615</c:v>
                </c:pt>
                <c:pt idx="54">
                  <c:v>616</c:v>
                </c:pt>
                <c:pt idx="55">
                  <c:v>617</c:v>
                </c:pt>
                <c:pt idx="56">
                  <c:v>618</c:v>
                </c:pt>
                <c:pt idx="57">
                  <c:v>619</c:v>
                </c:pt>
                <c:pt idx="58">
                  <c:v>620</c:v>
                </c:pt>
                <c:pt idx="59">
                  <c:v>621</c:v>
                </c:pt>
                <c:pt idx="60">
                  <c:v>622</c:v>
                </c:pt>
                <c:pt idx="61">
                  <c:v>623</c:v>
                </c:pt>
                <c:pt idx="62">
                  <c:v>624</c:v>
                </c:pt>
                <c:pt idx="63">
                  <c:v>625</c:v>
                </c:pt>
                <c:pt idx="64">
                  <c:v>626</c:v>
                </c:pt>
                <c:pt idx="65">
                  <c:v>627</c:v>
                </c:pt>
                <c:pt idx="66">
                  <c:v>628</c:v>
                </c:pt>
                <c:pt idx="67">
                  <c:v>629</c:v>
                </c:pt>
                <c:pt idx="68">
                  <c:v>630</c:v>
                </c:pt>
                <c:pt idx="69">
                  <c:v>631</c:v>
                </c:pt>
                <c:pt idx="70">
                  <c:v>632</c:v>
                </c:pt>
                <c:pt idx="71">
                  <c:v>633</c:v>
                </c:pt>
                <c:pt idx="72">
                  <c:v>634</c:v>
                </c:pt>
                <c:pt idx="73">
                  <c:v>635</c:v>
                </c:pt>
                <c:pt idx="74">
                  <c:v>636</c:v>
                </c:pt>
                <c:pt idx="75">
                  <c:v>637</c:v>
                </c:pt>
                <c:pt idx="76">
                  <c:v>638</c:v>
                </c:pt>
                <c:pt idx="77">
                  <c:v>639</c:v>
                </c:pt>
                <c:pt idx="78">
                  <c:v>640</c:v>
                </c:pt>
                <c:pt idx="79">
                  <c:v>641</c:v>
                </c:pt>
                <c:pt idx="80">
                  <c:v>642</c:v>
                </c:pt>
                <c:pt idx="81">
                  <c:v>643</c:v>
                </c:pt>
                <c:pt idx="82">
                  <c:v>644</c:v>
                </c:pt>
                <c:pt idx="83">
                  <c:v>645</c:v>
                </c:pt>
                <c:pt idx="84">
                  <c:v>646</c:v>
                </c:pt>
                <c:pt idx="85">
                  <c:v>647</c:v>
                </c:pt>
                <c:pt idx="86">
                  <c:v>648</c:v>
                </c:pt>
                <c:pt idx="87">
                  <c:v>649</c:v>
                </c:pt>
                <c:pt idx="88">
                  <c:v>650</c:v>
                </c:pt>
                <c:pt idx="89">
                  <c:v>651</c:v>
                </c:pt>
                <c:pt idx="90">
                  <c:v>652</c:v>
                </c:pt>
                <c:pt idx="91">
                  <c:v>653</c:v>
                </c:pt>
                <c:pt idx="92">
                  <c:v>654</c:v>
                </c:pt>
                <c:pt idx="93">
                  <c:v>655</c:v>
                </c:pt>
                <c:pt idx="94">
                  <c:v>656</c:v>
                </c:pt>
                <c:pt idx="95">
                  <c:v>657</c:v>
                </c:pt>
                <c:pt idx="96">
                  <c:v>658</c:v>
                </c:pt>
                <c:pt idx="97">
                  <c:v>659</c:v>
                </c:pt>
                <c:pt idx="98">
                  <c:v>660</c:v>
                </c:pt>
                <c:pt idx="99">
                  <c:v>661</c:v>
                </c:pt>
                <c:pt idx="100">
                  <c:v>662</c:v>
                </c:pt>
                <c:pt idx="101">
                  <c:v>663</c:v>
                </c:pt>
                <c:pt idx="102">
                  <c:v>664</c:v>
                </c:pt>
                <c:pt idx="103">
                  <c:v>665</c:v>
                </c:pt>
                <c:pt idx="104">
                  <c:v>666</c:v>
                </c:pt>
                <c:pt idx="105">
                  <c:v>667</c:v>
                </c:pt>
                <c:pt idx="106">
                  <c:v>668</c:v>
                </c:pt>
                <c:pt idx="107">
                  <c:v>669</c:v>
                </c:pt>
                <c:pt idx="108">
                  <c:v>670</c:v>
                </c:pt>
                <c:pt idx="109">
                  <c:v>671</c:v>
                </c:pt>
                <c:pt idx="110">
                  <c:v>672</c:v>
                </c:pt>
                <c:pt idx="111">
                  <c:v>673</c:v>
                </c:pt>
                <c:pt idx="112">
                  <c:v>674</c:v>
                </c:pt>
                <c:pt idx="113">
                  <c:v>675</c:v>
                </c:pt>
                <c:pt idx="114">
                  <c:v>676</c:v>
                </c:pt>
                <c:pt idx="115">
                  <c:v>677</c:v>
                </c:pt>
                <c:pt idx="116">
                  <c:v>678</c:v>
                </c:pt>
                <c:pt idx="117">
                  <c:v>679</c:v>
                </c:pt>
                <c:pt idx="118">
                  <c:v>680</c:v>
                </c:pt>
                <c:pt idx="119">
                  <c:v>681</c:v>
                </c:pt>
                <c:pt idx="120">
                  <c:v>682</c:v>
                </c:pt>
                <c:pt idx="121">
                  <c:v>683</c:v>
                </c:pt>
                <c:pt idx="122">
                  <c:v>684</c:v>
                </c:pt>
                <c:pt idx="123">
                  <c:v>685</c:v>
                </c:pt>
                <c:pt idx="124">
                  <c:v>686</c:v>
                </c:pt>
                <c:pt idx="125">
                  <c:v>687</c:v>
                </c:pt>
                <c:pt idx="126">
                  <c:v>688</c:v>
                </c:pt>
                <c:pt idx="127">
                  <c:v>689</c:v>
                </c:pt>
                <c:pt idx="128">
                  <c:v>690</c:v>
                </c:pt>
                <c:pt idx="129">
                  <c:v>691</c:v>
                </c:pt>
                <c:pt idx="130">
                  <c:v>692</c:v>
                </c:pt>
                <c:pt idx="131">
                  <c:v>693</c:v>
                </c:pt>
                <c:pt idx="132">
                  <c:v>694</c:v>
                </c:pt>
                <c:pt idx="133">
                  <c:v>695</c:v>
                </c:pt>
                <c:pt idx="134">
                  <c:v>696</c:v>
                </c:pt>
                <c:pt idx="135">
                  <c:v>697</c:v>
                </c:pt>
                <c:pt idx="136">
                  <c:v>698</c:v>
                </c:pt>
                <c:pt idx="137">
                  <c:v>699</c:v>
                </c:pt>
                <c:pt idx="138">
                  <c:v>700</c:v>
                </c:pt>
                <c:pt idx="139">
                  <c:v>701</c:v>
                </c:pt>
                <c:pt idx="140">
                  <c:v>702</c:v>
                </c:pt>
                <c:pt idx="141">
                  <c:v>703</c:v>
                </c:pt>
                <c:pt idx="142">
                  <c:v>704</c:v>
                </c:pt>
                <c:pt idx="143">
                  <c:v>705</c:v>
                </c:pt>
                <c:pt idx="144">
                  <c:v>706</c:v>
                </c:pt>
                <c:pt idx="145">
                  <c:v>707</c:v>
                </c:pt>
                <c:pt idx="146">
                  <c:v>708</c:v>
                </c:pt>
                <c:pt idx="147">
                  <c:v>709</c:v>
                </c:pt>
                <c:pt idx="148">
                  <c:v>710</c:v>
                </c:pt>
                <c:pt idx="149">
                  <c:v>711</c:v>
                </c:pt>
                <c:pt idx="150">
                  <c:v>712</c:v>
                </c:pt>
                <c:pt idx="151">
                  <c:v>713</c:v>
                </c:pt>
                <c:pt idx="152">
                  <c:v>714</c:v>
                </c:pt>
                <c:pt idx="153">
                  <c:v>715</c:v>
                </c:pt>
                <c:pt idx="154">
                  <c:v>716</c:v>
                </c:pt>
                <c:pt idx="155">
                  <c:v>717</c:v>
                </c:pt>
                <c:pt idx="156">
                  <c:v>718</c:v>
                </c:pt>
                <c:pt idx="157">
                  <c:v>719</c:v>
                </c:pt>
                <c:pt idx="158">
                  <c:v>720</c:v>
                </c:pt>
                <c:pt idx="159">
                  <c:v>721</c:v>
                </c:pt>
                <c:pt idx="160">
                  <c:v>722</c:v>
                </c:pt>
                <c:pt idx="161">
                  <c:v>723</c:v>
                </c:pt>
                <c:pt idx="162">
                  <c:v>724</c:v>
                </c:pt>
                <c:pt idx="163">
                  <c:v>725</c:v>
                </c:pt>
                <c:pt idx="164">
                  <c:v>726</c:v>
                </c:pt>
                <c:pt idx="165">
                  <c:v>727</c:v>
                </c:pt>
                <c:pt idx="166">
                  <c:v>728</c:v>
                </c:pt>
                <c:pt idx="167">
                  <c:v>729</c:v>
                </c:pt>
                <c:pt idx="168">
                  <c:v>730</c:v>
                </c:pt>
                <c:pt idx="169">
                  <c:v>731</c:v>
                </c:pt>
                <c:pt idx="170">
                  <c:v>732</c:v>
                </c:pt>
                <c:pt idx="171">
                  <c:v>733</c:v>
                </c:pt>
                <c:pt idx="172">
                  <c:v>734</c:v>
                </c:pt>
                <c:pt idx="173">
                  <c:v>735</c:v>
                </c:pt>
                <c:pt idx="174">
                  <c:v>736</c:v>
                </c:pt>
                <c:pt idx="175">
                  <c:v>737</c:v>
                </c:pt>
                <c:pt idx="176">
                  <c:v>738</c:v>
                </c:pt>
                <c:pt idx="177">
                  <c:v>739</c:v>
                </c:pt>
                <c:pt idx="178">
                  <c:v>740</c:v>
                </c:pt>
                <c:pt idx="179">
                  <c:v>741</c:v>
                </c:pt>
                <c:pt idx="180">
                  <c:v>742</c:v>
                </c:pt>
                <c:pt idx="181">
                  <c:v>743</c:v>
                </c:pt>
                <c:pt idx="182">
                  <c:v>744</c:v>
                </c:pt>
                <c:pt idx="183">
                  <c:v>745</c:v>
                </c:pt>
                <c:pt idx="184">
                  <c:v>746</c:v>
                </c:pt>
                <c:pt idx="185">
                  <c:v>747</c:v>
                </c:pt>
                <c:pt idx="186">
                  <c:v>748</c:v>
                </c:pt>
                <c:pt idx="187">
                  <c:v>749</c:v>
                </c:pt>
                <c:pt idx="188">
                  <c:v>750</c:v>
                </c:pt>
                <c:pt idx="189">
                  <c:v>751</c:v>
                </c:pt>
                <c:pt idx="190">
                  <c:v>752</c:v>
                </c:pt>
                <c:pt idx="191">
                  <c:v>753</c:v>
                </c:pt>
                <c:pt idx="192">
                  <c:v>754</c:v>
                </c:pt>
                <c:pt idx="193">
                  <c:v>755</c:v>
                </c:pt>
                <c:pt idx="194">
                  <c:v>756</c:v>
                </c:pt>
                <c:pt idx="195">
                  <c:v>757</c:v>
                </c:pt>
                <c:pt idx="196">
                  <c:v>758</c:v>
                </c:pt>
                <c:pt idx="197">
                  <c:v>759</c:v>
                </c:pt>
                <c:pt idx="198">
                  <c:v>760</c:v>
                </c:pt>
                <c:pt idx="199">
                  <c:v>761</c:v>
                </c:pt>
                <c:pt idx="200">
                  <c:v>762</c:v>
                </c:pt>
                <c:pt idx="201">
                  <c:v>763</c:v>
                </c:pt>
                <c:pt idx="202">
                  <c:v>764</c:v>
                </c:pt>
                <c:pt idx="203">
                  <c:v>765</c:v>
                </c:pt>
                <c:pt idx="204">
                  <c:v>766</c:v>
                </c:pt>
                <c:pt idx="205">
                  <c:v>767</c:v>
                </c:pt>
                <c:pt idx="206">
                  <c:v>768</c:v>
                </c:pt>
                <c:pt idx="207">
                  <c:v>769</c:v>
                </c:pt>
                <c:pt idx="208">
                  <c:v>770</c:v>
                </c:pt>
                <c:pt idx="209">
                  <c:v>771</c:v>
                </c:pt>
                <c:pt idx="210">
                  <c:v>772</c:v>
                </c:pt>
                <c:pt idx="211">
                  <c:v>773</c:v>
                </c:pt>
                <c:pt idx="212">
                  <c:v>774</c:v>
                </c:pt>
                <c:pt idx="213">
                  <c:v>775</c:v>
                </c:pt>
                <c:pt idx="214">
                  <c:v>776</c:v>
                </c:pt>
                <c:pt idx="215">
                  <c:v>777</c:v>
                </c:pt>
                <c:pt idx="216">
                  <c:v>778</c:v>
                </c:pt>
                <c:pt idx="217">
                  <c:v>779</c:v>
                </c:pt>
                <c:pt idx="218">
                  <c:v>780</c:v>
                </c:pt>
                <c:pt idx="219">
                  <c:v>781</c:v>
                </c:pt>
                <c:pt idx="220">
                  <c:v>782</c:v>
                </c:pt>
                <c:pt idx="221">
                  <c:v>783</c:v>
                </c:pt>
                <c:pt idx="222">
                  <c:v>784</c:v>
                </c:pt>
                <c:pt idx="223">
                  <c:v>785</c:v>
                </c:pt>
                <c:pt idx="224">
                  <c:v>786</c:v>
                </c:pt>
                <c:pt idx="225">
                  <c:v>787</c:v>
                </c:pt>
                <c:pt idx="226">
                  <c:v>788</c:v>
                </c:pt>
                <c:pt idx="227">
                  <c:v>789</c:v>
                </c:pt>
                <c:pt idx="228">
                  <c:v>790</c:v>
                </c:pt>
                <c:pt idx="229">
                  <c:v>791</c:v>
                </c:pt>
                <c:pt idx="230">
                  <c:v>792</c:v>
                </c:pt>
                <c:pt idx="231">
                  <c:v>793</c:v>
                </c:pt>
                <c:pt idx="232">
                  <c:v>794</c:v>
                </c:pt>
                <c:pt idx="233">
                  <c:v>795</c:v>
                </c:pt>
                <c:pt idx="234">
                  <c:v>796</c:v>
                </c:pt>
                <c:pt idx="235">
                  <c:v>797</c:v>
                </c:pt>
                <c:pt idx="236">
                  <c:v>798</c:v>
                </c:pt>
                <c:pt idx="237">
                  <c:v>799</c:v>
                </c:pt>
                <c:pt idx="238">
                  <c:v>800</c:v>
                </c:pt>
                <c:pt idx="239">
                  <c:v>801</c:v>
                </c:pt>
                <c:pt idx="240">
                  <c:v>802</c:v>
                </c:pt>
                <c:pt idx="241">
                  <c:v>803</c:v>
                </c:pt>
                <c:pt idx="242">
                  <c:v>804</c:v>
                </c:pt>
                <c:pt idx="243">
                  <c:v>805</c:v>
                </c:pt>
                <c:pt idx="244">
                  <c:v>806</c:v>
                </c:pt>
                <c:pt idx="245">
                  <c:v>807</c:v>
                </c:pt>
                <c:pt idx="246">
                  <c:v>808</c:v>
                </c:pt>
                <c:pt idx="247">
                  <c:v>809</c:v>
                </c:pt>
                <c:pt idx="248">
                  <c:v>810</c:v>
                </c:pt>
                <c:pt idx="249">
                  <c:v>811</c:v>
                </c:pt>
                <c:pt idx="250">
                  <c:v>812</c:v>
                </c:pt>
                <c:pt idx="251">
                  <c:v>813</c:v>
                </c:pt>
                <c:pt idx="252">
                  <c:v>814</c:v>
                </c:pt>
                <c:pt idx="253">
                  <c:v>815</c:v>
                </c:pt>
                <c:pt idx="254">
                  <c:v>816</c:v>
                </c:pt>
                <c:pt idx="255">
                  <c:v>817</c:v>
                </c:pt>
                <c:pt idx="256">
                  <c:v>818</c:v>
                </c:pt>
              </c:numCache>
            </c:numRef>
          </c:xVal>
          <c:yVal>
            <c:numRef>
              <c:f>Graph!$H$564:$H$818</c:f>
              <c:numCache>
                <c:formatCode>General</c:formatCode>
                <c:ptCount val="25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92-4DB0-9C1E-15A48DE2F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16655"/>
        <c:axId val="1911215215"/>
      </c:scatterChart>
      <c:valAx>
        <c:axId val="1911216655"/>
        <c:scaling>
          <c:orientation val="minMax"/>
          <c:max val="818"/>
          <c:min val="562"/>
        </c:scaling>
        <c:delete val="0"/>
        <c:axPos val="b"/>
        <c:numFmt formatCode="General" sourceLinked="1"/>
        <c:majorTickMark val="out"/>
        <c:minorTickMark val="none"/>
        <c:tickLblPos val="nextTo"/>
        <c:crossAx val="1911215215"/>
        <c:crosses val="autoZero"/>
        <c:crossBetween val="midCat"/>
      </c:valAx>
      <c:valAx>
        <c:axId val="19112152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121665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4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Graph!$A$821:$A$1126</c:f>
              <c:numCache>
                <c:formatCode>General</c:formatCode>
                <c:ptCount val="306"/>
                <c:pt idx="0">
                  <c:v>820</c:v>
                </c:pt>
                <c:pt idx="1">
                  <c:v>821</c:v>
                </c:pt>
                <c:pt idx="2">
                  <c:v>822</c:v>
                </c:pt>
                <c:pt idx="3">
                  <c:v>823</c:v>
                </c:pt>
                <c:pt idx="4">
                  <c:v>824</c:v>
                </c:pt>
                <c:pt idx="5">
                  <c:v>825</c:v>
                </c:pt>
                <c:pt idx="6">
                  <c:v>826</c:v>
                </c:pt>
                <c:pt idx="7">
                  <c:v>827</c:v>
                </c:pt>
                <c:pt idx="8">
                  <c:v>828</c:v>
                </c:pt>
                <c:pt idx="9">
                  <c:v>829</c:v>
                </c:pt>
                <c:pt idx="10">
                  <c:v>830</c:v>
                </c:pt>
                <c:pt idx="11">
                  <c:v>831</c:v>
                </c:pt>
                <c:pt idx="12">
                  <c:v>832</c:v>
                </c:pt>
                <c:pt idx="13">
                  <c:v>833</c:v>
                </c:pt>
                <c:pt idx="14">
                  <c:v>834</c:v>
                </c:pt>
                <c:pt idx="15">
                  <c:v>835</c:v>
                </c:pt>
                <c:pt idx="16">
                  <c:v>836</c:v>
                </c:pt>
                <c:pt idx="17">
                  <c:v>837</c:v>
                </c:pt>
                <c:pt idx="18">
                  <c:v>838</c:v>
                </c:pt>
                <c:pt idx="19">
                  <c:v>839</c:v>
                </c:pt>
                <c:pt idx="20">
                  <c:v>840</c:v>
                </c:pt>
                <c:pt idx="21">
                  <c:v>841</c:v>
                </c:pt>
                <c:pt idx="22">
                  <c:v>842</c:v>
                </c:pt>
                <c:pt idx="23">
                  <c:v>843</c:v>
                </c:pt>
                <c:pt idx="24">
                  <c:v>844</c:v>
                </c:pt>
                <c:pt idx="25">
                  <c:v>845</c:v>
                </c:pt>
                <c:pt idx="26">
                  <c:v>846</c:v>
                </c:pt>
                <c:pt idx="27">
                  <c:v>847</c:v>
                </c:pt>
                <c:pt idx="28">
                  <c:v>848</c:v>
                </c:pt>
                <c:pt idx="29">
                  <c:v>849</c:v>
                </c:pt>
                <c:pt idx="30">
                  <c:v>850</c:v>
                </c:pt>
                <c:pt idx="31">
                  <c:v>851</c:v>
                </c:pt>
                <c:pt idx="32">
                  <c:v>852</c:v>
                </c:pt>
                <c:pt idx="33">
                  <c:v>853</c:v>
                </c:pt>
                <c:pt idx="34">
                  <c:v>854</c:v>
                </c:pt>
                <c:pt idx="35">
                  <c:v>855</c:v>
                </c:pt>
                <c:pt idx="36">
                  <c:v>856</c:v>
                </c:pt>
                <c:pt idx="37">
                  <c:v>857</c:v>
                </c:pt>
                <c:pt idx="38">
                  <c:v>858</c:v>
                </c:pt>
                <c:pt idx="39">
                  <c:v>859</c:v>
                </c:pt>
                <c:pt idx="40">
                  <c:v>860</c:v>
                </c:pt>
                <c:pt idx="41">
                  <c:v>861</c:v>
                </c:pt>
                <c:pt idx="42">
                  <c:v>862</c:v>
                </c:pt>
                <c:pt idx="43">
                  <c:v>863</c:v>
                </c:pt>
                <c:pt idx="44">
                  <c:v>864</c:v>
                </c:pt>
                <c:pt idx="45">
                  <c:v>865</c:v>
                </c:pt>
                <c:pt idx="46">
                  <c:v>866</c:v>
                </c:pt>
                <c:pt idx="47">
                  <c:v>867</c:v>
                </c:pt>
                <c:pt idx="48">
                  <c:v>868</c:v>
                </c:pt>
                <c:pt idx="49">
                  <c:v>869</c:v>
                </c:pt>
                <c:pt idx="50">
                  <c:v>870</c:v>
                </c:pt>
                <c:pt idx="51">
                  <c:v>871</c:v>
                </c:pt>
                <c:pt idx="52">
                  <c:v>872</c:v>
                </c:pt>
                <c:pt idx="53">
                  <c:v>873</c:v>
                </c:pt>
                <c:pt idx="54">
                  <c:v>874</c:v>
                </c:pt>
                <c:pt idx="55">
                  <c:v>875</c:v>
                </c:pt>
                <c:pt idx="56">
                  <c:v>876</c:v>
                </c:pt>
                <c:pt idx="57">
                  <c:v>877</c:v>
                </c:pt>
                <c:pt idx="58">
                  <c:v>878</c:v>
                </c:pt>
                <c:pt idx="59">
                  <c:v>879</c:v>
                </c:pt>
                <c:pt idx="60">
                  <c:v>880</c:v>
                </c:pt>
                <c:pt idx="61">
                  <c:v>881</c:v>
                </c:pt>
                <c:pt idx="62">
                  <c:v>882</c:v>
                </c:pt>
                <c:pt idx="63">
                  <c:v>883</c:v>
                </c:pt>
                <c:pt idx="64">
                  <c:v>884</c:v>
                </c:pt>
                <c:pt idx="65">
                  <c:v>885</c:v>
                </c:pt>
                <c:pt idx="66">
                  <c:v>886</c:v>
                </c:pt>
                <c:pt idx="67">
                  <c:v>887</c:v>
                </c:pt>
                <c:pt idx="68">
                  <c:v>888</c:v>
                </c:pt>
                <c:pt idx="69">
                  <c:v>889</c:v>
                </c:pt>
                <c:pt idx="70">
                  <c:v>890</c:v>
                </c:pt>
                <c:pt idx="71">
                  <c:v>891</c:v>
                </c:pt>
                <c:pt idx="72">
                  <c:v>892</c:v>
                </c:pt>
                <c:pt idx="73">
                  <c:v>893</c:v>
                </c:pt>
                <c:pt idx="74">
                  <c:v>894</c:v>
                </c:pt>
                <c:pt idx="75">
                  <c:v>895</c:v>
                </c:pt>
                <c:pt idx="76">
                  <c:v>896</c:v>
                </c:pt>
                <c:pt idx="77">
                  <c:v>897</c:v>
                </c:pt>
                <c:pt idx="78">
                  <c:v>898</c:v>
                </c:pt>
                <c:pt idx="79">
                  <c:v>899</c:v>
                </c:pt>
                <c:pt idx="80">
                  <c:v>900</c:v>
                </c:pt>
                <c:pt idx="81">
                  <c:v>901</c:v>
                </c:pt>
                <c:pt idx="82">
                  <c:v>902</c:v>
                </c:pt>
                <c:pt idx="83">
                  <c:v>903</c:v>
                </c:pt>
                <c:pt idx="84">
                  <c:v>904</c:v>
                </c:pt>
                <c:pt idx="85">
                  <c:v>905</c:v>
                </c:pt>
                <c:pt idx="86">
                  <c:v>906</c:v>
                </c:pt>
                <c:pt idx="87">
                  <c:v>907</c:v>
                </c:pt>
                <c:pt idx="88">
                  <c:v>908</c:v>
                </c:pt>
                <c:pt idx="89">
                  <c:v>909</c:v>
                </c:pt>
                <c:pt idx="90">
                  <c:v>910</c:v>
                </c:pt>
                <c:pt idx="91">
                  <c:v>911</c:v>
                </c:pt>
                <c:pt idx="92">
                  <c:v>912</c:v>
                </c:pt>
                <c:pt idx="93">
                  <c:v>913</c:v>
                </c:pt>
                <c:pt idx="94">
                  <c:v>914</c:v>
                </c:pt>
                <c:pt idx="95">
                  <c:v>915</c:v>
                </c:pt>
                <c:pt idx="96">
                  <c:v>916</c:v>
                </c:pt>
                <c:pt idx="97">
                  <c:v>917</c:v>
                </c:pt>
                <c:pt idx="98">
                  <c:v>918</c:v>
                </c:pt>
                <c:pt idx="99">
                  <c:v>919</c:v>
                </c:pt>
                <c:pt idx="100">
                  <c:v>920</c:v>
                </c:pt>
                <c:pt idx="101">
                  <c:v>921</c:v>
                </c:pt>
                <c:pt idx="102">
                  <c:v>922</c:v>
                </c:pt>
                <c:pt idx="103">
                  <c:v>923</c:v>
                </c:pt>
                <c:pt idx="104">
                  <c:v>924</c:v>
                </c:pt>
                <c:pt idx="105">
                  <c:v>925</c:v>
                </c:pt>
                <c:pt idx="106">
                  <c:v>926</c:v>
                </c:pt>
                <c:pt idx="107">
                  <c:v>927</c:v>
                </c:pt>
                <c:pt idx="108">
                  <c:v>928</c:v>
                </c:pt>
                <c:pt idx="109">
                  <c:v>929</c:v>
                </c:pt>
                <c:pt idx="110">
                  <c:v>930</c:v>
                </c:pt>
                <c:pt idx="111">
                  <c:v>931</c:v>
                </c:pt>
                <c:pt idx="112">
                  <c:v>932</c:v>
                </c:pt>
                <c:pt idx="113">
                  <c:v>933</c:v>
                </c:pt>
                <c:pt idx="114">
                  <c:v>934</c:v>
                </c:pt>
                <c:pt idx="115">
                  <c:v>935</c:v>
                </c:pt>
                <c:pt idx="116">
                  <c:v>936</c:v>
                </c:pt>
                <c:pt idx="117">
                  <c:v>937</c:v>
                </c:pt>
                <c:pt idx="118">
                  <c:v>938</c:v>
                </c:pt>
                <c:pt idx="119">
                  <c:v>939</c:v>
                </c:pt>
                <c:pt idx="120">
                  <c:v>940</c:v>
                </c:pt>
                <c:pt idx="121">
                  <c:v>941</c:v>
                </c:pt>
                <c:pt idx="122">
                  <c:v>942</c:v>
                </c:pt>
                <c:pt idx="123">
                  <c:v>943</c:v>
                </c:pt>
                <c:pt idx="124">
                  <c:v>944</c:v>
                </c:pt>
                <c:pt idx="125">
                  <c:v>945</c:v>
                </c:pt>
                <c:pt idx="126">
                  <c:v>946</c:v>
                </c:pt>
                <c:pt idx="127">
                  <c:v>947</c:v>
                </c:pt>
                <c:pt idx="128">
                  <c:v>948</c:v>
                </c:pt>
                <c:pt idx="129">
                  <c:v>949</c:v>
                </c:pt>
                <c:pt idx="130">
                  <c:v>950</c:v>
                </c:pt>
                <c:pt idx="131">
                  <c:v>951</c:v>
                </c:pt>
                <c:pt idx="132">
                  <c:v>952</c:v>
                </c:pt>
                <c:pt idx="133">
                  <c:v>953</c:v>
                </c:pt>
                <c:pt idx="134">
                  <c:v>954</c:v>
                </c:pt>
                <c:pt idx="135">
                  <c:v>955</c:v>
                </c:pt>
                <c:pt idx="136">
                  <c:v>956</c:v>
                </c:pt>
                <c:pt idx="137">
                  <c:v>957</c:v>
                </c:pt>
                <c:pt idx="138">
                  <c:v>958</c:v>
                </c:pt>
                <c:pt idx="139">
                  <c:v>959</c:v>
                </c:pt>
                <c:pt idx="140">
                  <c:v>960</c:v>
                </c:pt>
                <c:pt idx="141">
                  <c:v>961</c:v>
                </c:pt>
                <c:pt idx="142">
                  <c:v>962</c:v>
                </c:pt>
                <c:pt idx="143">
                  <c:v>963</c:v>
                </c:pt>
                <c:pt idx="144">
                  <c:v>964</c:v>
                </c:pt>
                <c:pt idx="145">
                  <c:v>965</c:v>
                </c:pt>
                <c:pt idx="146">
                  <c:v>966</c:v>
                </c:pt>
                <c:pt idx="147">
                  <c:v>967</c:v>
                </c:pt>
                <c:pt idx="148">
                  <c:v>968</c:v>
                </c:pt>
                <c:pt idx="149">
                  <c:v>969</c:v>
                </c:pt>
                <c:pt idx="150">
                  <c:v>970</c:v>
                </c:pt>
                <c:pt idx="151">
                  <c:v>971</c:v>
                </c:pt>
                <c:pt idx="152">
                  <c:v>972</c:v>
                </c:pt>
                <c:pt idx="153">
                  <c:v>973</c:v>
                </c:pt>
                <c:pt idx="154">
                  <c:v>974</c:v>
                </c:pt>
                <c:pt idx="155">
                  <c:v>975</c:v>
                </c:pt>
                <c:pt idx="156">
                  <c:v>976</c:v>
                </c:pt>
                <c:pt idx="157">
                  <c:v>977</c:v>
                </c:pt>
                <c:pt idx="158">
                  <c:v>978</c:v>
                </c:pt>
                <c:pt idx="159">
                  <c:v>979</c:v>
                </c:pt>
                <c:pt idx="160">
                  <c:v>980</c:v>
                </c:pt>
                <c:pt idx="161">
                  <c:v>981</c:v>
                </c:pt>
                <c:pt idx="162">
                  <c:v>982</c:v>
                </c:pt>
                <c:pt idx="163">
                  <c:v>983</c:v>
                </c:pt>
                <c:pt idx="164">
                  <c:v>984</c:v>
                </c:pt>
                <c:pt idx="165">
                  <c:v>985</c:v>
                </c:pt>
                <c:pt idx="166">
                  <c:v>986</c:v>
                </c:pt>
                <c:pt idx="167">
                  <c:v>987</c:v>
                </c:pt>
                <c:pt idx="168">
                  <c:v>988</c:v>
                </c:pt>
                <c:pt idx="169">
                  <c:v>989</c:v>
                </c:pt>
                <c:pt idx="170">
                  <c:v>990</c:v>
                </c:pt>
                <c:pt idx="171">
                  <c:v>991</c:v>
                </c:pt>
                <c:pt idx="172">
                  <c:v>992</c:v>
                </c:pt>
                <c:pt idx="173">
                  <c:v>993</c:v>
                </c:pt>
                <c:pt idx="174">
                  <c:v>994</c:v>
                </c:pt>
                <c:pt idx="175">
                  <c:v>995</c:v>
                </c:pt>
                <c:pt idx="176">
                  <c:v>996</c:v>
                </c:pt>
                <c:pt idx="177">
                  <c:v>997</c:v>
                </c:pt>
                <c:pt idx="178">
                  <c:v>998</c:v>
                </c:pt>
                <c:pt idx="179">
                  <c:v>999</c:v>
                </c:pt>
                <c:pt idx="180">
                  <c:v>1000</c:v>
                </c:pt>
                <c:pt idx="181">
                  <c:v>1001</c:v>
                </c:pt>
                <c:pt idx="182">
                  <c:v>1002</c:v>
                </c:pt>
                <c:pt idx="183">
                  <c:v>1003</c:v>
                </c:pt>
                <c:pt idx="184">
                  <c:v>1004</c:v>
                </c:pt>
                <c:pt idx="185">
                  <c:v>1005</c:v>
                </c:pt>
                <c:pt idx="186">
                  <c:v>1006</c:v>
                </c:pt>
                <c:pt idx="187">
                  <c:v>1007</c:v>
                </c:pt>
                <c:pt idx="188">
                  <c:v>1008</c:v>
                </c:pt>
                <c:pt idx="189">
                  <c:v>1009</c:v>
                </c:pt>
                <c:pt idx="190">
                  <c:v>1010</c:v>
                </c:pt>
                <c:pt idx="191">
                  <c:v>1011</c:v>
                </c:pt>
                <c:pt idx="192">
                  <c:v>1012</c:v>
                </c:pt>
                <c:pt idx="193">
                  <c:v>1013</c:v>
                </c:pt>
                <c:pt idx="194">
                  <c:v>1014</c:v>
                </c:pt>
                <c:pt idx="195">
                  <c:v>1015</c:v>
                </c:pt>
                <c:pt idx="196">
                  <c:v>1016</c:v>
                </c:pt>
                <c:pt idx="197">
                  <c:v>1017</c:v>
                </c:pt>
                <c:pt idx="198">
                  <c:v>1018</c:v>
                </c:pt>
                <c:pt idx="199">
                  <c:v>1019</c:v>
                </c:pt>
                <c:pt idx="200">
                  <c:v>1020</c:v>
                </c:pt>
                <c:pt idx="201">
                  <c:v>1021</c:v>
                </c:pt>
                <c:pt idx="202">
                  <c:v>1022</c:v>
                </c:pt>
                <c:pt idx="203">
                  <c:v>1023</c:v>
                </c:pt>
                <c:pt idx="204">
                  <c:v>1024</c:v>
                </c:pt>
                <c:pt idx="205">
                  <c:v>1025</c:v>
                </c:pt>
                <c:pt idx="206">
                  <c:v>1026</c:v>
                </c:pt>
                <c:pt idx="207">
                  <c:v>1027</c:v>
                </c:pt>
                <c:pt idx="208">
                  <c:v>1028</c:v>
                </c:pt>
                <c:pt idx="209">
                  <c:v>1029</c:v>
                </c:pt>
                <c:pt idx="210">
                  <c:v>1030</c:v>
                </c:pt>
                <c:pt idx="211">
                  <c:v>1031</c:v>
                </c:pt>
                <c:pt idx="212">
                  <c:v>1032</c:v>
                </c:pt>
                <c:pt idx="213">
                  <c:v>1033</c:v>
                </c:pt>
                <c:pt idx="214">
                  <c:v>1034</c:v>
                </c:pt>
                <c:pt idx="215">
                  <c:v>1035</c:v>
                </c:pt>
                <c:pt idx="216">
                  <c:v>1036</c:v>
                </c:pt>
                <c:pt idx="217">
                  <c:v>1037</c:v>
                </c:pt>
                <c:pt idx="218">
                  <c:v>1038</c:v>
                </c:pt>
                <c:pt idx="219">
                  <c:v>1039</c:v>
                </c:pt>
                <c:pt idx="220">
                  <c:v>1040</c:v>
                </c:pt>
                <c:pt idx="221">
                  <c:v>1041</c:v>
                </c:pt>
                <c:pt idx="222">
                  <c:v>1042</c:v>
                </c:pt>
                <c:pt idx="223">
                  <c:v>1043</c:v>
                </c:pt>
                <c:pt idx="224">
                  <c:v>1044</c:v>
                </c:pt>
                <c:pt idx="225">
                  <c:v>1045</c:v>
                </c:pt>
                <c:pt idx="226">
                  <c:v>1046</c:v>
                </c:pt>
                <c:pt idx="227">
                  <c:v>1047</c:v>
                </c:pt>
                <c:pt idx="228">
                  <c:v>1048</c:v>
                </c:pt>
                <c:pt idx="229">
                  <c:v>1049</c:v>
                </c:pt>
                <c:pt idx="230">
                  <c:v>1050</c:v>
                </c:pt>
                <c:pt idx="231">
                  <c:v>1051</c:v>
                </c:pt>
                <c:pt idx="232">
                  <c:v>1052</c:v>
                </c:pt>
                <c:pt idx="233">
                  <c:v>1053</c:v>
                </c:pt>
                <c:pt idx="234">
                  <c:v>1054</c:v>
                </c:pt>
                <c:pt idx="235">
                  <c:v>1055</c:v>
                </c:pt>
                <c:pt idx="236">
                  <c:v>1056</c:v>
                </c:pt>
                <c:pt idx="237">
                  <c:v>1057</c:v>
                </c:pt>
                <c:pt idx="238">
                  <c:v>1058</c:v>
                </c:pt>
                <c:pt idx="239">
                  <c:v>1059</c:v>
                </c:pt>
                <c:pt idx="240">
                  <c:v>1060</c:v>
                </c:pt>
                <c:pt idx="241">
                  <c:v>1061</c:v>
                </c:pt>
                <c:pt idx="242">
                  <c:v>1062</c:v>
                </c:pt>
                <c:pt idx="243">
                  <c:v>1063</c:v>
                </c:pt>
                <c:pt idx="244">
                  <c:v>1064</c:v>
                </c:pt>
                <c:pt idx="245">
                  <c:v>1065</c:v>
                </c:pt>
                <c:pt idx="246">
                  <c:v>1066</c:v>
                </c:pt>
                <c:pt idx="247">
                  <c:v>1067</c:v>
                </c:pt>
                <c:pt idx="248">
                  <c:v>1068</c:v>
                </c:pt>
                <c:pt idx="249">
                  <c:v>1069</c:v>
                </c:pt>
                <c:pt idx="250">
                  <c:v>1070</c:v>
                </c:pt>
                <c:pt idx="251">
                  <c:v>1071</c:v>
                </c:pt>
                <c:pt idx="252">
                  <c:v>1072</c:v>
                </c:pt>
                <c:pt idx="253">
                  <c:v>1073</c:v>
                </c:pt>
                <c:pt idx="254">
                  <c:v>1074</c:v>
                </c:pt>
                <c:pt idx="255">
                  <c:v>1075</c:v>
                </c:pt>
                <c:pt idx="256">
                  <c:v>1076</c:v>
                </c:pt>
                <c:pt idx="257">
                  <c:v>1077</c:v>
                </c:pt>
                <c:pt idx="258">
                  <c:v>1078</c:v>
                </c:pt>
                <c:pt idx="259">
                  <c:v>1079</c:v>
                </c:pt>
                <c:pt idx="260">
                  <c:v>1080</c:v>
                </c:pt>
                <c:pt idx="261">
                  <c:v>1081</c:v>
                </c:pt>
                <c:pt idx="262">
                  <c:v>1082</c:v>
                </c:pt>
                <c:pt idx="263">
                  <c:v>1083</c:v>
                </c:pt>
                <c:pt idx="264">
                  <c:v>1084</c:v>
                </c:pt>
                <c:pt idx="265">
                  <c:v>1085</c:v>
                </c:pt>
                <c:pt idx="266">
                  <c:v>1086</c:v>
                </c:pt>
                <c:pt idx="267">
                  <c:v>1087</c:v>
                </c:pt>
                <c:pt idx="268">
                  <c:v>1088</c:v>
                </c:pt>
                <c:pt idx="269">
                  <c:v>1089</c:v>
                </c:pt>
                <c:pt idx="270">
                  <c:v>1090</c:v>
                </c:pt>
                <c:pt idx="271">
                  <c:v>1091</c:v>
                </c:pt>
                <c:pt idx="272">
                  <c:v>1092</c:v>
                </c:pt>
                <c:pt idx="273">
                  <c:v>1093</c:v>
                </c:pt>
                <c:pt idx="274">
                  <c:v>1094</c:v>
                </c:pt>
                <c:pt idx="275">
                  <c:v>1095</c:v>
                </c:pt>
                <c:pt idx="276">
                  <c:v>1096</c:v>
                </c:pt>
                <c:pt idx="277">
                  <c:v>1097</c:v>
                </c:pt>
                <c:pt idx="278">
                  <c:v>1098</c:v>
                </c:pt>
                <c:pt idx="279">
                  <c:v>1099</c:v>
                </c:pt>
                <c:pt idx="280">
                  <c:v>1100</c:v>
                </c:pt>
                <c:pt idx="281">
                  <c:v>1101</c:v>
                </c:pt>
                <c:pt idx="282">
                  <c:v>1102</c:v>
                </c:pt>
                <c:pt idx="283">
                  <c:v>1103</c:v>
                </c:pt>
                <c:pt idx="284">
                  <c:v>1104</c:v>
                </c:pt>
                <c:pt idx="285">
                  <c:v>1105</c:v>
                </c:pt>
                <c:pt idx="286">
                  <c:v>1106</c:v>
                </c:pt>
                <c:pt idx="287">
                  <c:v>1107</c:v>
                </c:pt>
                <c:pt idx="288">
                  <c:v>1108</c:v>
                </c:pt>
                <c:pt idx="289">
                  <c:v>1109</c:v>
                </c:pt>
                <c:pt idx="290">
                  <c:v>1110</c:v>
                </c:pt>
                <c:pt idx="291">
                  <c:v>1111</c:v>
                </c:pt>
                <c:pt idx="292">
                  <c:v>1112</c:v>
                </c:pt>
                <c:pt idx="293">
                  <c:v>1113</c:v>
                </c:pt>
                <c:pt idx="294">
                  <c:v>1114</c:v>
                </c:pt>
                <c:pt idx="295">
                  <c:v>1115</c:v>
                </c:pt>
                <c:pt idx="296">
                  <c:v>1116</c:v>
                </c:pt>
                <c:pt idx="297">
                  <c:v>1117</c:v>
                </c:pt>
                <c:pt idx="298">
                  <c:v>1118</c:v>
                </c:pt>
                <c:pt idx="299">
                  <c:v>1119</c:v>
                </c:pt>
                <c:pt idx="300">
                  <c:v>1120</c:v>
                </c:pt>
                <c:pt idx="301">
                  <c:v>1121</c:v>
                </c:pt>
                <c:pt idx="302">
                  <c:v>1122</c:v>
                </c:pt>
                <c:pt idx="303">
                  <c:v>1123</c:v>
                </c:pt>
                <c:pt idx="304">
                  <c:v>1124</c:v>
                </c:pt>
                <c:pt idx="305">
                  <c:v>1125</c:v>
                </c:pt>
              </c:numCache>
            </c:numRef>
          </c:xVal>
          <c:yVal>
            <c:numRef>
              <c:f>Graph!$D$822:$D$1125</c:f>
              <c:numCache>
                <c:formatCode>General</c:formatCode>
                <c:ptCount val="30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3B-4296-A4A8-3CA8171579F3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Graph!$A$821:$A$1126</c:f>
              <c:numCache>
                <c:formatCode>General</c:formatCode>
                <c:ptCount val="306"/>
                <c:pt idx="0">
                  <c:v>820</c:v>
                </c:pt>
                <c:pt idx="1">
                  <c:v>821</c:v>
                </c:pt>
                <c:pt idx="2">
                  <c:v>822</c:v>
                </c:pt>
                <c:pt idx="3">
                  <c:v>823</c:v>
                </c:pt>
                <c:pt idx="4">
                  <c:v>824</c:v>
                </c:pt>
                <c:pt idx="5">
                  <c:v>825</c:v>
                </c:pt>
                <c:pt idx="6">
                  <c:v>826</c:v>
                </c:pt>
                <c:pt idx="7">
                  <c:v>827</c:v>
                </c:pt>
                <c:pt idx="8">
                  <c:v>828</c:v>
                </c:pt>
                <c:pt idx="9">
                  <c:v>829</c:v>
                </c:pt>
                <c:pt idx="10">
                  <c:v>830</c:v>
                </c:pt>
                <c:pt idx="11">
                  <c:v>831</c:v>
                </c:pt>
                <c:pt idx="12">
                  <c:v>832</c:v>
                </c:pt>
                <c:pt idx="13">
                  <c:v>833</c:v>
                </c:pt>
                <c:pt idx="14">
                  <c:v>834</c:v>
                </c:pt>
                <c:pt idx="15">
                  <c:v>835</c:v>
                </c:pt>
                <c:pt idx="16">
                  <c:v>836</c:v>
                </c:pt>
                <c:pt idx="17">
                  <c:v>837</c:v>
                </c:pt>
                <c:pt idx="18">
                  <c:v>838</c:v>
                </c:pt>
                <c:pt idx="19">
                  <c:v>839</c:v>
                </c:pt>
                <c:pt idx="20">
                  <c:v>840</c:v>
                </c:pt>
                <c:pt idx="21">
                  <c:v>841</c:v>
                </c:pt>
                <c:pt idx="22">
                  <c:v>842</c:v>
                </c:pt>
                <c:pt idx="23">
                  <c:v>843</c:v>
                </c:pt>
                <c:pt idx="24">
                  <c:v>844</c:v>
                </c:pt>
                <c:pt idx="25">
                  <c:v>845</c:v>
                </c:pt>
                <c:pt idx="26">
                  <c:v>846</c:v>
                </c:pt>
                <c:pt idx="27">
                  <c:v>847</c:v>
                </c:pt>
                <c:pt idx="28">
                  <c:v>848</c:v>
                </c:pt>
                <c:pt idx="29">
                  <c:v>849</c:v>
                </c:pt>
                <c:pt idx="30">
                  <c:v>850</c:v>
                </c:pt>
                <c:pt idx="31">
                  <c:v>851</c:v>
                </c:pt>
                <c:pt idx="32">
                  <c:v>852</c:v>
                </c:pt>
                <c:pt idx="33">
                  <c:v>853</c:v>
                </c:pt>
                <c:pt idx="34">
                  <c:v>854</c:v>
                </c:pt>
                <c:pt idx="35">
                  <c:v>855</c:v>
                </c:pt>
                <c:pt idx="36">
                  <c:v>856</c:v>
                </c:pt>
                <c:pt idx="37">
                  <c:v>857</c:v>
                </c:pt>
                <c:pt idx="38">
                  <c:v>858</c:v>
                </c:pt>
                <c:pt idx="39">
                  <c:v>859</c:v>
                </c:pt>
                <c:pt idx="40">
                  <c:v>860</c:v>
                </c:pt>
                <c:pt idx="41">
                  <c:v>861</c:v>
                </c:pt>
                <c:pt idx="42">
                  <c:v>862</c:v>
                </c:pt>
                <c:pt idx="43">
                  <c:v>863</c:v>
                </c:pt>
                <c:pt idx="44">
                  <c:v>864</c:v>
                </c:pt>
                <c:pt idx="45">
                  <c:v>865</c:v>
                </c:pt>
                <c:pt idx="46">
                  <c:v>866</c:v>
                </c:pt>
                <c:pt idx="47">
                  <c:v>867</c:v>
                </c:pt>
                <c:pt idx="48">
                  <c:v>868</c:v>
                </c:pt>
                <c:pt idx="49">
                  <c:v>869</c:v>
                </c:pt>
                <c:pt idx="50">
                  <c:v>870</c:v>
                </c:pt>
                <c:pt idx="51">
                  <c:v>871</c:v>
                </c:pt>
                <c:pt idx="52">
                  <c:v>872</c:v>
                </c:pt>
                <c:pt idx="53">
                  <c:v>873</c:v>
                </c:pt>
                <c:pt idx="54">
                  <c:v>874</c:v>
                </c:pt>
                <c:pt idx="55">
                  <c:v>875</c:v>
                </c:pt>
                <c:pt idx="56">
                  <c:v>876</c:v>
                </c:pt>
                <c:pt idx="57">
                  <c:v>877</c:v>
                </c:pt>
                <c:pt idx="58">
                  <c:v>878</c:v>
                </c:pt>
                <c:pt idx="59">
                  <c:v>879</c:v>
                </c:pt>
                <c:pt idx="60">
                  <c:v>880</c:v>
                </c:pt>
                <c:pt idx="61">
                  <c:v>881</c:v>
                </c:pt>
                <c:pt idx="62">
                  <c:v>882</c:v>
                </c:pt>
                <c:pt idx="63">
                  <c:v>883</c:v>
                </c:pt>
                <c:pt idx="64">
                  <c:v>884</c:v>
                </c:pt>
                <c:pt idx="65">
                  <c:v>885</c:v>
                </c:pt>
                <c:pt idx="66">
                  <c:v>886</c:v>
                </c:pt>
                <c:pt idx="67">
                  <c:v>887</c:v>
                </c:pt>
                <c:pt idx="68">
                  <c:v>888</c:v>
                </c:pt>
                <c:pt idx="69">
                  <c:v>889</c:v>
                </c:pt>
                <c:pt idx="70">
                  <c:v>890</c:v>
                </c:pt>
                <c:pt idx="71">
                  <c:v>891</c:v>
                </c:pt>
                <c:pt idx="72">
                  <c:v>892</c:v>
                </c:pt>
                <c:pt idx="73">
                  <c:v>893</c:v>
                </c:pt>
                <c:pt idx="74">
                  <c:v>894</c:v>
                </c:pt>
                <c:pt idx="75">
                  <c:v>895</c:v>
                </c:pt>
                <c:pt idx="76">
                  <c:v>896</c:v>
                </c:pt>
                <c:pt idx="77">
                  <c:v>897</c:v>
                </c:pt>
                <c:pt idx="78">
                  <c:v>898</c:v>
                </c:pt>
                <c:pt idx="79">
                  <c:v>899</c:v>
                </c:pt>
                <c:pt idx="80">
                  <c:v>900</c:v>
                </c:pt>
                <c:pt idx="81">
                  <c:v>901</c:v>
                </c:pt>
                <c:pt idx="82">
                  <c:v>902</c:v>
                </c:pt>
                <c:pt idx="83">
                  <c:v>903</c:v>
                </c:pt>
                <c:pt idx="84">
                  <c:v>904</c:v>
                </c:pt>
                <c:pt idx="85">
                  <c:v>905</c:v>
                </c:pt>
                <c:pt idx="86">
                  <c:v>906</c:v>
                </c:pt>
                <c:pt idx="87">
                  <c:v>907</c:v>
                </c:pt>
                <c:pt idx="88">
                  <c:v>908</c:v>
                </c:pt>
                <c:pt idx="89">
                  <c:v>909</c:v>
                </c:pt>
                <c:pt idx="90">
                  <c:v>910</c:v>
                </c:pt>
                <c:pt idx="91">
                  <c:v>911</c:v>
                </c:pt>
                <c:pt idx="92">
                  <c:v>912</c:v>
                </c:pt>
                <c:pt idx="93">
                  <c:v>913</c:v>
                </c:pt>
                <c:pt idx="94">
                  <c:v>914</c:v>
                </c:pt>
                <c:pt idx="95">
                  <c:v>915</c:v>
                </c:pt>
                <c:pt idx="96">
                  <c:v>916</c:v>
                </c:pt>
                <c:pt idx="97">
                  <c:v>917</c:v>
                </c:pt>
                <c:pt idx="98">
                  <c:v>918</c:v>
                </c:pt>
                <c:pt idx="99">
                  <c:v>919</c:v>
                </c:pt>
                <c:pt idx="100">
                  <c:v>920</c:v>
                </c:pt>
                <c:pt idx="101">
                  <c:v>921</c:v>
                </c:pt>
                <c:pt idx="102">
                  <c:v>922</c:v>
                </c:pt>
                <c:pt idx="103">
                  <c:v>923</c:v>
                </c:pt>
                <c:pt idx="104">
                  <c:v>924</c:v>
                </c:pt>
                <c:pt idx="105">
                  <c:v>925</c:v>
                </c:pt>
                <c:pt idx="106">
                  <c:v>926</c:v>
                </c:pt>
                <c:pt idx="107">
                  <c:v>927</c:v>
                </c:pt>
                <c:pt idx="108">
                  <c:v>928</c:v>
                </c:pt>
                <c:pt idx="109">
                  <c:v>929</c:v>
                </c:pt>
                <c:pt idx="110">
                  <c:v>930</c:v>
                </c:pt>
                <c:pt idx="111">
                  <c:v>931</c:v>
                </c:pt>
                <c:pt idx="112">
                  <c:v>932</c:v>
                </c:pt>
                <c:pt idx="113">
                  <c:v>933</c:v>
                </c:pt>
                <c:pt idx="114">
                  <c:v>934</c:v>
                </c:pt>
                <c:pt idx="115">
                  <c:v>935</c:v>
                </c:pt>
                <c:pt idx="116">
                  <c:v>936</c:v>
                </c:pt>
                <c:pt idx="117">
                  <c:v>937</c:v>
                </c:pt>
                <c:pt idx="118">
                  <c:v>938</c:v>
                </c:pt>
                <c:pt idx="119">
                  <c:v>939</c:v>
                </c:pt>
                <c:pt idx="120">
                  <c:v>940</c:v>
                </c:pt>
                <c:pt idx="121">
                  <c:v>941</c:v>
                </c:pt>
                <c:pt idx="122">
                  <c:v>942</c:v>
                </c:pt>
                <c:pt idx="123">
                  <c:v>943</c:v>
                </c:pt>
                <c:pt idx="124">
                  <c:v>944</c:v>
                </c:pt>
                <c:pt idx="125">
                  <c:v>945</c:v>
                </c:pt>
                <c:pt idx="126">
                  <c:v>946</c:v>
                </c:pt>
                <c:pt idx="127">
                  <c:v>947</c:v>
                </c:pt>
                <c:pt idx="128">
                  <c:v>948</c:v>
                </c:pt>
                <c:pt idx="129">
                  <c:v>949</c:v>
                </c:pt>
                <c:pt idx="130">
                  <c:v>950</c:v>
                </c:pt>
                <c:pt idx="131">
                  <c:v>951</c:v>
                </c:pt>
                <c:pt idx="132">
                  <c:v>952</c:v>
                </c:pt>
                <c:pt idx="133">
                  <c:v>953</c:v>
                </c:pt>
                <c:pt idx="134">
                  <c:v>954</c:v>
                </c:pt>
                <c:pt idx="135">
                  <c:v>955</c:v>
                </c:pt>
                <c:pt idx="136">
                  <c:v>956</c:v>
                </c:pt>
                <c:pt idx="137">
                  <c:v>957</c:v>
                </c:pt>
                <c:pt idx="138">
                  <c:v>958</c:v>
                </c:pt>
                <c:pt idx="139">
                  <c:v>959</c:v>
                </c:pt>
                <c:pt idx="140">
                  <c:v>960</c:v>
                </c:pt>
                <c:pt idx="141">
                  <c:v>961</c:v>
                </c:pt>
                <c:pt idx="142">
                  <c:v>962</c:v>
                </c:pt>
                <c:pt idx="143">
                  <c:v>963</c:v>
                </c:pt>
                <c:pt idx="144">
                  <c:v>964</c:v>
                </c:pt>
                <c:pt idx="145">
                  <c:v>965</c:v>
                </c:pt>
                <c:pt idx="146">
                  <c:v>966</c:v>
                </c:pt>
                <c:pt idx="147">
                  <c:v>967</c:v>
                </c:pt>
                <c:pt idx="148">
                  <c:v>968</c:v>
                </c:pt>
                <c:pt idx="149">
                  <c:v>969</c:v>
                </c:pt>
                <c:pt idx="150">
                  <c:v>970</c:v>
                </c:pt>
                <c:pt idx="151">
                  <c:v>971</c:v>
                </c:pt>
                <c:pt idx="152">
                  <c:v>972</c:v>
                </c:pt>
                <c:pt idx="153">
                  <c:v>973</c:v>
                </c:pt>
                <c:pt idx="154">
                  <c:v>974</c:v>
                </c:pt>
                <c:pt idx="155">
                  <c:v>975</c:v>
                </c:pt>
                <c:pt idx="156">
                  <c:v>976</c:v>
                </c:pt>
                <c:pt idx="157">
                  <c:v>977</c:v>
                </c:pt>
                <c:pt idx="158">
                  <c:v>978</c:v>
                </c:pt>
                <c:pt idx="159">
                  <c:v>979</c:v>
                </c:pt>
                <c:pt idx="160">
                  <c:v>980</c:v>
                </c:pt>
                <c:pt idx="161">
                  <c:v>981</c:v>
                </c:pt>
                <c:pt idx="162">
                  <c:v>982</c:v>
                </c:pt>
                <c:pt idx="163">
                  <c:v>983</c:v>
                </c:pt>
                <c:pt idx="164">
                  <c:v>984</c:v>
                </c:pt>
                <c:pt idx="165">
                  <c:v>985</c:v>
                </c:pt>
                <c:pt idx="166">
                  <c:v>986</c:v>
                </c:pt>
                <c:pt idx="167">
                  <c:v>987</c:v>
                </c:pt>
                <c:pt idx="168">
                  <c:v>988</c:v>
                </c:pt>
                <c:pt idx="169">
                  <c:v>989</c:v>
                </c:pt>
                <c:pt idx="170">
                  <c:v>990</c:v>
                </c:pt>
                <c:pt idx="171">
                  <c:v>991</c:v>
                </c:pt>
                <c:pt idx="172">
                  <c:v>992</c:v>
                </c:pt>
                <c:pt idx="173">
                  <c:v>993</c:v>
                </c:pt>
                <c:pt idx="174">
                  <c:v>994</c:v>
                </c:pt>
                <c:pt idx="175">
                  <c:v>995</c:v>
                </c:pt>
                <c:pt idx="176">
                  <c:v>996</c:v>
                </c:pt>
                <c:pt idx="177">
                  <c:v>997</c:v>
                </c:pt>
                <c:pt idx="178">
                  <c:v>998</c:v>
                </c:pt>
                <c:pt idx="179">
                  <c:v>999</c:v>
                </c:pt>
                <c:pt idx="180">
                  <c:v>1000</c:v>
                </c:pt>
                <c:pt idx="181">
                  <c:v>1001</c:v>
                </c:pt>
                <c:pt idx="182">
                  <c:v>1002</c:v>
                </c:pt>
                <c:pt idx="183">
                  <c:v>1003</c:v>
                </c:pt>
                <c:pt idx="184">
                  <c:v>1004</c:v>
                </c:pt>
                <c:pt idx="185">
                  <c:v>1005</c:v>
                </c:pt>
                <c:pt idx="186">
                  <c:v>1006</c:v>
                </c:pt>
                <c:pt idx="187">
                  <c:v>1007</c:v>
                </c:pt>
                <c:pt idx="188">
                  <c:v>1008</c:v>
                </c:pt>
                <c:pt idx="189">
                  <c:v>1009</c:v>
                </c:pt>
                <c:pt idx="190">
                  <c:v>1010</c:v>
                </c:pt>
                <c:pt idx="191">
                  <c:v>1011</c:v>
                </c:pt>
                <c:pt idx="192">
                  <c:v>1012</c:v>
                </c:pt>
                <c:pt idx="193">
                  <c:v>1013</c:v>
                </c:pt>
                <c:pt idx="194">
                  <c:v>1014</c:v>
                </c:pt>
                <c:pt idx="195">
                  <c:v>1015</c:v>
                </c:pt>
                <c:pt idx="196">
                  <c:v>1016</c:v>
                </c:pt>
                <c:pt idx="197">
                  <c:v>1017</c:v>
                </c:pt>
                <c:pt idx="198">
                  <c:v>1018</c:v>
                </c:pt>
                <c:pt idx="199">
                  <c:v>1019</c:v>
                </c:pt>
                <c:pt idx="200">
                  <c:v>1020</c:v>
                </c:pt>
                <c:pt idx="201">
                  <c:v>1021</c:v>
                </c:pt>
                <c:pt idx="202">
                  <c:v>1022</c:v>
                </c:pt>
                <c:pt idx="203">
                  <c:v>1023</c:v>
                </c:pt>
                <c:pt idx="204">
                  <c:v>1024</c:v>
                </c:pt>
                <c:pt idx="205">
                  <c:v>1025</c:v>
                </c:pt>
                <c:pt idx="206">
                  <c:v>1026</c:v>
                </c:pt>
                <c:pt idx="207">
                  <c:v>1027</c:v>
                </c:pt>
                <c:pt idx="208">
                  <c:v>1028</c:v>
                </c:pt>
                <c:pt idx="209">
                  <c:v>1029</c:v>
                </c:pt>
                <c:pt idx="210">
                  <c:v>1030</c:v>
                </c:pt>
                <c:pt idx="211">
                  <c:v>1031</c:v>
                </c:pt>
                <c:pt idx="212">
                  <c:v>1032</c:v>
                </c:pt>
                <c:pt idx="213">
                  <c:v>1033</c:v>
                </c:pt>
                <c:pt idx="214">
                  <c:v>1034</c:v>
                </c:pt>
                <c:pt idx="215">
                  <c:v>1035</c:v>
                </c:pt>
                <c:pt idx="216">
                  <c:v>1036</c:v>
                </c:pt>
                <c:pt idx="217">
                  <c:v>1037</c:v>
                </c:pt>
                <c:pt idx="218">
                  <c:v>1038</c:v>
                </c:pt>
                <c:pt idx="219">
                  <c:v>1039</c:v>
                </c:pt>
                <c:pt idx="220">
                  <c:v>1040</c:v>
                </c:pt>
                <c:pt idx="221">
                  <c:v>1041</c:v>
                </c:pt>
                <c:pt idx="222">
                  <c:v>1042</c:v>
                </c:pt>
                <c:pt idx="223">
                  <c:v>1043</c:v>
                </c:pt>
                <c:pt idx="224">
                  <c:v>1044</c:v>
                </c:pt>
                <c:pt idx="225">
                  <c:v>1045</c:v>
                </c:pt>
                <c:pt idx="226">
                  <c:v>1046</c:v>
                </c:pt>
                <c:pt idx="227">
                  <c:v>1047</c:v>
                </c:pt>
                <c:pt idx="228">
                  <c:v>1048</c:v>
                </c:pt>
                <c:pt idx="229">
                  <c:v>1049</c:v>
                </c:pt>
                <c:pt idx="230">
                  <c:v>1050</c:v>
                </c:pt>
                <c:pt idx="231">
                  <c:v>1051</c:v>
                </c:pt>
                <c:pt idx="232">
                  <c:v>1052</c:v>
                </c:pt>
                <c:pt idx="233">
                  <c:v>1053</c:v>
                </c:pt>
                <c:pt idx="234">
                  <c:v>1054</c:v>
                </c:pt>
                <c:pt idx="235">
                  <c:v>1055</c:v>
                </c:pt>
                <c:pt idx="236">
                  <c:v>1056</c:v>
                </c:pt>
                <c:pt idx="237">
                  <c:v>1057</c:v>
                </c:pt>
                <c:pt idx="238">
                  <c:v>1058</c:v>
                </c:pt>
                <c:pt idx="239">
                  <c:v>1059</c:v>
                </c:pt>
                <c:pt idx="240">
                  <c:v>1060</c:v>
                </c:pt>
                <c:pt idx="241">
                  <c:v>1061</c:v>
                </c:pt>
                <c:pt idx="242">
                  <c:v>1062</c:v>
                </c:pt>
                <c:pt idx="243">
                  <c:v>1063</c:v>
                </c:pt>
                <c:pt idx="244">
                  <c:v>1064</c:v>
                </c:pt>
                <c:pt idx="245">
                  <c:v>1065</c:v>
                </c:pt>
                <c:pt idx="246">
                  <c:v>1066</c:v>
                </c:pt>
                <c:pt idx="247">
                  <c:v>1067</c:v>
                </c:pt>
                <c:pt idx="248">
                  <c:v>1068</c:v>
                </c:pt>
                <c:pt idx="249">
                  <c:v>1069</c:v>
                </c:pt>
                <c:pt idx="250">
                  <c:v>1070</c:v>
                </c:pt>
                <c:pt idx="251">
                  <c:v>1071</c:v>
                </c:pt>
                <c:pt idx="252">
                  <c:v>1072</c:v>
                </c:pt>
                <c:pt idx="253">
                  <c:v>1073</c:v>
                </c:pt>
                <c:pt idx="254">
                  <c:v>1074</c:v>
                </c:pt>
                <c:pt idx="255">
                  <c:v>1075</c:v>
                </c:pt>
                <c:pt idx="256">
                  <c:v>1076</c:v>
                </c:pt>
                <c:pt idx="257">
                  <c:v>1077</c:v>
                </c:pt>
                <c:pt idx="258">
                  <c:v>1078</c:v>
                </c:pt>
                <c:pt idx="259">
                  <c:v>1079</c:v>
                </c:pt>
                <c:pt idx="260">
                  <c:v>1080</c:v>
                </c:pt>
                <c:pt idx="261">
                  <c:v>1081</c:v>
                </c:pt>
                <c:pt idx="262">
                  <c:v>1082</c:v>
                </c:pt>
                <c:pt idx="263">
                  <c:v>1083</c:v>
                </c:pt>
                <c:pt idx="264">
                  <c:v>1084</c:v>
                </c:pt>
                <c:pt idx="265">
                  <c:v>1085</c:v>
                </c:pt>
                <c:pt idx="266">
                  <c:v>1086</c:v>
                </c:pt>
                <c:pt idx="267">
                  <c:v>1087</c:v>
                </c:pt>
                <c:pt idx="268">
                  <c:v>1088</c:v>
                </c:pt>
                <c:pt idx="269">
                  <c:v>1089</c:v>
                </c:pt>
                <c:pt idx="270">
                  <c:v>1090</c:v>
                </c:pt>
                <c:pt idx="271">
                  <c:v>1091</c:v>
                </c:pt>
                <c:pt idx="272">
                  <c:v>1092</c:v>
                </c:pt>
                <c:pt idx="273">
                  <c:v>1093</c:v>
                </c:pt>
                <c:pt idx="274">
                  <c:v>1094</c:v>
                </c:pt>
                <c:pt idx="275">
                  <c:v>1095</c:v>
                </c:pt>
                <c:pt idx="276">
                  <c:v>1096</c:v>
                </c:pt>
                <c:pt idx="277">
                  <c:v>1097</c:v>
                </c:pt>
                <c:pt idx="278">
                  <c:v>1098</c:v>
                </c:pt>
                <c:pt idx="279">
                  <c:v>1099</c:v>
                </c:pt>
                <c:pt idx="280">
                  <c:v>1100</c:v>
                </c:pt>
                <c:pt idx="281">
                  <c:v>1101</c:v>
                </c:pt>
                <c:pt idx="282">
                  <c:v>1102</c:v>
                </c:pt>
                <c:pt idx="283">
                  <c:v>1103</c:v>
                </c:pt>
                <c:pt idx="284">
                  <c:v>1104</c:v>
                </c:pt>
                <c:pt idx="285">
                  <c:v>1105</c:v>
                </c:pt>
                <c:pt idx="286">
                  <c:v>1106</c:v>
                </c:pt>
                <c:pt idx="287">
                  <c:v>1107</c:v>
                </c:pt>
                <c:pt idx="288">
                  <c:v>1108</c:v>
                </c:pt>
                <c:pt idx="289">
                  <c:v>1109</c:v>
                </c:pt>
                <c:pt idx="290">
                  <c:v>1110</c:v>
                </c:pt>
                <c:pt idx="291">
                  <c:v>1111</c:v>
                </c:pt>
                <c:pt idx="292">
                  <c:v>1112</c:v>
                </c:pt>
                <c:pt idx="293">
                  <c:v>1113</c:v>
                </c:pt>
                <c:pt idx="294">
                  <c:v>1114</c:v>
                </c:pt>
                <c:pt idx="295">
                  <c:v>1115</c:v>
                </c:pt>
                <c:pt idx="296">
                  <c:v>1116</c:v>
                </c:pt>
                <c:pt idx="297">
                  <c:v>1117</c:v>
                </c:pt>
                <c:pt idx="298">
                  <c:v>1118</c:v>
                </c:pt>
                <c:pt idx="299">
                  <c:v>1119</c:v>
                </c:pt>
                <c:pt idx="300">
                  <c:v>1120</c:v>
                </c:pt>
                <c:pt idx="301">
                  <c:v>1121</c:v>
                </c:pt>
                <c:pt idx="302">
                  <c:v>1122</c:v>
                </c:pt>
                <c:pt idx="303">
                  <c:v>1123</c:v>
                </c:pt>
                <c:pt idx="304">
                  <c:v>1124</c:v>
                </c:pt>
                <c:pt idx="305">
                  <c:v>1125</c:v>
                </c:pt>
              </c:numCache>
            </c:numRef>
          </c:xVal>
          <c:yVal>
            <c:numRef>
              <c:f>Graph!$B$822:$B$1125</c:f>
              <c:numCache>
                <c:formatCode>General</c:formatCode>
                <c:ptCount val="304"/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3B-4296-A4A8-3CA8171579F3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Graph!$A$821:$A$1126</c:f>
              <c:numCache>
                <c:formatCode>General</c:formatCode>
                <c:ptCount val="306"/>
                <c:pt idx="0">
                  <c:v>820</c:v>
                </c:pt>
                <c:pt idx="1">
                  <c:v>821</c:v>
                </c:pt>
                <c:pt idx="2">
                  <c:v>822</c:v>
                </c:pt>
                <c:pt idx="3">
                  <c:v>823</c:v>
                </c:pt>
                <c:pt idx="4">
                  <c:v>824</c:v>
                </c:pt>
                <c:pt idx="5">
                  <c:v>825</c:v>
                </c:pt>
                <c:pt idx="6">
                  <c:v>826</c:v>
                </c:pt>
                <c:pt idx="7">
                  <c:v>827</c:v>
                </c:pt>
                <c:pt idx="8">
                  <c:v>828</c:v>
                </c:pt>
                <c:pt idx="9">
                  <c:v>829</c:v>
                </c:pt>
                <c:pt idx="10">
                  <c:v>830</c:v>
                </c:pt>
                <c:pt idx="11">
                  <c:v>831</c:v>
                </c:pt>
                <c:pt idx="12">
                  <c:v>832</c:v>
                </c:pt>
                <c:pt idx="13">
                  <c:v>833</c:v>
                </c:pt>
                <c:pt idx="14">
                  <c:v>834</c:v>
                </c:pt>
                <c:pt idx="15">
                  <c:v>835</c:v>
                </c:pt>
                <c:pt idx="16">
                  <c:v>836</c:v>
                </c:pt>
                <c:pt idx="17">
                  <c:v>837</c:v>
                </c:pt>
                <c:pt idx="18">
                  <c:v>838</c:v>
                </c:pt>
                <c:pt idx="19">
                  <c:v>839</c:v>
                </c:pt>
                <c:pt idx="20">
                  <c:v>840</c:v>
                </c:pt>
                <c:pt idx="21">
                  <c:v>841</c:v>
                </c:pt>
                <c:pt idx="22">
                  <c:v>842</c:v>
                </c:pt>
                <c:pt idx="23">
                  <c:v>843</c:v>
                </c:pt>
                <c:pt idx="24">
                  <c:v>844</c:v>
                </c:pt>
                <c:pt idx="25">
                  <c:v>845</c:v>
                </c:pt>
                <c:pt idx="26">
                  <c:v>846</c:v>
                </c:pt>
                <c:pt idx="27">
                  <c:v>847</c:v>
                </c:pt>
                <c:pt idx="28">
                  <c:v>848</c:v>
                </c:pt>
                <c:pt idx="29">
                  <c:v>849</c:v>
                </c:pt>
                <c:pt idx="30">
                  <c:v>850</c:v>
                </c:pt>
                <c:pt idx="31">
                  <c:v>851</c:v>
                </c:pt>
                <c:pt idx="32">
                  <c:v>852</c:v>
                </c:pt>
                <c:pt idx="33">
                  <c:v>853</c:v>
                </c:pt>
                <c:pt idx="34">
                  <c:v>854</c:v>
                </c:pt>
                <c:pt idx="35">
                  <c:v>855</c:v>
                </c:pt>
                <c:pt idx="36">
                  <c:v>856</c:v>
                </c:pt>
                <c:pt idx="37">
                  <c:v>857</c:v>
                </c:pt>
                <c:pt idx="38">
                  <c:v>858</c:v>
                </c:pt>
                <c:pt idx="39">
                  <c:v>859</c:v>
                </c:pt>
                <c:pt idx="40">
                  <c:v>860</c:v>
                </c:pt>
                <c:pt idx="41">
                  <c:v>861</c:v>
                </c:pt>
                <c:pt idx="42">
                  <c:v>862</c:v>
                </c:pt>
                <c:pt idx="43">
                  <c:v>863</c:v>
                </c:pt>
                <c:pt idx="44">
                  <c:v>864</c:v>
                </c:pt>
                <c:pt idx="45">
                  <c:v>865</c:v>
                </c:pt>
                <c:pt idx="46">
                  <c:v>866</c:v>
                </c:pt>
                <c:pt idx="47">
                  <c:v>867</c:v>
                </c:pt>
                <c:pt idx="48">
                  <c:v>868</c:v>
                </c:pt>
                <c:pt idx="49">
                  <c:v>869</c:v>
                </c:pt>
                <c:pt idx="50">
                  <c:v>870</c:v>
                </c:pt>
                <c:pt idx="51">
                  <c:v>871</c:v>
                </c:pt>
                <c:pt idx="52">
                  <c:v>872</c:v>
                </c:pt>
                <c:pt idx="53">
                  <c:v>873</c:v>
                </c:pt>
                <c:pt idx="54">
                  <c:v>874</c:v>
                </c:pt>
                <c:pt idx="55">
                  <c:v>875</c:v>
                </c:pt>
                <c:pt idx="56">
                  <c:v>876</c:v>
                </c:pt>
                <c:pt idx="57">
                  <c:v>877</c:v>
                </c:pt>
                <c:pt idx="58">
                  <c:v>878</c:v>
                </c:pt>
                <c:pt idx="59">
                  <c:v>879</c:v>
                </c:pt>
                <c:pt idx="60">
                  <c:v>880</c:v>
                </c:pt>
                <c:pt idx="61">
                  <c:v>881</c:v>
                </c:pt>
                <c:pt idx="62">
                  <c:v>882</c:v>
                </c:pt>
                <c:pt idx="63">
                  <c:v>883</c:v>
                </c:pt>
                <c:pt idx="64">
                  <c:v>884</c:v>
                </c:pt>
                <c:pt idx="65">
                  <c:v>885</c:v>
                </c:pt>
                <c:pt idx="66">
                  <c:v>886</c:v>
                </c:pt>
                <c:pt idx="67">
                  <c:v>887</c:v>
                </c:pt>
                <c:pt idx="68">
                  <c:v>888</c:v>
                </c:pt>
                <c:pt idx="69">
                  <c:v>889</c:v>
                </c:pt>
                <c:pt idx="70">
                  <c:v>890</c:v>
                </c:pt>
                <c:pt idx="71">
                  <c:v>891</c:v>
                </c:pt>
                <c:pt idx="72">
                  <c:v>892</c:v>
                </c:pt>
                <c:pt idx="73">
                  <c:v>893</c:v>
                </c:pt>
                <c:pt idx="74">
                  <c:v>894</c:v>
                </c:pt>
                <c:pt idx="75">
                  <c:v>895</c:v>
                </c:pt>
                <c:pt idx="76">
                  <c:v>896</c:v>
                </c:pt>
                <c:pt idx="77">
                  <c:v>897</c:v>
                </c:pt>
                <c:pt idx="78">
                  <c:v>898</c:v>
                </c:pt>
                <c:pt idx="79">
                  <c:v>899</c:v>
                </c:pt>
                <c:pt idx="80">
                  <c:v>900</c:v>
                </c:pt>
                <c:pt idx="81">
                  <c:v>901</c:v>
                </c:pt>
                <c:pt idx="82">
                  <c:v>902</c:v>
                </c:pt>
                <c:pt idx="83">
                  <c:v>903</c:v>
                </c:pt>
                <c:pt idx="84">
                  <c:v>904</c:v>
                </c:pt>
                <c:pt idx="85">
                  <c:v>905</c:v>
                </c:pt>
                <c:pt idx="86">
                  <c:v>906</c:v>
                </c:pt>
                <c:pt idx="87">
                  <c:v>907</c:v>
                </c:pt>
                <c:pt idx="88">
                  <c:v>908</c:v>
                </c:pt>
                <c:pt idx="89">
                  <c:v>909</c:v>
                </c:pt>
                <c:pt idx="90">
                  <c:v>910</c:v>
                </c:pt>
                <c:pt idx="91">
                  <c:v>911</c:v>
                </c:pt>
                <c:pt idx="92">
                  <c:v>912</c:v>
                </c:pt>
                <c:pt idx="93">
                  <c:v>913</c:v>
                </c:pt>
                <c:pt idx="94">
                  <c:v>914</c:v>
                </c:pt>
                <c:pt idx="95">
                  <c:v>915</c:v>
                </c:pt>
                <c:pt idx="96">
                  <c:v>916</c:v>
                </c:pt>
                <c:pt idx="97">
                  <c:v>917</c:v>
                </c:pt>
                <c:pt idx="98">
                  <c:v>918</c:v>
                </c:pt>
                <c:pt idx="99">
                  <c:v>919</c:v>
                </c:pt>
                <c:pt idx="100">
                  <c:v>920</c:v>
                </c:pt>
                <c:pt idx="101">
                  <c:v>921</c:v>
                </c:pt>
                <c:pt idx="102">
                  <c:v>922</c:v>
                </c:pt>
                <c:pt idx="103">
                  <c:v>923</c:v>
                </c:pt>
                <c:pt idx="104">
                  <c:v>924</c:v>
                </c:pt>
                <c:pt idx="105">
                  <c:v>925</c:v>
                </c:pt>
                <c:pt idx="106">
                  <c:v>926</c:v>
                </c:pt>
                <c:pt idx="107">
                  <c:v>927</c:v>
                </c:pt>
                <c:pt idx="108">
                  <c:v>928</c:v>
                </c:pt>
                <c:pt idx="109">
                  <c:v>929</c:v>
                </c:pt>
                <c:pt idx="110">
                  <c:v>930</c:v>
                </c:pt>
                <c:pt idx="111">
                  <c:v>931</c:v>
                </c:pt>
                <c:pt idx="112">
                  <c:v>932</c:v>
                </c:pt>
                <c:pt idx="113">
                  <c:v>933</c:v>
                </c:pt>
                <c:pt idx="114">
                  <c:v>934</c:v>
                </c:pt>
                <c:pt idx="115">
                  <c:v>935</c:v>
                </c:pt>
                <c:pt idx="116">
                  <c:v>936</c:v>
                </c:pt>
                <c:pt idx="117">
                  <c:v>937</c:v>
                </c:pt>
                <c:pt idx="118">
                  <c:v>938</c:v>
                </c:pt>
                <c:pt idx="119">
                  <c:v>939</c:v>
                </c:pt>
                <c:pt idx="120">
                  <c:v>940</c:v>
                </c:pt>
                <c:pt idx="121">
                  <c:v>941</c:v>
                </c:pt>
                <c:pt idx="122">
                  <c:v>942</c:v>
                </c:pt>
                <c:pt idx="123">
                  <c:v>943</c:v>
                </c:pt>
                <c:pt idx="124">
                  <c:v>944</c:v>
                </c:pt>
                <c:pt idx="125">
                  <c:v>945</c:v>
                </c:pt>
                <c:pt idx="126">
                  <c:v>946</c:v>
                </c:pt>
                <c:pt idx="127">
                  <c:v>947</c:v>
                </c:pt>
                <c:pt idx="128">
                  <c:v>948</c:v>
                </c:pt>
                <c:pt idx="129">
                  <c:v>949</c:v>
                </c:pt>
                <c:pt idx="130">
                  <c:v>950</c:v>
                </c:pt>
                <c:pt idx="131">
                  <c:v>951</c:v>
                </c:pt>
                <c:pt idx="132">
                  <c:v>952</c:v>
                </c:pt>
                <c:pt idx="133">
                  <c:v>953</c:v>
                </c:pt>
                <c:pt idx="134">
                  <c:v>954</c:v>
                </c:pt>
                <c:pt idx="135">
                  <c:v>955</c:v>
                </c:pt>
                <c:pt idx="136">
                  <c:v>956</c:v>
                </c:pt>
                <c:pt idx="137">
                  <c:v>957</c:v>
                </c:pt>
                <c:pt idx="138">
                  <c:v>958</c:v>
                </c:pt>
                <c:pt idx="139">
                  <c:v>959</c:v>
                </c:pt>
                <c:pt idx="140">
                  <c:v>960</c:v>
                </c:pt>
                <c:pt idx="141">
                  <c:v>961</c:v>
                </c:pt>
                <c:pt idx="142">
                  <c:v>962</c:v>
                </c:pt>
                <c:pt idx="143">
                  <c:v>963</c:v>
                </c:pt>
                <c:pt idx="144">
                  <c:v>964</c:v>
                </c:pt>
                <c:pt idx="145">
                  <c:v>965</c:v>
                </c:pt>
                <c:pt idx="146">
                  <c:v>966</c:v>
                </c:pt>
                <c:pt idx="147">
                  <c:v>967</c:v>
                </c:pt>
                <c:pt idx="148">
                  <c:v>968</c:v>
                </c:pt>
                <c:pt idx="149">
                  <c:v>969</c:v>
                </c:pt>
                <c:pt idx="150">
                  <c:v>970</c:v>
                </c:pt>
                <c:pt idx="151">
                  <c:v>971</c:v>
                </c:pt>
                <c:pt idx="152">
                  <c:v>972</c:v>
                </c:pt>
                <c:pt idx="153">
                  <c:v>973</c:v>
                </c:pt>
                <c:pt idx="154">
                  <c:v>974</c:v>
                </c:pt>
                <c:pt idx="155">
                  <c:v>975</c:v>
                </c:pt>
                <c:pt idx="156">
                  <c:v>976</c:v>
                </c:pt>
                <c:pt idx="157">
                  <c:v>977</c:v>
                </c:pt>
                <c:pt idx="158">
                  <c:v>978</c:v>
                </c:pt>
                <c:pt idx="159">
                  <c:v>979</c:v>
                </c:pt>
                <c:pt idx="160">
                  <c:v>980</c:v>
                </c:pt>
                <c:pt idx="161">
                  <c:v>981</c:v>
                </c:pt>
                <c:pt idx="162">
                  <c:v>982</c:v>
                </c:pt>
                <c:pt idx="163">
                  <c:v>983</c:v>
                </c:pt>
                <c:pt idx="164">
                  <c:v>984</c:v>
                </c:pt>
                <c:pt idx="165">
                  <c:v>985</c:v>
                </c:pt>
                <c:pt idx="166">
                  <c:v>986</c:v>
                </c:pt>
                <c:pt idx="167">
                  <c:v>987</c:v>
                </c:pt>
                <c:pt idx="168">
                  <c:v>988</c:v>
                </c:pt>
                <c:pt idx="169">
                  <c:v>989</c:v>
                </c:pt>
                <c:pt idx="170">
                  <c:v>990</c:v>
                </c:pt>
                <c:pt idx="171">
                  <c:v>991</c:v>
                </c:pt>
                <c:pt idx="172">
                  <c:v>992</c:v>
                </c:pt>
                <c:pt idx="173">
                  <c:v>993</c:v>
                </c:pt>
                <c:pt idx="174">
                  <c:v>994</c:v>
                </c:pt>
                <c:pt idx="175">
                  <c:v>995</c:v>
                </c:pt>
                <c:pt idx="176">
                  <c:v>996</c:v>
                </c:pt>
                <c:pt idx="177">
                  <c:v>997</c:v>
                </c:pt>
                <c:pt idx="178">
                  <c:v>998</c:v>
                </c:pt>
                <c:pt idx="179">
                  <c:v>999</c:v>
                </c:pt>
                <c:pt idx="180">
                  <c:v>1000</c:v>
                </c:pt>
                <c:pt idx="181">
                  <c:v>1001</c:v>
                </c:pt>
                <c:pt idx="182">
                  <c:v>1002</c:v>
                </c:pt>
                <c:pt idx="183">
                  <c:v>1003</c:v>
                </c:pt>
                <c:pt idx="184">
                  <c:v>1004</c:v>
                </c:pt>
                <c:pt idx="185">
                  <c:v>1005</c:v>
                </c:pt>
                <c:pt idx="186">
                  <c:v>1006</c:v>
                </c:pt>
                <c:pt idx="187">
                  <c:v>1007</c:v>
                </c:pt>
                <c:pt idx="188">
                  <c:v>1008</c:v>
                </c:pt>
                <c:pt idx="189">
                  <c:v>1009</c:v>
                </c:pt>
                <c:pt idx="190">
                  <c:v>1010</c:v>
                </c:pt>
                <c:pt idx="191">
                  <c:v>1011</c:v>
                </c:pt>
                <c:pt idx="192">
                  <c:v>1012</c:v>
                </c:pt>
                <c:pt idx="193">
                  <c:v>1013</c:v>
                </c:pt>
                <c:pt idx="194">
                  <c:v>1014</c:v>
                </c:pt>
                <c:pt idx="195">
                  <c:v>1015</c:v>
                </c:pt>
                <c:pt idx="196">
                  <c:v>1016</c:v>
                </c:pt>
                <c:pt idx="197">
                  <c:v>1017</c:v>
                </c:pt>
                <c:pt idx="198">
                  <c:v>1018</c:v>
                </c:pt>
                <c:pt idx="199">
                  <c:v>1019</c:v>
                </c:pt>
                <c:pt idx="200">
                  <c:v>1020</c:v>
                </c:pt>
                <c:pt idx="201">
                  <c:v>1021</c:v>
                </c:pt>
                <c:pt idx="202">
                  <c:v>1022</c:v>
                </c:pt>
                <c:pt idx="203">
                  <c:v>1023</c:v>
                </c:pt>
                <c:pt idx="204">
                  <c:v>1024</c:v>
                </c:pt>
                <c:pt idx="205">
                  <c:v>1025</c:v>
                </c:pt>
                <c:pt idx="206">
                  <c:v>1026</c:v>
                </c:pt>
                <c:pt idx="207">
                  <c:v>1027</c:v>
                </c:pt>
                <c:pt idx="208">
                  <c:v>1028</c:v>
                </c:pt>
                <c:pt idx="209">
                  <c:v>1029</c:v>
                </c:pt>
                <c:pt idx="210">
                  <c:v>1030</c:v>
                </c:pt>
                <c:pt idx="211">
                  <c:v>1031</c:v>
                </c:pt>
                <c:pt idx="212">
                  <c:v>1032</c:v>
                </c:pt>
                <c:pt idx="213">
                  <c:v>1033</c:v>
                </c:pt>
                <c:pt idx="214">
                  <c:v>1034</c:v>
                </c:pt>
                <c:pt idx="215">
                  <c:v>1035</c:v>
                </c:pt>
                <c:pt idx="216">
                  <c:v>1036</c:v>
                </c:pt>
                <c:pt idx="217">
                  <c:v>1037</c:v>
                </c:pt>
                <c:pt idx="218">
                  <c:v>1038</c:v>
                </c:pt>
                <c:pt idx="219">
                  <c:v>1039</c:v>
                </c:pt>
                <c:pt idx="220">
                  <c:v>1040</c:v>
                </c:pt>
                <c:pt idx="221">
                  <c:v>1041</c:v>
                </c:pt>
                <c:pt idx="222">
                  <c:v>1042</c:v>
                </c:pt>
                <c:pt idx="223">
                  <c:v>1043</c:v>
                </c:pt>
                <c:pt idx="224">
                  <c:v>1044</c:v>
                </c:pt>
                <c:pt idx="225">
                  <c:v>1045</c:v>
                </c:pt>
                <c:pt idx="226">
                  <c:v>1046</c:v>
                </c:pt>
                <c:pt idx="227">
                  <c:v>1047</c:v>
                </c:pt>
                <c:pt idx="228">
                  <c:v>1048</c:v>
                </c:pt>
                <c:pt idx="229">
                  <c:v>1049</c:v>
                </c:pt>
                <c:pt idx="230">
                  <c:v>1050</c:v>
                </c:pt>
                <c:pt idx="231">
                  <c:v>1051</c:v>
                </c:pt>
                <c:pt idx="232">
                  <c:v>1052</c:v>
                </c:pt>
                <c:pt idx="233">
                  <c:v>1053</c:v>
                </c:pt>
                <c:pt idx="234">
                  <c:v>1054</c:v>
                </c:pt>
                <c:pt idx="235">
                  <c:v>1055</c:v>
                </c:pt>
                <c:pt idx="236">
                  <c:v>1056</c:v>
                </c:pt>
                <c:pt idx="237">
                  <c:v>1057</c:v>
                </c:pt>
                <c:pt idx="238">
                  <c:v>1058</c:v>
                </c:pt>
                <c:pt idx="239">
                  <c:v>1059</c:v>
                </c:pt>
                <c:pt idx="240">
                  <c:v>1060</c:v>
                </c:pt>
                <c:pt idx="241">
                  <c:v>1061</c:v>
                </c:pt>
                <c:pt idx="242">
                  <c:v>1062</c:v>
                </c:pt>
                <c:pt idx="243">
                  <c:v>1063</c:v>
                </c:pt>
                <c:pt idx="244">
                  <c:v>1064</c:v>
                </c:pt>
                <c:pt idx="245">
                  <c:v>1065</c:v>
                </c:pt>
                <c:pt idx="246">
                  <c:v>1066</c:v>
                </c:pt>
                <c:pt idx="247">
                  <c:v>1067</c:v>
                </c:pt>
                <c:pt idx="248">
                  <c:v>1068</c:v>
                </c:pt>
                <c:pt idx="249">
                  <c:v>1069</c:v>
                </c:pt>
                <c:pt idx="250">
                  <c:v>1070</c:v>
                </c:pt>
                <c:pt idx="251">
                  <c:v>1071</c:v>
                </c:pt>
                <c:pt idx="252">
                  <c:v>1072</c:v>
                </c:pt>
                <c:pt idx="253">
                  <c:v>1073</c:v>
                </c:pt>
                <c:pt idx="254">
                  <c:v>1074</c:v>
                </c:pt>
                <c:pt idx="255">
                  <c:v>1075</c:v>
                </c:pt>
                <c:pt idx="256">
                  <c:v>1076</c:v>
                </c:pt>
                <c:pt idx="257">
                  <c:v>1077</c:v>
                </c:pt>
                <c:pt idx="258">
                  <c:v>1078</c:v>
                </c:pt>
                <c:pt idx="259">
                  <c:v>1079</c:v>
                </c:pt>
                <c:pt idx="260">
                  <c:v>1080</c:v>
                </c:pt>
                <c:pt idx="261">
                  <c:v>1081</c:v>
                </c:pt>
                <c:pt idx="262">
                  <c:v>1082</c:v>
                </c:pt>
                <c:pt idx="263">
                  <c:v>1083</c:v>
                </c:pt>
                <c:pt idx="264">
                  <c:v>1084</c:v>
                </c:pt>
                <c:pt idx="265">
                  <c:v>1085</c:v>
                </c:pt>
                <c:pt idx="266">
                  <c:v>1086</c:v>
                </c:pt>
                <c:pt idx="267">
                  <c:v>1087</c:v>
                </c:pt>
                <c:pt idx="268">
                  <c:v>1088</c:v>
                </c:pt>
                <c:pt idx="269">
                  <c:v>1089</c:v>
                </c:pt>
                <c:pt idx="270">
                  <c:v>1090</c:v>
                </c:pt>
                <c:pt idx="271">
                  <c:v>1091</c:v>
                </c:pt>
                <c:pt idx="272">
                  <c:v>1092</c:v>
                </c:pt>
                <c:pt idx="273">
                  <c:v>1093</c:v>
                </c:pt>
                <c:pt idx="274">
                  <c:v>1094</c:v>
                </c:pt>
                <c:pt idx="275">
                  <c:v>1095</c:v>
                </c:pt>
                <c:pt idx="276">
                  <c:v>1096</c:v>
                </c:pt>
                <c:pt idx="277">
                  <c:v>1097</c:v>
                </c:pt>
                <c:pt idx="278">
                  <c:v>1098</c:v>
                </c:pt>
                <c:pt idx="279">
                  <c:v>1099</c:v>
                </c:pt>
                <c:pt idx="280">
                  <c:v>1100</c:v>
                </c:pt>
                <c:pt idx="281">
                  <c:v>1101</c:v>
                </c:pt>
                <c:pt idx="282">
                  <c:v>1102</c:v>
                </c:pt>
                <c:pt idx="283">
                  <c:v>1103</c:v>
                </c:pt>
                <c:pt idx="284">
                  <c:v>1104</c:v>
                </c:pt>
                <c:pt idx="285">
                  <c:v>1105</c:v>
                </c:pt>
                <c:pt idx="286">
                  <c:v>1106</c:v>
                </c:pt>
                <c:pt idx="287">
                  <c:v>1107</c:v>
                </c:pt>
                <c:pt idx="288">
                  <c:v>1108</c:v>
                </c:pt>
                <c:pt idx="289">
                  <c:v>1109</c:v>
                </c:pt>
                <c:pt idx="290">
                  <c:v>1110</c:v>
                </c:pt>
                <c:pt idx="291">
                  <c:v>1111</c:v>
                </c:pt>
                <c:pt idx="292">
                  <c:v>1112</c:v>
                </c:pt>
                <c:pt idx="293">
                  <c:v>1113</c:v>
                </c:pt>
                <c:pt idx="294">
                  <c:v>1114</c:v>
                </c:pt>
                <c:pt idx="295">
                  <c:v>1115</c:v>
                </c:pt>
                <c:pt idx="296">
                  <c:v>1116</c:v>
                </c:pt>
                <c:pt idx="297">
                  <c:v>1117</c:v>
                </c:pt>
                <c:pt idx="298">
                  <c:v>1118</c:v>
                </c:pt>
                <c:pt idx="299">
                  <c:v>1119</c:v>
                </c:pt>
                <c:pt idx="300">
                  <c:v>1120</c:v>
                </c:pt>
                <c:pt idx="301">
                  <c:v>1121</c:v>
                </c:pt>
                <c:pt idx="302">
                  <c:v>1122</c:v>
                </c:pt>
                <c:pt idx="303">
                  <c:v>1123</c:v>
                </c:pt>
                <c:pt idx="304">
                  <c:v>1124</c:v>
                </c:pt>
                <c:pt idx="305">
                  <c:v>1125</c:v>
                </c:pt>
              </c:numCache>
            </c:numRef>
          </c:xVal>
          <c:yVal>
            <c:numRef>
              <c:f>Graph!$C$822:$C$1125</c:f>
              <c:numCache>
                <c:formatCode>General</c:formatCode>
                <c:ptCount val="304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3B-4296-A4A8-3CA8171579F3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Graph!$A$821:$A$1126</c:f>
              <c:numCache>
                <c:formatCode>General</c:formatCode>
                <c:ptCount val="306"/>
                <c:pt idx="0">
                  <c:v>820</c:v>
                </c:pt>
                <c:pt idx="1">
                  <c:v>821</c:v>
                </c:pt>
                <c:pt idx="2">
                  <c:v>822</c:v>
                </c:pt>
                <c:pt idx="3">
                  <c:v>823</c:v>
                </c:pt>
                <c:pt idx="4">
                  <c:v>824</c:v>
                </c:pt>
                <c:pt idx="5">
                  <c:v>825</c:v>
                </c:pt>
                <c:pt idx="6">
                  <c:v>826</c:v>
                </c:pt>
                <c:pt idx="7">
                  <c:v>827</c:v>
                </c:pt>
                <c:pt idx="8">
                  <c:v>828</c:v>
                </c:pt>
                <c:pt idx="9">
                  <c:v>829</c:v>
                </c:pt>
                <c:pt idx="10">
                  <c:v>830</c:v>
                </c:pt>
                <c:pt idx="11">
                  <c:v>831</c:v>
                </c:pt>
                <c:pt idx="12">
                  <c:v>832</c:v>
                </c:pt>
                <c:pt idx="13">
                  <c:v>833</c:v>
                </c:pt>
                <c:pt idx="14">
                  <c:v>834</c:v>
                </c:pt>
                <c:pt idx="15">
                  <c:v>835</c:v>
                </c:pt>
                <c:pt idx="16">
                  <c:v>836</c:v>
                </c:pt>
                <c:pt idx="17">
                  <c:v>837</c:v>
                </c:pt>
                <c:pt idx="18">
                  <c:v>838</c:v>
                </c:pt>
                <c:pt idx="19">
                  <c:v>839</c:v>
                </c:pt>
                <c:pt idx="20">
                  <c:v>840</c:v>
                </c:pt>
                <c:pt idx="21">
                  <c:v>841</c:v>
                </c:pt>
                <c:pt idx="22">
                  <c:v>842</c:v>
                </c:pt>
                <c:pt idx="23">
                  <c:v>843</c:v>
                </c:pt>
                <c:pt idx="24">
                  <c:v>844</c:v>
                </c:pt>
                <c:pt idx="25">
                  <c:v>845</c:v>
                </c:pt>
                <c:pt idx="26">
                  <c:v>846</c:v>
                </c:pt>
                <c:pt idx="27">
                  <c:v>847</c:v>
                </c:pt>
                <c:pt idx="28">
                  <c:v>848</c:v>
                </c:pt>
                <c:pt idx="29">
                  <c:v>849</c:v>
                </c:pt>
                <c:pt idx="30">
                  <c:v>850</c:v>
                </c:pt>
                <c:pt idx="31">
                  <c:v>851</c:v>
                </c:pt>
                <c:pt idx="32">
                  <c:v>852</c:v>
                </c:pt>
                <c:pt idx="33">
                  <c:v>853</c:v>
                </c:pt>
                <c:pt idx="34">
                  <c:v>854</c:v>
                </c:pt>
                <c:pt idx="35">
                  <c:v>855</c:v>
                </c:pt>
                <c:pt idx="36">
                  <c:v>856</c:v>
                </c:pt>
                <c:pt idx="37">
                  <c:v>857</c:v>
                </c:pt>
                <c:pt idx="38">
                  <c:v>858</c:v>
                </c:pt>
                <c:pt idx="39">
                  <c:v>859</c:v>
                </c:pt>
                <c:pt idx="40">
                  <c:v>860</c:v>
                </c:pt>
                <c:pt idx="41">
                  <c:v>861</c:v>
                </c:pt>
                <c:pt idx="42">
                  <c:v>862</c:v>
                </c:pt>
                <c:pt idx="43">
                  <c:v>863</c:v>
                </c:pt>
                <c:pt idx="44">
                  <c:v>864</c:v>
                </c:pt>
                <c:pt idx="45">
                  <c:v>865</c:v>
                </c:pt>
                <c:pt idx="46">
                  <c:v>866</c:v>
                </c:pt>
                <c:pt idx="47">
                  <c:v>867</c:v>
                </c:pt>
                <c:pt idx="48">
                  <c:v>868</c:v>
                </c:pt>
                <c:pt idx="49">
                  <c:v>869</c:v>
                </c:pt>
                <c:pt idx="50">
                  <c:v>870</c:v>
                </c:pt>
                <c:pt idx="51">
                  <c:v>871</c:v>
                </c:pt>
                <c:pt idx="52">
                  <c:v>872</c:v>
                </c:pt>
                <c:pt idx="53">
                  <c:v>873</c:v>
                </c:pt>
                <c:pt idx="54">
                  <c:v>874</c:v>
                </c:pt>
                <c:pt idx="55">
                  <c:v>875</c:v>
                </c:pt>
                <c:pt idx="56">
                  <c:v>876</c:v>
                </c:pt>
                <c:pt idx="57">
                  <c:v>877</c:v>
                </c:pt>
                <c:pt idx="58">
                  <c:v>878</c:v>
                </c:pt>
                <c:pt idx="59">
                  <c:v>879</c:v>
                </c:pt>
                <c:pt idx="60">
                  <c:v>880</c:v>
                </c:pt>
                <c:pt idx="61">
                  <c:v>881</c:v>
                </c:pt>
                <c:pt idx="62">
                  <c:v>882</c:v>
                </c:pt>
                <c:pt idx="63">
                  <c:v>883</c:v>
                </c:pt>
                <c:pt idx="64">
                  <c:v>884</c:v>
                </c:pt>
                <c:pt idx="65">
                  <c:v>885</c:v>
                </c:pt>
                <c:pt idx="66">
                  <c:v>886</c:v>
                </c:pt>
                <c:pt idx="67">
                  <c:v>887</c:v>
                </c:pt>
                <c:pt idx="68">
                  <c:v>888</c:v>
                </c:pt>
                <c:pt idx="69">
                  <c:v>889</c:v>
                </c:pt>
                <c:pt idx="70">
                  <c:v>890</c:v>
                </c:pt>
                <c:pt idx="71">
                  <c:v>891</c:v>
                </c:pt>
                <c:pt idx="72">
                  <c:v>892</c:v>
                </c:pt>
                <c:pt idx="73">
                  <c:v>893</c:v>
                </c:pt>
                <c:pt idx="74">
                  <c:v>894</c:v>
                </c:pt>
                <c:pt idx="75">
                  <c:v>895</c:v>
                </c:pt>
                <c:pt idx="76">
                  <c:v>896</c:v>
                </c:pt>
                <c:pt idx="77">
                  <c:v>897</c:v>
                </c:pt>
                <c:pt idx="78">
                  <c:v>898</c:v>
                </c:pt>
                <c:pt idx="79">
                  <c:v>899</c:v>
                </c:pt>
                <c:pt idx="80">
                  <c:v>900</c:v>
                </c:pt>
                <c:pt idx="81">
                  <c:v>901</c:v>
                </c:pt>
                <c:pt idx="82">
                  <c:v>902</c:v>
                </c:pt>
                <c:pt idx="83">
                  <c:v>903</c:v>
                </c:pt>
                <c:pt idx="84">
                  <c:v>904</c:v>
                </c:pt>
                <c:pt idx="85">
                  <c:v>905</c:v>
                </c:pt>
                <c:pt idx="86">
                  <c:v>906</c:v>
                </c:pt>
                <c:pt idx="87">
                  <c:v>907</c:v>
                </c:pt>
                <c:pt idx="88">
                  <c:v>908</c:v>
                </c:pt>
                <c:pt idx="89">
                  <c:v>909</c:v>
                </c:pt>
                <c:pt idx="90">
                  <c:v>910</c:v>
                </c:pt>
                <c:pt idx="91">
                  <c:v>911</c:v>
                </c:pt>
                <c:pt idx="92">
                  <c:v>912</c:v>
                </c:pt>
                <c:pt idx="93">
                  <c:v>913</c:v>
                </c:pt>
                <c:pt idx="94">
                  <c:v>914</c:v>
                </c:pt>
                <c:pt idx="95">
                  <c:v>915</c:v>
                </c:pt>
                <c:pt idx="96">
                  <c:v>916</c:v>
                </c:pt>
                <c:pt idx="97">
                  <c:v>917</c:v>
                </c:pt>
                <c:pt idx="98">
                  <c:v>918</c:v>
                </c:pt>
                <c:pt idx="99">
                  <c:v>919</c:v>
                </c:pt>
                <c:pt idx="100">
                  <c:v>920</c:v>
                </c:pt>
                <c:pt idx="101">
                  <c:v>921</c:v>
                </c:pt>
                <c:pt idx="102">
                  <c:v>922</c:v>
                </c:pt>
                <c:pt idx="103">
                  <c:v>923</c:v>
                </c:pt>
                <c:pt idx="104">
                  <c:v>924</c:v>
                </c:pt>
                <c:pt idx="105">
                  <c:v>925</c:v>
                </c:pt>
                <c:pt idx="106">
                  <c:v>926</c:v>
                </c:pt>
                <c:pt idx="107">
                  <c:v>927</c:v>
                </c:pt>
                <c:pt idx="108">
                  <c:v>928</c:v>
                </c:pt>
                <c:pt idx="109">
                  <c:v>929</c:v>
                </c:pt>
                <c:pt idx="110">
                  <c:v>930</c:v>
                </c:pt>
                <c:pt idx="111">
                  <c:v>931</c:v>
                </c:pt>
                <c:pt idx="112">
                  <c:v>932</c:v>
                </c:pt>
                <c:pt idx="113">
                  <c:v>933</c:v>
                </c:pt>
                <c:pt idx="114">
                  <c:v>934</c:v>
                </c:pt>
                <c:pt idx="115">
                  <c:v>935</c:v>
                </c:pt>
                <c:pt idx="116">
                  <c:v>936</c:v>
                </c:pt>
                <c:pt idx="117">
                  <c:v>937</c:v>
                </c:pt>
                <c:pt idx="118">
                  <c:v>938</c:v>
                </c:pt>
                <c:pt idx="119">
                  <c:v>939</c:v>
                </c:pt>
                <c:pt idx="120">
                  <c:v>940</c:v>
                </c:pt>
                <c:pt idx="121">
                  <c:v>941</c:v>
                </c:pt>
                <c:pt idx="122">
                  <c:v>942</c:v>
                </c:pt>
                <c:pt idx="123">
                  <c:v>943</c:v>
                </c:pt>
                <c:pt idx="124">
                  <c:v>944</c:v>
                </c:pt>
                <c:pt idx="125">
                  <c:v>945</c:v>
                </c:pt>
                <c:pt idx="126">
                  <c:v>946</c:v>
                </c:pt>
                <c:pt idx="127">
                  <c:v>947</c:v>
                </c:pt>
                <c:pt idx="128">
                  <c:v>948</c:v>
                </c:pt>
                <c:pt idx="129">
                  <c:v>949</c:v>
                </c:pt>
                <c:pt idx="130">
                  <c:v>950</c:v>
                </c:pt>
                <c:pt idx="131">
                  <c:v>951</c:v>
                </c:pt>
                <c:pt idx="132">
                  <c:v>952</c:v>
                </c:pt>
                <c:pt idx="133">
                  <c:v>953</c:v>
                </c:pt>
                <c:pt idx="134">
                  <c:v>954</c:v>
                </c:pt>
                <c:pt idx="135">
                  <c:v>955</c:v>
                </c:pt>
                <c:pt idx="136">
                  <c:v>956</c:v>
                </c:pt>
                <c:pt idx="137">
                  <c:v>957</c:v>
                </c:pt>
                <c:pt idx="138">
                  <c:v>958</c:v>
                </c:pt>
                <c:pt idx="139">
                  <c:v>959</c:v>
                </c:pt>
                <c:pt idx="140">
                  <c:v>960</c:v>
                </c:pt>
                <c:pt idx="141">
                  <c:v>961</c:v>
                </c:pt>
                <c:pt idx="142">
                  <c:v>962</c:v>
                </c:pt>
                <c:pt idx="143">
                  <c:v>963</c:v>
                </c:pt>
                <c:pt idx="144">
                  <c:v>964</c:v>
                </c:pt>
                <c:pt idx="145">
                  <c:v>965</c:v>
                </c:pt>
                <c:pt idx="146">
                  <c:v>966</c:v>
                </c:pt>
                <c:pt idx="147">
                  <c:v>967</c:v>
                </c:pt>
                <c:pt idx="148">
                  <c:v>968</c:v>
                </c:pt>
                <c:pt idx="149">
                  <c:v>969</c:v>
                </c:pt>
                <c:pt idx="150">
                  <c:v>970</c:v>
                </c:pt>
                <c:pt idx="151">
                  <c:v>971</c:v>
                </c:pt>
                <c:pt idx="152">
                  <c:v>972</c:v>
                </c:pt>
                <c:pt idx="153">
                  <c:v>973</c:v>
                </c:pt>
                <c:pt idx="154">
                  <c:v>974</c:v>
                </c:pt>
                <c:pt idx="155">
                  <c:v>975</c:v>
                </c:pt>
                <c:pt idx="156">
                  <c:v>976</c:v>
                </c:pt>
                <c:pt idx="157">
                  <c:v>977</c:v>
                </c:pt>
                <c:pt idx="158">
                  <c:v>978</c:v>
                </c:pt>
                <c:pt idx="159">
                  <c:v>979</c:v>
                </c:pt>
                <c:pt idx="160">
                  <c:v>980</c:v>
                </c:pt>
                <c:pt idx="161">
                  <c:v>981</c:v>
                </c:pt>
                <c:pt idx="162">
                  <c:v>982</c:v>
                </c:pt>
                <c:pt idx="163">
                  <c:v>983</c:v>
                </c:pt>
                <c:pt idx="164">
                  <c:v>984</c:v>
                </c:pt>
                <c:pt idx="165">
                  <c:v>985</c:v>
                </c:pt>
                <c:pt idx="166">
                  <c:v>986</c:v>
                </c:pt>
                <c:pt idx="167">
                  <c:v>987</c:v>
                </c:pt>
                <c:pt idx="168">
                  <c:v>988</c:v>
                </c:pt>
                <c:pt idx="169">
                  <c:v>989</c:v>
                </c:pt>
                <c:pt idx="170">
                  <c:v>990</c:v>
                </c:pt>
                <c:pt idx="171">
                  <c:v>991</c:v>
                </c:pt>
                <c:pt idx="172">
                  <c:v>992</c:v>
                </c:pt>
                <c:pt idx="173">
                  <c:v>993</c:v>
                </c:pt>
                <c:pt idx="174">
                  <c:v>994</c:v>
                </c:pt>
                <c:pt idx="175">
                  <c:v>995</c:v>
                </c:pt>
                <c:pt idx="176">
                  <c:v>996</c:v>
                </c:pt>
                <c:pt idx="177">
                  <c:v>997</c:v>
                </c:pt>
                <c:pt idx="178">
                  <c:v>998</c:v>
                </c:pt>
                <c:pt idx="179">
                  <c:v>999</c:v>
                </c:pt>
                <c:pt idx="180">
                  <c:v>1000</c:v>
                </c:pt>
                <c:pt idx="181">
                  <c:v>1001</c:v>
                </c:pt>
                <c:pt idx="182">
                  <c:v>1002</c:v>
                </c:pt>
                <c:pt idx="183">
                  <c:v>1003</c:v>
                </c:pt>
                <c:pt idx="184">
                  <c:v>1004</c:v>
                </c:pt>
                <c:pt idx="185">
                  <c:v>1005</c:v>
                </c:pt>
                <c:pt idx="186">
                  <c:v>1006</c:v>
                </c:pt>
                <c:pt idx="187">
                  <c:v>1007</c:v>
                </c:pt>
                <c:pt idx="188">
                  <c:v>1008</c:v>
                </c:pt>
                <c:pt idx="189">
                  <c:v>1009</c:v>
                </c:pt>
                <c:pt idx="190">
                  <c:v>1010</c:v>
                </c:pt>
                <c:pt idx="191">
                  <c:v>1011</c:v>
                </c:pt>
                <c:pt idx="192">
                  <c:v>1012</c:v>
                </c:pt>
                <c:pt idx="193">
                  <c:v>1013</c:v>
                </c:pt>
                <c:pt idx="194">
                  <c:v>1014</c:v>
                </c:pt>
                <c:pt idx="195">
                  <c:v>1015</c:v>
                </c:pt>
                <c:pt idx="196">
                  <c:v>1016</c:v>
                </c:pt>
                <c:pt idx="197">
                  <c:v>1017</c:v>
                </c:pt>
                <c:pt idx="198">
                  <c:v>1018</c:v>
                </c:pt>
                <c:pt idx="199">
                  <c:v>1019</c:v>
                </c:pt>
                <c:pt idx="200">
                  <c:v>1020</c:v>
                </c:pt>
                <c:pt idx="201">
                  <c:v>1021</c:v>
                </c:pt>
                <c:pt idx="202">
                  <c:v>1022</c:v>
                </c:pt>
                <c:pt idx="203">
                  <c:v>1023</c:v>
                </c:pt>
                <c:pt idx="204">
                  <c:v>1024</c:v>
                </c:pt>
                <c:pt idx="205">
                  <c:v>1025</c:v>
                </c:pt>
                <c:pt idx="206">
                  <c:v>1026</c:v>
                </c:pt>
                <c:pt idx="207">
                  <c:v>1027</c:v>
                </c:pt>
                <c:pt idx="208">
                  <c:v>1028</c:v>
                </c:pt>
                <c:pt idx="209">
                  <c:v>1029</c:v>
                </c:pt>
                <c:pt idx="210">
                  <c:v>1030</c:v>
                </c:pt>
                <c:pt idx="211">
                  <c:v>1031</c:v>
                </c:pt>
                <c:pt idx="212">
                  <c:v>1032</c:v>
                </c:pt>
                <c:pt idx="213">
                  <c:v>1033</c:v>
                </c:pt>
                <c:pt idx="214">
                  <c:v>1034</c:v>
                </c:pt>
                <c:pt idx="215">
                  <c:v>1035</c:v>
                </c:pt>
                <c:pt idx="216">
                  <c:v>1036</c:v>
                </c:pt>
                <c:pt idx="217">
                  <c:v>1037</c:v>
                </c:pt>
                <c:pt idx="218">
                  <c:v>1038</c:v>
                </c:pt>
                <c:pt idx="219">
                  <c:v>1039</c:v>
                </c:pt>
                <c:pt idx="220">
                  <c:v>1040</c:v>
                </c:pt>
                <c:pt idx="221">
                  <c:v>1041</c:v>
                </c:pt>
                <c:pt idx="222">
                  <c:v>1042</c:v>
                </c:pt>
                <c:pt idx="223">
                  <c:v>1043</c:v>
                </c:pt>
                <c:pt idx="224">
                  <c:v>1044</c:v>
                </c:pt>
                <c:pt idx="225">
                  <c:v>1045</c:v>
                </c:pt>
                <c:pt idx="226">
                  <c:v>1046</c:v>
                </c:pt>
                <c:pt idx="227">
                  <c:v>1047</c:v>
                </c:pt>
                <c:pt idx="228">
                  <c:v>1048</c:v>
                </c:pt>
                <c:pt idx="229">
                  <c:v>1049</c:v>
                </c:pt>
                <c:pt idx="230">
                  <c:v>1050</c:v>
                </c:pt>
                <c:pt idx="231">
                  <c:v>1051</c:v>
                </c:pt>
                <c:pt idx="232">
                  <c:v>1052</c:v>
                </c:pt>
                <c:pt idx="233">
                  <c:v>1053</c:v>
                </c:pt>
                <c:pt idx="234">
                  <c:v>1054</c:v>
                </c:pt>
                <c:pt idx="235">
                  <c:v>1055</c:v>
                </c:pt>
                <c:pt idx="236">
                  <c:v>1056</c:v>
                </c:pt>
                <c:pt idx="237">
                  <c:v>1057</c:v>
                </c:pt>
                <c:pt idx="238">
                  <c:v>1058</c:v>
                </c:pt>
                <c:pt idx="239">
                  <c:v>1059</c:v>
                </c:pt>
                <c:pt idx="240">
                  <c:v>1060</c:v>
                </c:pt>
                <c:pt idx="241">
                  <c:v>1061</c:v>
                </c:pt>
                <c:pt idx="242">
                  <c:v>1062</c:v>
                </c:pt>
                <c:pt idx="243">
                  <c:v>1063</c:v>
                </c:pt>
                <c:pt idx="244">
                  <c:v>1064</c:v>
                </c:pt>
                <c:pt idx="245">
                  <c:v>1065</c:v>
                </c:pt>
                <c:pt idx="246">
                  <c:v>1066</c:v>
                </c:pt>
                <c:pt idx="247">
                  <c:v>1067</c:v>
                </c:pt>
                <c:pt idx="248">
                  <c:v>1068</c:v>
                </c:pt>
                <c:pt idx="249">
                  <c:v>1069</c:v>
                </c:pt>
                <c:pt idx="250">
                  <c:v>1070</c:v>
                </c:pt>
                <c:pt idx="251">
                  <c:v>1071</c:v>
                </c:pt>
                <c:pt idx="252">
                  <c:v>1072</c:v>
                </c:pt>
                <c:pt idx="253">
                  <c:v>1073</c:v>
                </c:pt>
                <c:pt idx="254">
                  <c:v>1074</c:v>
                </c:pt>
                <c:pt idx="255">
                  <c:v>1075</c:v>
                </c:pt>
                <c:pt idx="256">
                  <c:v>1076</c:v>
                </c:pt>
                <c:pt idx="257">
                  <c:v>1077</c:v>
                </c:pt>
                <c:pt idx="258">
                  <c:v>1078</c:v>
                </c:pt>
                <c:pt idx="259">
                  <c:v>1079</c:v>
                </c:pt>
                <c:pt idx="260">
                  <c:v>1080</c:v>
                </c:pt>
                <c:pt idx="261">
                  <c:v>1081</c:v>
                </c:pt>
                <c:pt idx="262">
                  <c:v>1082</c:v>
                </c:pt>
                <c:pt idx="263">
                  <c:v>1083</c:v>
                </c:pt>
                <c:pt idx="264">
                  <c:v>1084</c:v>
                </c:pt>
                <c:pt idx="265">
                  <c:v>1085</c:v>
                </c:pt>
                <c:pt idx="266">
                  <c:v>1086</c:v>
                </c:pt>
                <c:pt idx="267">
                  <c:v>1087</c:v>
                </c:pt>
                <c:pt idx="268">
                  <c:v>1088</c:v>
                </c:pt>
                <c:pt idx="269">
                  <c:v>1089</c:v>
                </c:pt>
                <c:pt idx="270">
                  <c:v>1090</c:v>
                </c:pt>
                <c:pt idx="271">
                  <c:v>1091</c:v>
                </c:pt>
                <c:pt idx="272">
                  <c:v>1092</c:v>
                </c:pt>
                <c:pt idx="273">
                  <c:v>1093</c:v>
                </c:pt>
                <c:pt idx="274">
                  <c:v>1094</c:v>
                </c:pt>
                <c:pt idx="275">
                  <c:v>1095</c:v>
                </c:pt>
                <c:pt idx="276">
                  <c:v>1096</c:v>
                </c:pt>
                <c:pt idx="277">
                  <c:v>1097</c:v>
                </c:pt>
                <c:pt idx="278">
                  <c:v>1098</c:v>
                </c:pt>
                <c:pt idx="279">
                  <c:v>1099</c:v>
                </c:pt>
                <c:pt idx="280">
                  <c:v>1100</c:v>
                </c:pt>
                <c:pt idx="281">
                  <c:v>1101</c:v>
                </c:pt>
                <c:pt idx="282">
                  <c:v>1102</c:v>
                </c:pt>
                <c:pt idx="283">
                  <c:v>1103</c:v>
                </c:pt>
                <c:pt idx="284">
                  <c:v>1104</c:v>
                </c:pt>
                <c:pt idx="285">
                  <c:v>1105</c:v>
                </c:pt>
                <c:pt idx="286">
                  <c:v>1106</c:v>
                </c:pt>
                <c:pt idx="287">
                  <c:v>1107</c:v>
                </c:pt>
                <c:pt idx="288">
                  <c:v>1108</c:v>
                </c:pt>
                <c:pt idx="289">
                  <c:v>1109</c:v>
                </c:pt>
                <c:pt idx="290">
                  <c:v>1110</c:v>
                </c:pt>
                <c:pt idx="291">
                  <c:v>1111</c:v>
                </c:pt>
                <c:pt idx="292">
                  <c:v>1112</c:v>
                </c:pt>
                <c:pt idx="293">
                  <c:v>1113</c:v>
                </c:pt>
                <c:pt idx="294">
                  <c:v>1114</c:v>
                </c:pt>
                <c:pt idx="295">
                  <c:v>1115</c:v>
                </c:pt>
                <c:pt idx="296">
                  <c:v>1116</c:v>
                </c:pt>
                <c:pt idx="297">
                  <c:v>1117</c:v>
                </c:pt>
                <c:pt idx="298">
                  <c:v>1118</c:v>
                </c:pt>
                <c:pt idx="299">
                  <c:v>1119</c:v>
                </c:pt>
                <c:pt idx="300">
                  <c:v>1120</c:v>
                </c:pt>
                <c:pt idx="301">
                  <c:v>1121</c:v>
                </c:pt>
                <c:pt idx="302">
                  <c:v>1122</c:v>
                </c:pt>
                <c:pt idx="303">
                  <c:v>1123</c:v>
                </c:pt>
                <c:pt idx="304">
                  <c:v>1124</c:v>
                </c:pt>
                <c:pt idx="305">
                  <c:v>1125</c:v>
                </c:pt>
              </c:numCache>
            </c:numRef>
          </c:xVal>
          <c:yVal>
            <c:numRef>
              <c:f>Graph!$E$822:$E$1125</c:f>
              <c:numCache>
                <c:formatCode>General</c:formatCode>
                <c:ptCount val="304"/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303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3B-4296-A4A8-3CA8171579F3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Graph!$A$821:$A$1126</c:f>
              <c:numCache>
                <c:formatCode>General</c:formatCode>
                <c:ptCount val="306"/>
                <c:pt idx="0">
                  <c:v>820</c:v>
                </c:pt>
                <c:pt idx="1">
                  <c:v>821</c:v>
                </c:pt>
                <c:pt idx="2">
                  <c:v>822</c:v>
                </c:pt>
                <c:pt idx="3">
                  <c:v>823</c:v>
                </c:pt>
                <c:pt idx="4">
                  <c:v>824</c:v>
                </c:pt>
                <c:pt idx="5">
                  <c:v>825</c:v>
                </c:pt>
                <c:pt idx="6">
                  <c:v>826</c:v>
                </c:pt>
                <c:pt idx="7">
                  <c:v>827</c:v>
                </c:pt>
                <c:pt idx="8">
                  <c:v>828</c:v>
                </c:pt>
                <c:pt idx="9">
                  <c:v>829</c:v>
                </c:pt>
                <c:pt idx="10">
                  <c:v>830</c:v>
                </c:pt>
                <c:pt idx="11">
                  <c:v>831</c:v>
                </c:pt>
                <c:pt idx="12">
                  <c:v>832</c:v>
                </c:pt>
                <c:pt idx="13">
                  <c:v>833</c:v>
                </c:pt>
                <c:pt idx="14">
                  <c:v>834</c:v>
                </c:pt>
                <c:pt idx="15">
                  <c:v>835</c:v>
                </c:pt>
                <c:pt idx="16">
                  <c:v>836</c:v>
                </c:pt>
                <c:pt idx="17">
                  <c:v>837</c:v>
                </c:pt>
                <c:pt idx="18">
                  <c:v>838</c:v>
                </c:pt>
                <c:pt idx="19">
                  <c:v>839</c:v>
                </c:pt>
                <c:pt idx="20">
                  <c:v>840</c:v>
                </c:pt>
                <c:pt idx="21">
                  <c:v>841</c:v>
                </c:pt>
                <c:pt idx="22">
                  <c:v>842</c:v>
                </c:pt>
                <c:pt idx="23">
                  <c:v>843</c:v>
                </c:pt>
                <c:pt idx="24">
                  <c:v>844</c:v>
                </c:pt>
                <c:pt idx="25">
                  <c:v>845</c:v>
                </c:pt>
                <c:pt idx="26">
                  <c:v>846</c:v>
                </c:pt>
                <c:pt idx="27">
                  <c:v>847</c:v>
                </c:pt>
                <c:pt idx="28">
                  <c:v>848</c:v>
                </c:pt>
                <c:pt idx="29">
                  <c:v>849</c:v>
                </c:pt>
                <c:pt idx="30">
                  <c:v>850</c:v>
                </c:pt>
                <c:pt idx="31">
                  <c:v>851</c:v>
                </c:pt>
                <c:pt idx="32">
                  <c:v>852</c:v>
                </c:pt>
                <c:pt idx="33">
                  <c:v>853</c:v>
                </c:pt>
                <c:pt idx="34">
                  <c:v>854</c:v>
                </c:pt>
                <c:pt idx="35">
                  <c:v>855</c:v>
                </c:pt>
                <c:pt idx="36">
                  <c:v>856</c:v>
                </c:pt>
                <c:pt idx="37">
                  <c:v>857</c:v>
                </c:pt>
                <c:pt idx="38">
                  <c:v>858</c:v>
                </c:pt>
                <c:pt idx="39">
                  <c:v>859</c:v>
                </c:pt>
                <c:pt idx="40">
                  <c:v>860</c:v>
                </c:pt>
                <c:pt idx="41">
                  <c:v>861</c:v>
                </c:pt>
                <c:pt idx="42">
                  <c:v>862</c:v>
                </c:pt>
                <c:pt idx="43">
                  <c:v>863</c:v>
                </c:pt>
                <c:pt idx="44">
                  <c:v>864</c:v>
                </c:pt>
                <c:pt idx="45">
                  <c:v>865</c:v>
                </c:pt>
                <c:pt idx="46">
                  <c:v>866</c:v>
                </c:pt>
                <c:pt idx="47">
                  <c:v>867</c:v>
                </c:pt>
                <c:pt idx="48">
                  <c:v>868</c:v>
                </c:pt>
                <c:pt idx="49">
                  <c:v>869</c:v>
                </c:pt>
                <c:pt idx="50">
                  <c:v>870</c:v>
                </c:pt>
                <c:pt idx="51">
                  <c:v>871</c:v>
                </c:pt>
                <c:pt idx="52">
                  <c:v>872</c:v>
                </c:pt>
                <c:pt idx="53">
                  <c:v>873</c:v>
                </c:pt>
                <c:pt idx="54">
                  <c:v>874</c:v>
                </c:pt>
                <c:pt idx="55">
                  <c:v>875</c:v>
                </c:pt>
                <c:pt idx="56">
                  <c:v>876</c:v>
                </c:pt>
                <c:pt idx="57">
                  <c:v>877</c:v>
                </c:pt>
                <c:pt idx="58">
                  <c:v>878</c:v>
                </c:pt>
                <c:pt idx="59">
                  <c:v>879</c:v>
                </c:pt>
                <c:pt idx="60">
                  <c:v>880</c:v>
                </c:pt>
                <c:pt idx="61">
                  <c:v>881</c:v>
                </c:pt>
                <c:pt idx="62">
                  <c:v>882</c:v>
                </c:pt>
                <c:pt idx="63">
                  <c:v>883</c:v>
                </c:pt>
                <c:pt idx="64">
                  <c:v>884</c:v>
                </c:pt>
                <c:pt idx="65">
                  <c:v>885</c:v>
                </c:pt>
                <c:pt idx="66">
                  <c:v>886</c:v>
                </c:pt>
                <c:pt idx="67">
                  <c:v>887</c:v>
                </c:pt>
                <c:pt idx="68">
                  <c:v>888</c:v>
                </c:pt>
                <c:pt idx="69">
                  <c:v>889</c:v>
                </c:pt>
                <c:pt idx="70">
                  <c:v>890</c:v>
                </c:pt>
                <c:pt idx="71">
                  <c:v>891</c:v>
                </c:pt>
                <c:pt idx="72">
                  <c:v>892</c:v>
                </c:pt>
                <c:pt idx="73">
                  <c:v>893</c:v>
                </c:pt>
                <c:pt idx="74">
                  <c:v>894</c:v>
                </c:pt>
                <c:pt idx="75">
                  <c:v>895</c:v>
                </c:pt>
                <c:pt idx="76">
                  <c:v>896</c:v>
                </c:pt>
                <c:pt idx="77">
                  <c:v>897</c:v>
                </c:pt>
                <c:pt idx="78">
                  <c:v>898</c:v>
                </c:pt>
                <c:pt idx="79">
                  <c:v>899</c:v>
                </c:pt>
                <c:pt idx="80">
                  <c:v>900</c:v>
                </c:pt>
                <c:pt idx="81">
                  <c:v>901</c:v>
                </c:pt>
                <c:pt idx="82">
                  <c:v>902</c:v>
                </c:pt>
                <c:pt idx="83">
                  <c:v>903</c:v>
                </c:pt>
                <c:pt idx="84">
                  <c:v>904</c:v>
                </c:pt>
                <c:pt idx="85">
                  <c:v>905</c:v>
                </c:pt>
                <c:pt idx="86">
                  <c:v>906</c:v>
                </c:pt>
                <c:pt idx="87">
                  <c:v>907</c:v>
                </c:pt>
                <c:pt idx="88">
                  <c:v>908</c:v>
                </c:pt>
                <c:pt idx="89">
                  <c:v>909</c:v>
                </c:pt>
                <c:pt idx="90">
                  <c:v>910</c:v>
                </c:pt>
                <c:pt idx="91">
                  <c:v>911</c:v>
                </c:pt>
                <c:pt idx="92">
                  <c:v>912</c:v>
                </c:pt>
                <c:pt idx="93">
                  <c:v>913</c:v>
                </c:pt>
                <c:pt idx="94">
                  <c:v>914</c:v>
                </c:pt>
                <c:pt idx="95">
                  <c:v>915</c:v>
                </c:pt>
                <c:pt idx="96">
                  <c:v>916</c:v>
                </c:pt>
                <c:pt idx="97">
                  <c:v>917</c:v>
                </c:pt>
                <c:pt idx="98">
                  <c:v>918</c:v>
                </c:pt>
                <c:pt idx="99">
                  <c:v>919</c:v>
                </c:pt>
                <c:pt idx="100">
                  <c:v>920</c:v>
                </c:pt>
                <c:pt idx="101">
                  <c:v>921</c:v>
                </c:pt>
                <c:pt idx="102">
                  <c:v>922</c:v>
                </c:pt>
                <c:pt idx="103">
                  <c:v>923</c:v>
                </c:pt>
                <c:pt idx="104">
                  <c:v>924</c:v>
                </c:pt>
                <c:pt idx="105">
                  <c:v>925</c:v>
                </c:pt>
                <c:pt idx="106">
                  <c:v>926</c:v>
                </c:pt>
                <c:pt idx="107">
                  <c:v>927</c:v>
                </c:pt>
                <c:pt idx="108">
                  <c:v>928</c:v>
                </c:pt>
                <c:pt idx="109">
                  <c:v>929</c:v>
                </c:pt>
                <c:pt idx="110">
                  <c:v>930</c:v>
                </c:pt>
                <c:pt idx="111">
                  <c:v>931</c:v>
                </c:pt>
                <c:pt idx="112">
                  <c:v>932</c:v>
                </c:pt>
                <c:pt idx="113">
                  <c:v>933</c:v>
                </c:pt>
                <c:pt idx="114">
                  <c:v>934</c:v>
                </c:pt>
                <c:pt idx="115">
                  <c:v>935</c:v>
                </c:pt>
                <c:pt idx="116">
                  <c:v>936</c:v>
                </c:pt>
                <c:pt idx="117">
                  <c:v>937</c:v>
                </c:pt>
                <c:pt idx="118">
                  <c:v>938</c:v>
                </c:pt>
                <c:pt idx="119">
                  <c:v>939</c:v>
                </c:pt>
                <c:pt idx="120">
                  <c:v>940</c:v>
                </c:pt>
                <c:pt idx="121">
                  <c:v>941</c:v>
                </c:pt>
                <c:pt idx="122">
                  <c:v>942</c:v>
                </c:pt>
                <c:pt idx="123">
                  <c:v>943</c:v>
                </c:pt>
                <c:pt idx="124">
                  <c:v>944</c:v>
                </c:pt>
                <c:pt idx="125">
                  <c:v>945</c:v>
                </c:pt>
                <c:pt idx="126">
                  <c:v>946</c:v>
                </c:pt>
                <c:pt idx="127">
                  <c:v>947</c:v>
                </c:pt>
                <c:pt idx="128">
                  <c:v>948</c:v>
                </c:pt>
                <c:pt idx="129">
                  <c:v>949</c:v>
                </c:pt>
                <c:pt idx="130">
                  <c:v>950</c:v>
                </c:pt>
                <c:pt idx="131">
                  <c:v>951</c:v>
                </c:pt>
                <c:pt idx="132">
                  <c:v>952</c:v>
                </c:pt>
                <c:pt idx="133">
                  <c:v>953</c:v>
                </c:pt>
                <c:pt idx="134">
                  <c:v>954</c:v>
                </c:pt>
                <c:pt idx="135">
                  <c:v>955</c:v>
                </c:pt>
                <c:pt idx="136">
                  <c:v>956</c:v>
                </c:pt>
                <c:pt idx="137">
                  <c:v>957</c:v>
                </c:pt>
                <c:pt idx="138">
                  <c:v>958</c:v>
                </c:pt>
                <c:pt idx="139">
                  <c:v>959</c:v>
                </c:pt>
                <c:pt idx="140">
                  <c:v>960</c:v>
                </c:pt>
                <c:pt idx="141">
                  <c:v>961</c:v>
                </c:pt>
                <c:pt idx="142">
                  <c:v>962</c:v>
                </c:pt>
                <c:pt idx="143">
                  <c:v>963</c:v>
                </c:pt>
                <c:pt idx="144">
                  <c:v>964</c:v>
                </c:pt>
                <c:pt idx="145">
                  <c:v>965</c:v>
                </c:pt>
                <c:pt idx="146">
                  <c:v>966</c:v>
                </c:pt>
                <c:pt idx="147">
                  <c:v>967</c:v>
                </c:pt>
                <c:pt idx="148">
                  <c:v>968</c:v>
                </c:pt>
                <c:pt idx="149">
                  <c:v>969</c:v>
                </c:pt>
                <c:pt idx="150">
                  <c:v>970</c:v>
                </c:pt>
                <c:pt idx="151">
                  <c:v>971</c:v>
                </c:pt>
                <c:pt idx="152">
                  <c:v>972</c:v>
                </c:pt>
                <c:pt idx="153">
                  <c:v>973</c:v>
                </c:pt>
                <c:pt idx="154">
                  <c:v>974</c:v>
                </c:pt>
                <c:pt idx="155">
                  <c:v>975</c:v>
                </c:pt>
                <c:pt idx="156">
                  <c:v>976</c:v>
                </c:pt>
                <c:pt idx="157">
                  <c:v>977</c:v>
                </c:pt>
                <c:pt idx="158">
                  <c:v>978</c:v>
                </c:pt>
                <c:pt idx="159">
                  <c:v>979</c:v>
                </c:pt>
                <c:pt idx="160">
                  <c:v>980</c:v>
                </c:pt>
                <c:pt idx="161">
                  <c:v>981</c:v>
                </c:pt>
                <c:pt idx="162">
                  <c:v>982</c:v>
                </c:pt>
                <c:pt idx="163">
                  <c:v>983</c:v>
                </c:pt>
                <c:pt idx="164">
                  <c:v>984</c:v>
                </c:pt>
                <c:pt idx="165">
                  <c:v>985</c:v>
                </c:pt>
                <c:pt idx="166">
                  <c:v>986</c:v>
                </c:pt>
                <c:pt idx="167">
                  <c:v>987</c:v>
                </c:pt>
                <c:pt idx="168">
                  <c:v>988</c:v>
                </c:pt>
                <c:pt idx="169">
                  <c:v>989</c:v>
                </c:pt>
                <c:pt idx="170">
                  <c:v>990</c:v>
                </c:pt>
                <c:pt idx="171">
                  <c:v>991</c:v>
                </c:pt>
                <c:pt idx="172">
                  <c:v>992</c:v>
                </c:pt>
                <c:pt idx="173">
                  <c:v>993</c:v>
                </c:pt>
                <c:pt idx="174">
                  <c:v>994</c:v>
                </c:pt>
                <c:pt idx="175">
                  <c:v>995</c:v>
                </c:pt>
                <c:pt idx="176">
                  <c:v>996</c:v>
                </c:pt>
                <c:pt idx="177">
                  <c:v>997</c:v>
                </c:pt>
                <c:pt idx="178">
                  <c:v>998</c:v>
                </c:pt>
                <c:pt idx="179">
                  <c:v>999</c:v>
                </c:pt>
                <c:pt idx="180">
                  <c:v>1000</c:v>
                </c:pt>
                <c:pt idx="181">
                  <c:v>1001</c:v>
                </c:pt>
                <c:pt idx="182">
                  <c:v>1002</c:v>
                </c:pt>
                <c:pt idx="183">
                  <c:v>1003</c:v>
                </c:pt>
                <c:pt idx="184">
                  <c:v>1004</c:v>
                </c:pt>
                <c:pt idx="185">
                  <c:v>1005</c:v>
                </c:pt>
                <c:pt idx="186">
                  <c:v>1006</c:v>
                </c:pt>
                <c:pt idx="187">
                  <c:v>1007</c:v>
                </c:pt>
                <c:pt idx="188">
                  <c:v>1008</c:v>
                </c:pt>
                <c:pt idx="189">
                  <c:v>1009</c:v>
                </c:pt>
                <c:pt idx="190">
                  <c:v>1010</c:v>
                </c:pt>
                <c:pt idx="191">
                  <c:v>1011</c:v>
                </c:pt>
                <c:pt idx="192">
                  <c:v>1012</c:v>
                </c:pt>
                <c:pt idx="193">
                  <c:v>1013</c:v>
                </c:pt>
                <c:pt idx="194">
                  <c:v>1014</c:v>
                </c:pt>
                <c:pt idx="195">
                  <c:v>1015</c:v>
                </c:pt>
                <c:pt idx="196">
                  <c:v>1016</c:v>
                </c:pt>
                <c:pt idx="197">
                  <c:v>1017</c:v>
                </c:pt>
                <c:pt idx="198">
                  <c:v>1018</c:v>
                </c:pt>
                <c:pt idx="199">
                  <c:v>1019</c:v>
                </c:pt>
                <c:pt idx="200">
                  <c:v>1020</c:v>
                </c:pt>
                <c:pt idx="201">
                  <c:v>1021</c:v>
                </c:pt>
                <c:pt idx="202">
                  <c:v>1022</c:v>
                </c:pt>
                <c:pt idx="203">
                  <c:v>1023</c:v>
                </c:pt>
                <c:pt idx="204">
                  <c:v>1024</c:v>
                </c:pt>
                <c:pt idx="205">
                  <c:v>1025</c:v>
                </c:pt>
                <c:pt idx="206">
                  <c:v>1026</c:v>
                </c:pt>
                <c:pt idx="207">
                  <c:v>1027</c:v>
                </c:pt>
                <c:pt idx="208">
                  <c:v>1028</c:v>
                </c:pt>
                <c:pt idx="209">
                  <c:v>1029</c:v>
                </c:pt>
                <c:pt idx="210">
                  <c:v>1030</c:v>
                </c:pt>
                <c:pt idx="211">
                  <c:v>1031</c:v>
                </c:pt>
                <c:pt idx="212">
                  <c:v>1032</c:v>
                </c:pt>
                <c:pt idx="213">
                  <c:v>1033</c:v>
                </c:pt>
                <c:pt idx="214">
                  <c:v>1034</c:v>
                </c:pt>
                <c:pt idx="215">
                  <c:v>1035</c:v>
                </c:pt>
                <c:pt idx="216">
                  <c:v>1036</c:v>
                </c:pt>
                <c:pt idx="217">
                  <c:v>1037</c:v>
                </c:pt>
                <c:pt idx="218">
                  <c:v>1038</c:v>
                </c:pt>
                <c:pt idx="219">
                  <c:v>1039</c:v>
                </c:pt>
                <c:pt idx="220">
                  <c:v>1040</c:v>
                </c:pt>
                <c:pt idx="221">
                  <c:v>1041</c:v>
                </c:pt>
                <c:pt idx="222">
                  <c:v>1042</c:v>
                </c:pt>
                <c:pt idx="223">
                  <c:v>1043</c:v>
                </c:pt>
                <c:pt idx="224">
                  <c:v>1044</c:v>
                </c:pt>
                <c:pt idx="225">
                  <c:v>1045</c:v>
                </c:pt>
                <c:pt idx="226">
                  <c:v>1046</c:v>
                </c:pt>
                <c:pt idx="227">
                  <c:v>1047</c:v>
                </c:pt>
                <c:pt idx="228">
                  <c:v>1048</c:v>
                </c:pt>
                <c:pt idx="229">
                  <c:v>1049</c:v>
                </c:pt>
                <c:pt idx="230">
                  <c:v>1050</c:v>
                </c:pt>
                <c:pt idx="231">
                  <c:v>1051</c:v>
                </c:pt>
                <c:pt idx="232">
                  <c:v>1052</c:v>
                </c:pt>
                <c:pt idx="233">
                  <c:v>1053</c:v>
                </c:pt>
                <c:pt idx="234">
                  <c:v>1054</c:v>
                </c:pt>
                <c:pt idx="235">
                  <c:v>1055</c:v>
                </c:pt>
                <c:pt idx="236">
                  <c:v>1056</c:v>
                </c:pt>
                <c:pt idx="237">
                  <c:v>1057</c:v>
                </c:pt>
                <c:pt idx="238">
                  <c:v>1058</c:v>
                </c:pt>
                <c:pt idx="239">
                  <c:v>1059</c:v>
                </c:pt>
                <c:pt idx="240">
                  <c:v>1060</c:v>
                </c:pt>
                <c:pt idx="241">
                  <c:v>1061</c:v>
                </c:pt>
                <c:pt idx="242">
                  <c:v>1062</c:v>
                </c:pt>
                <c:pt idx="243">
                  <c:v>1063</c:v>
                </c:pt>
                <c:pt idx="244">
                  <c:v>1064</c:v>
                </c:pt>
                <c:pt idx="245">
                  <c:v>1065</c:v>
                </c:pt>
                <c:pt idx="246">
                  <c:v>1066</c:v>
                </c:pt>
                <c:pt idx="247">
                  <c:v>1067</c:v>
                </c:pt>
                <c:pt idx="248">
                  <c:v>1068</c:v>
                </c:pt>
                <c:pt idx="249">
                  <c:v>1069</c:v>
                </c:pt>
                <c:pt idx="250">
                  <c:v>1070</c:v>
                </c:pt>
                <c:pt idx="251">
                  <c:v>1071</c:v>
                </c:pt>
                <c:pt idx="252">
                  <c:v>1072</c:v>
                </c:pt>
                <c:pt idx="253">
                  <c:v>1073</c:v>
                </c:pt>
                <c:pt idx="254">
                  <c:v>1074</c:v>
                </c:pt>
                <c:pt idx="255">
                  <c:v>1075</c:v>
                </c:pt>
                <c:pt idx="256">
                  <c:v>1076</c:v>
                </c:pt>
                <c:pt idx="257">
                  <c:v>1077</c:v>
                </c:pt>
                <c:pt idx="258">
                  <c:v>1078</c:v>
                </c:pt>
                <c:pt idx="259">
                  <c:v>1079</c:v>
                </c:pt>
                <c:pt idx="260">
                  <c:v>1080</c:v>
                </c:pt>
                <c:pt idx="261">
                  <c:v>1081</c:v>
                </c:pt>
                <c:pt idx="262">
                  <c:v>1082</c:v>
                </c:pt>
                <c:pt idx="263">
                  <c:v>1083</c:v>
                </c:pt>
                <c:pt idx="264">
                  <c:v>1084</c:v>
                </c:pt>
                <c:pt idx="265">
                  <c:v>1085</c:v>
                </c:pt>
                <c:pt idx="266">
                  <c:v>1086</c:v>
                </c:pt>
                <c:pt idx="267">
                  <c:v>1087</c:v>
                </c:pt>
                <c:pt idx="268">
                  <c:v>1088</c:v>
                </c:pt>
                <c:pt idx="269">
                  <c:v>1089</c:v>
                </c:pt>
                <c:pt idx="270">
                  <c:v>1090</c:v>
                </c:pt>
                <c:pt idx="271">
                  <c:v>1091</c:v>
                </c:pt>
                <c:pt idx="272">
                  <c:v>1092</c:v>
                </c:pt>
                <c:pt idx="273">
                  <c:v>1093</c:v>
                </c:pt>
                <c:pt idx="274">
                  <c:v>1094</c:v>
                </c:pt>
                <c:pt idx="275">
                  <c:v>1095</c:v>
                </c:pt>
                <c:pt idx="276">
                  <c:v>1096</c:v>
                </c:pt>
                <c:pt idx="277">
                  <c:v>1097</c:v>
                </c:pt>
                <c:pt idx="278">
                  <c:v>1098</c:v>
                </c:pt>
                <c:pt idx="279">
                  <c:v>1099</c:v>
                </c:pt>
                <c:pt idx="280">
                  <c:v>1100</c:v>
                </c:pt>
                <c:pt idx="281">
                  <c:v>1101</c:v>
                </c:pt>
                <c:pt idx="282">
                  <c:v>1102</c:v>
                </c:pt>
                <c:pt idx="283">
                  <c:v>1103</c:v>
                </c:pt>
                <c:pt idx="284">
                  <c:v>1104</c:v>
                </c:pt>
                <c:pt idx="285">
                  <c:v>1105</c:v>
                </c:pt>
                <c:pt idx="286">
                  <c:v>1106</c:v>
                </c:pt>
                <c:pt idx="287">
                  <c:v>1107</c:v>
                </c:pt>
                <c:pt idx="288">
                  <c:v>1108</c:v>
                </c:pt>
                <c:pt idx="289">
                  <c:v>1109</c:v>
                </c:pt>
                <c:pt idx="290">
                  <c:v>1110</c:v>
                </c:pt>
                <c:pt idx="291">
                  <c:v>1111</c:v>
                </c:pt>
                <c:pt idx="292">
                  <c:v>1112</c:v>
                </c:pt>
                <c:pt idx="293">
                  <c:v>1113</c:v>
                </c:pt>
                <c:pt idx="294">
                  <c:v>1114</c:v>
                </c:pt>
                <c:pt idx="295">
                  <c:v>1115</c:v>
                </c:pt>
                <c:pt idx="296">
                  <c:v>1116</c:v>
                </c:pt>
                <c:pt idx="297">
                  <c:v>1117</c:v>
                </c:pt>
                <c:pt idx="298">
                  <c:v>1118</c:v>
                </c:pt>
                <c:pt idx="299">
                  <c:v>1119</c:v>
                </c:pt>
                <c:pt idx="300">
                  <c:v>1120</c:v>
                </c:pt>
                <c:pt idx="301">
                  <c:v>1121</c:v>
                </c:pt>
                <c:pt idx="302">
                  <c:v>1122</c:v>
                </c:pt>
                <c:pt idx="303">
                  <c:v>1123</c:v>
                </c:pt>
                <c:pt idx="304">
                  <c:v>1124</c:v>
                </c:pt>
                <c:pt idx="305">
                  <c:v>1125</c:v>
                </c:pt>
              </c:numCache>
            </c:numRef>
          </c:xVal>
          <c:yVal>
            <c:numRef>
              <c:f>Graph!$G$822:$G$1125</c:f>
              <c:numCache>
                <c:formatCode>General</c:formatCode>
                <c:ptCount val="3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3B-4296-A4A8-3CA8171579F3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Graph!$A$821:$A$1126</c:f>
              <c:numCache>
                <c:formatCode>General</c:formatCode>
                <c:ptCount val="306"/>
                <c:pt idx="0">
                  <c:v>820</c:v>
                </c:pt>
                <c:pt idx="1">
                  <c:v>821</c:v>
                </c:pt>
                <c:pt idx="2">
                  <c:v>822</c:v>
                </c:pt>
                <c:pt idx="3">
                  <c:v>823</c:v>
                </c:pt>
                <c:pt idx="4">
                  <c:v>824</c:v>
                </c:pt>
                <c:pt idx="5">
                  <c:v>825</c:v>
                </c:pt>
                <c:pt idx="6">
                  <c:v>826</c:v>
                </c:pt>
                <c:pt idx="7">
                  <c:v>827</c:v>
                </c:pt>
                <c:pt idx="8">
                  <c:v>828</c:v>
                </c:pt>
                <c:pt idx="9">
                  <c:v>829</c:v>
                </c:pt>
                <c:pt idx="10">
                  <c:v>830</c:v>
                </c:pt>
                <c:pt idx="11">
                  <c:v>831</c:v>
                </c:pt>
                <c:pt idx="12">
                  <c:v>832</c:v>
                </c:pt>
                <c:pt idx="13">
                  <c:v>833</c:v>
                </c:pt>
                <c:pt idx="14">
                  <c:v>834</c:v>
                </c:pt>
                <c:pt idx="15">
                  <c:v>835</c:v>
                </c:pt>
                <c:pt idx="16">
                  <c:v>836</c:v>
                </c:pt>
                <c:pt idx="17">
                  <c:v>837</c:v>
                </c:pt>
                <c:pt idx="18">
                  <c:v>838</c:v>
                </c:pt>
                <c:pt idx="19">
                  <c:v>839</c:v>
                </c:pt>
                <c:pt idx="20">
                  <c:v>840</c:v>
                </c:pt>
                <c:pt idx="21">
                  <c:v>841</c:v>
                </c:pt>
                <c:pt idx="22">
                  <c:v>842</c:v>
                </c:pt>
                <c:pt idx="23">
                  <c:v>843</c:v>
                </c:pt>
                <c:pt idx="24">
                  <c:v>844</c:v>
                </c:pt>
                <c:pt idx="25">
                  <c:v>845</c:v>
                </c:pt>
                <c:pt idx="26">
                  <c:v>846</c:v>
                </c:pt>
                <c:pt idx="27">
                  <c:v>847</c:v>
                </c:pt>
                <c:pt idx="28">
                  <c:v>848</c:v>
                </c:pt>
                <c:pt idx="29">
                  <c:v>849</c:v>
                </c:pt>
                <c:pt idx="30">
                  <c:v>850</c:v>
                </c:pt>
                <c:pt idx="31">
                  <c:v>851</c:v>
                </c:pt>
                <c:pt idx="32">
                  <c:v>852</c:v>
                </c:pt>
                <c:pt idx="33">
                  <c:v>853</c:v>
                </c:pt>
                <c:pt idx="34">
                  <c:v>854</c:v>
                </c:pt>
                <c:pt idx="35">
                  <c:v>855</c:v>
                </c:pt>
                <c:pt idx="36">
                  <c:v>856</c:v>
                </c:pt>
                <c:pt idx="37">
                  <c:v>857</c:v>
                </c:pt>
                <c:pt idx="38">
                  <c:v>858</c:v>
                </c:pt>
                <c:pt idx="39">
                  <c:v>859</c:v>
                </c:pt>
                <c:pt idx="40">
                  <c:v>860</c:v>
                </c:pt>
                <c:pt idx="41">
                  <c:v>861</c:v>
                </c:pt>
                <c:pt idx="42">
                  <c:v>862</c:v>
                </c:pt>
                <c:pt idx="43">
                  <c:v>863</c:v>
                </c:pt>
                <c:pt idx="44">
                  <c:v>864</c:v>
                </c:pt>
                <c:pt idx="45">
                  <c:v>865</c:v>
                </c:pt>
                <c:pt idx="46">
                  <c:v>866</c:v>
                </c:pt>
                <c:pt idx="47">
                  <c:v>867</c:v>
                </c:pt>
                <c:pt idx="48">
                  <c:v>868</c:v>
                </c:pt>
                <c:pt idx="49">
                  <c:v>869</c:v>
                </c:pt>
                <c:pt idx="50">
                  <c:v>870</c:v>
                </c:pt>
                <c:pt idx="51">
                  <c:v>871</c:v>
                </c:pt>
                <c:pt idx="52">
                  <c:v>872</c:v>
                </c:pt>
                <c:pt idx="53">
                  <c:v>873</c:v>
                </c:pt>
                <c:pt idx="54">
                  <c:v>874</c:v>
                </c:pt>
                <c:pt idx="55">
                  <c:v>875</c:v>
                </c:pt>
                <c:pt idx="56">
                  <c:v>876</c:v>
                </c:pt>
                <c:pt idx="57">
                  <c:v>877</c:v>
                </c:pt>
                <c:pt idx="58">
                  <c:v>878</c:v>
                </c:pt>
                <c:pt idx="59">
                  <c:v>879</c:v>
                </c:pt>
                <c:pt idx="60">
                  <c:v>880</c:v>
                </c:pt>
                <c:pt idx="61">
                  <c:v>881</c:v>
                </c:pt>
                <c:pt idx="62">
                  <c:v>882</c:v>
                </c:pt>
                <c:pt idx="63">
                  <c:v>883</c:v>
                </c:pt>
                <c:pt idx="64">
                  <c:v>884</c:v>
                </c:pt>
                <c:pt idx="65">
                  <c:v>885</c:v>
                </c:pt>
                <c:pt idx="66">
                  <c:v>886</c:v>
                </c:pt>
                <c:pt idx="67">
                  <c:v>887</c:v>
                </c:pt>
                <c:pt idx="68">
                  <c:v>888</c:v>
                </c:pt>
                <c:pt idx="69">
                  <c:v>889</c:v>
                </c:pt>
                <c:pt idx="70">
                  <c:v>890</c:v>
                </c:pt>
                <c:pt idx="71">
                  <c:v>891</c:v>
                </c:pt>
                <c:pt idx="72">
                  <c:v>892</c:v>
                </c:pt>
                <c:pt idx="73">
                  <c:v>893</c:v>
                </c:pt>
                <c:pt idx="74">
                  <c:v>894</c:v>
                </c:pt>
                <c:pt idx="75">
                  <c:v>895</c:v>
                </c:pt>
                <c:pt idx="76">
                  <c:v>896</c:v>
                </c:pt>
                <c:pt idx="77">
                  <c:v>897</c:v>
                </c:pt>
                <c:pt idx="78">
                  <c:v>898</c:v>
                </c:pt>
                <c:pt idx="79">
                  <c:v>899</c:v>
                </c:pt>
                <c:pt idx="80">
                  <c:v>900</c:v>
                </c:pt>
                <c:pt idx="81">
                  <c:v>901</c:v>
                </c:pt>
                <c:pt idx="82">
                  <c:v>902</c:v>
                </c:pt>
                <c:pt idx="83">
                  <c:v>903</c:v>
                </c:pt>
                <c:pt idx="84">
                  <c:v>904</c:v>
                </c:pt>
                <c:pt idx="85">
                  <c:v>905</c:v>
                </c:pt>
                <c:pt idx="86">
                  <c:v>906</c:v>
                </c:pt>
                <c:pt idx="87">
                  <c:v>907</c:v>
                </c:pt>
                <c:pt idx="88">
                  <c:v>908</c:v>
                </c:pt>
                <c:pt idx="89">
                  <c:v>909</c:v>
                </c:pt>
                <c:pt idx="90">
                  <c:v>910</c:v>
                </c:pt>
                <c:pt idx="91">
                  <c:v>911</c:v>
                </c:pt>
                <c:pt idx="92">
                  <c:v>912</c:v>
                </c:pt>
                <c:pt idx="93">
                  <c:v>913</c:v>
                </c:pt>
                <c:pt idx="94">
                  <c:v>914</c:v>
                </c:pt>
                <c:pt idx="95">
                  <c:v>915</c:v>
                </c:pt>
                <c:pt idx="96">
                  <c:v>916</c:v>
                </c:pt>
                <c:pt idx="97">
                  <c:v>917</c:v>
                </c:pt>
                <c:pt idx="98">
                  <c:v>918</c:v>
                </c:pt>
                <c:pt idx="99">
                  <c:v>919</c:v>
                </c:pt>
                <c:pt idx="100">
                  <c:v>920</c:v>
                </c:pt>
                <c:pt idx="101">
                  <c:v>921</c:v>
                </c:pt>
                <c:pt idx="102">
                  <c:v>922</c:v>
                </c:pt>
                <c:pt idx="103">
                  <c:v>923</c:v>
                </c:pt>
                <c:pt idx="104">
                  <c:v>924</c:v>
                </c:pt>
                <c:pt idx="105">
                  <c:v>925</c:v>
                </c:pt>
                <c:pt idx="106">
                  <c:v>926</c:v>
                </c:pt>
                <c:pt idx="107">
                  <c:v>927</c:v>
                </c:pt>
                <c:pt idx="108">
                  <c:v>928</c:v>
                </c:pt>
                <c:pt idx="109">
                  <c:v>929</c:v>
                </c:pt>
                <c:pt idx="110">
                  <c:v>930</c:v>
                </c:pt>
                <c:pt idx="111">
                  <c:v>931</c:v>
                </c:pt>
                <c:pt idx="112">
                  <c:v>932</c:v>
                </c:pt>
                <c:pt idx="113">
                  <c:v>933</c:v>
                </c:pt>
                <c:pt idx="114">
                  <c:v>934</c:v>
                </c:pt>
                <c:pt idx="115">
                  <c:v>935</c:v>
                </c:pt>
                <c:pt idx="116">
                  <c:v>936</c:v>
                </c:pt>
                <c:pt idx="117">
                  <c:v>937</c:v>
                </c:pt>
                <c:pt idx="118">
                  <c:v>938</c:v>
                </c:pt>
                <c:pt idx="119">
                  <c:v>939</c:v>
                </c:pt>
                <c:pt idx="120">
                  <c:v>940</c:v>
                </c:pt>
                <c:pt idx="121">
                  <c:v>941</c:v>
                </c:pt>
                <c:pt idx="122">
                  <c:v>942</c:v>
                </c:pt>
                <c:pt idx="123">
                  <c:v>943</c:v>
                </c:pt>
                <c:pt idx="124">
                  <c:v>944</c:v>
                </c:pt>
                <c:pt idx="125">
                  <c:v>945</c:v>
                </c:pt>
                <c:pt idx="126">
                  <c:v>946</c:v>
                </c:pt>
                <c:pt idx="127">
                  <c:v>947</c:v>
                </c:pt>
                <c:pt idx="128">
                  <c:v>948</c:v>
                </c:pt>
                <c:pt idx="129">
                  <c:v>949</c:v>
                </c:pt>
                <c:pt idx="130">
                  <c:v>950</c:v>
                </c:pt>
                <c:pt idx="131">
                  <c:v>951</c:v>
                </c:pt>
                <c:pt idx="132">
                  <c:v>952</c:v>
                </c:pt>
                <c:pt idx="133">
                  <c:v>953</c:v>
                </c:pt>
                <c:pt idx="134">
                  <c:v>954</c:v>
                </c:pt>
                <c:pt idx="135">
                  <c:v>955</c:v>
                </c:pt>
                <c:pt idx="136">
                  <c:v>956</c:v>
                </c:pt>
                <c:pt idx="137">
                  <c:v>957</c:v>
                </c:pt>
                <c:pt idx="138">
                  <c:v>958</c:v>
                </c:pt>
                <c:pt idx="139">
                  <c:v>959</c:v>
                </c:pt>
                <c:pt idx="140">
                  <c:v>960</c:v>
                </c:pt>
                <c:pt idx="141">
                  <c:v>961</c:v>
                </c:pt>
                <c:pt idx="142">
                  <c:v>962</c:v>
                </c:pt>
                <c:pt idx="143">
                  <c:v>963</c:v>
                </c:pt>
                <c:pt idx="144">
                  <c:v>964</c:v>
                </c:pt>
                <c:pt idx="145">
                  <c:v>965</c:v>
                </c:pt>
                <c:pt idx="146">
                  <c:v>966</c:v>
                </c:pt>
                <c:pt idx="147">
                  <c:v>967</c:v>
                </c:pt>
                <c:pt idx="148">
                  <c:v>968</c:v>
                </c:pt>
                <c:pt idx="149">
                  <c:v>969</c:v>
                </c:pt>
                <c:pt idx="150">
                  <c:v>970</c:v>
                </c:pt>
                <c:pt idx="151">
                  <c:v>971</c:v>
                </c:pt>
                <c:pt idx="152">
                  <c:v>972</c:v>
                </c:pt>
                <c:pt idx="153">
                  <c:v>973</c:v>
                </c:pt>
                <c:pt idx="154">
                  <c:v>974</c:v>
                </c:pt>
                <c:pt idx="155">
                  <c:v>975</c:v>
                </c:pt>
                <c:pt idx="156">
                  <c:v>976</c:v>
                </c:pt>
                <c:pt idx="157">
                  <c:v>977</c:v>
                </c:pt>
                <c:pt idx="158">
                  <c:v>978</c:v>
                </c:pt>
                <c:pt idx="159">
                  <c:v>979</c:v>
                </c:pt>
                <c:pt idx="160">
                  <c:v>980</c:v>
                </c:pt>
                <c:pt idx="161">
                  <c:v>981</c:v>
                </c:pt>
                <c:pt idx="162">
                  <c:v>982</c:v>
                </c:pt>
                <c:pt idx="163">
                  <c:v>983</c:v>
                </c:pt>
                <c:pt idx="164">
                  <c:v>984</c:v>
                </c:pt>
                <c:pt idx="165">
                  <c:v>985</c:v>
                </c:pt>
                <c:pt idx="166">
                  <c:v>986</c:v>
                </c:pt>
                <c:pt idx="167">
                  <c:v>987</c:v>
                </c:pt>
                <c:pt idx="168">
                  <c:v>988</c:v>
                </c:pt>
                <c:pt idx="169">
                  <c:v>989</c:v>
                </c:pt>
                <c:pt idx="170">
                  <c:v>990</c:v>
                </c:pt>
                <c:pt idx="171">
                  <c:v>991</c:v>
                </c:pt>
                <c:pt idx="172">
                  <c:v>992</c:v>
                </c:pt>
                <c:pt idx="173">
                  <c:v>993</c:v>
                </c:pt>
                <c:pt idx="174">
                  <c:v>994</c:v>
                </c:pt>
                <c:pt idx="175">
                  <c:v>995</c:v>
                </c:pt>
                <c:pt idx="176">
                  <c:v>996</c:v>
                </c:pt>
                <c:pt idx="177">
                  <c:v>997</c:v>
                </c:pt>
                <c:pt idx="178">
                  <c:v>998</c:v>
                </c:pt>
                <c:pt idx="179">
                  <c:v>999</c:v>
                </c:pt>
                <c:pt idx="180">
                  <c:v>1000</c:v>
                </c:pt>
                <c:pt idx="181">
                  <c:v>1001</c:v>
                </c:pt>
                <c:pt idx="182">
                  <c:v>1002</c:v>
                </c:pt>
                <c:pt idx="183">
                  <c:v>1003</c:v>
                </c:pt>
                <c:pt idx="184">
                  <c:v>1004</c:v>
                </c:pt>
                <c:pt idx="185">
                  <c:v>1005</c:v>
                </c:pt>
                <c:pt idx="186">
                  <c:v>1006</c:v>
                </c:pt>
                <c:pt idx="187">
                  <c:v>1007</c:v>
                </c:pt>
                <c:pt idx="188">
                  <c:v>1008</c:v>
                </c:pt>
                <c:pt idx="189">
                  <c:v>1009</c:v>
                </c:pt>
                <c:pt idx="190">
                  <c:v>1010</c:v>
                </c:pt>
                <c:pt idx="191">
                  <c:v>1011</c:v>
                </c:pt>
                <c:pt idx="192">
                  <c:v>1012</c:v>
                </c:pt>
                <c:pt idx="193">
                  <c:v>1013</c:v>
                </c:pt>
                <c:pt idx="194">
                  <c:v>1014</c:v>
                </c:pt>
                <c:pt idx="195">
                  <c:v>1015</c:v>
                </c:pt>
                <c:pt idx="196">
                  <c:v>1016</c:v>
                </c:pt>
                <c:pt idx="197">
                  <c:v>1017</c:v>
                </c:pt>
                <c:pt idx="198">
                  <c:v>1018</c:v>
                </c:pt>
                <c:pt idx="199">
                  <c:v>1019</c:v>
                </c:pt>
                <c:pt idx="200">
                  <c:v>1020</c:v>
                </c:pt>
                <c:pt idx="201">
                  <c:v>1021</c:v>
                </c:pt>
                <c:pt idx="202">
                  <c:v>1022</c:v>
                </c:pt>
                <c:pt idx="203">
                  <c:v>1023</c:v>
                </c:pt>
                <c:pt idx="204">
                  <c:v>1024</c:v>
                </c:pt>
                <c:pt idx="205">
                  <c:v>1025</c:v>
                </c:pt>
                <c:pt idx="206">
                  <c:v>1026</c:v>
                </c:pt>
                <c:pt idx="207">
                  <c:v>1027</c:v>
                </c:pt>
                <c:pt idx="208">
                  <c:v>1028</c:v>
                </c:pt>
                <c:pt idx="209">
                  <c:v>1029</c:v>
                </c:pt>
                <c:pt idx="210">
                  <c:v>1030</c:v>
                </c:pt>
                <c:pt idx="211">
                  <c:v>1031</c:v>
                </c:pt>
                <c:pt idx="212">
                  <c:v>1032</c:v>
                </c:pt>
                <c:pt idx="213">
                  <c:v>1033</c:v>
                </c:pt>
                <c:pt idx="214">
                  <c:v>1034</c:v>
                </c:pt>
                <c:pt idx="215">
                  <c:v>1035</c:v>
                </c:pt>
                <c:pt idx="216">
                  <c:v>1036</c:v>
                </c:pt>
                <c:pt idx="217">
                  <c:v>1037</c:v>
                </c:pt>
                <c:pt idx="218">
                  <c:v>1038</c:v>
                </c:pt>
                <c:pt idx="219">
                  <c:v>1039</c:v>
                </c:pt>
                <c:pt idx="220">
                  <c:v>1040</c:v>
                </c:pt>
                <c:pt idx="221">
                  <c:v>1041</c:v>
                </c:pt>
                <c:pt idx="222">
                  <c:v>1042</c:v>
                </c:pt>
                <c:pt idx="223">
                  <c:v>1043</c:v>
                </c:pt>
                <c:pt idx="224">
                  <c:v>1044</c:v>
                </c:pt>
                <c:pt idx="225">
                  <c:v>1045</c:v>
                </c:pt>
                <c:pt idx="226">
                  <c:v>1046</c:v>
                </c:pt>
                <c:pt idx="227">
                  <c:v>1047</c:v>
                </c:pt>
                <c:pt idx="228">
                  <c:v>1048</c:v>
                </c:pt>
                <c:pt idx="229">
                  <c:v>1049</c:v>
                </c:pt>
                <c:pt idx="230">
                  <c:v>1050</c:v>
                </c:pt>
                <c:pt idx="231">
                  <c:v>1051</c:v>
                </c:pt>
                <c:pt idx="232">
                  <c:v>1052</c:v>
                </c:pt>
                <c:pt idx="233">
                  <c:v>1053</c:v>
                </c:pt>
                <c:pt idx="234">
                  <c:v>1054</c:v>
                </c:pt>
                <c:pt idx="235">
                  <c:v>1055</c:v>
                </c:pt>
                <c:pt idx="236">
                  <c:v>1056</c:v>
                </c:pt>
                <c:pt idx="237">
                  <c:v>1057</c:v>
                </c:pt>
                <c:pt idx="238">
                  <c:v>1058</c:v>
                </c:pt>
                <c:pt idx="239">
                  <c:v>1059</c:v>
                </c:pt>
                <c:pt idx="240">
                  <c:v>1060</c:v>
                </c:pt>
                <c:pt idx="241">
                  <c:v>1061</c:v>
                </c:pt>
                <c:pt idx="242">
                  <c:v>1062</c:v>
                </c:pt>
                <c:pt idx="243">
                  <c:v>1063</c:v>
                </c:pt>
                <c:pt idx="244">
                  <c:v>1064</c:v>
                </c:pt>
                <c:pt idx="245">
                  <c:v>1065</c:v>
                </c:pt>
                <c:pt idx="246">
                  <c:v>1066</c:v>
                </c:pt>
                <c:pt idx="247">
                  <c:v>1067</c:v>
                </c:pt>
                <c:pt idx="248">
                  <c:v>1068</c:v>
                </c:pt>
                <c:pt idx="249">
                  <c:v>1069</c:v>
                </c:pt>
                <c:pt idx="250">
                  <c:v>1070</c:v>
                </c:pt>
                <c:pt idx="251">
                  <c:v>1071</c:v>
                </c:pt>
                <c:pt idx="252">
                  <c:v>1072</c:v>
                </c:pt>
                <c:pt idx="253">
                  <c:v>1073</c:v>
                </c:pt>
                <c:pt idx="254">
                  <c:v>1074</c:v>
                </c:pt>
                <c:pt idx="255">
                  <c:v>1075</c:v>
                </c:pt>
                <c:pt idx="256">
                  <c:v>1076</c:v>
                </c:pt>
                <c:pt idx="257">
                  <c:v>1077</c:v>
                </c:pt>
                <c:pt idx="258">
                  <c:v>1078</c:v>
                </c:pt>
                <c:pt idx="259">
                  <c:v>1079</c:v>
                </c:pt>
                <c:pt idx="260">
                  <c:v>1080</c:v>
                </c:pt>
                <c:pt idx="261">
                  <c:v>1081</c:v>
                </c:pt>
                <c:pt idx="262">
                  <c:v>1082</c:v>
                </c:pt>
                <c:pt idx="263">
                  <c:v>1083</c:v>
                </c:pt>
                <c:pt idx="264">
                  <c:v>1084</c:v>
                </c:pt>
                <c:pt idx="265">
                  <c:v>1085</c:v>
                </c:pt>
                <c:pt idx="266">
                  <c:v>1086</c:v>
                </c:pt>
                <c:pt idx="267">
                  <c:v>1087</c:v>
                </c:pt>
                <c:pt idx="268">
                  <c:v>1088</c:v>
                </c:pt>
                <c:pt idx="269">
                  <c:v>1089</c:v>
                </c:pt>
                <c:pt idx="270">
                  <c:v>1090</c:v>
                </c:pt>
                <c:pt idx="271">
                  <c:v>1091</c:v>
                </c:pt>
                <c:pt idx="272">
                  <c:v>1092</c:v>
                </c:pt>
                <c:pt idx="273">
                  <c:v>1093</c:v>
                </c:pt>
                <c:pt idx="274">
                  <c:v>1094</c:v>
                </c:pt>
                <c:pt idx="275">
                  <c:v>1095</c:v>
                </c:pt>
                <c:pt idx="276">
                  <c:v>1096</c:v>
                </c:pt>
                <c:pt idx="277">
                  <c:v>1097</c:v>
                </c:pt>
                <c:pt idx="278">
                  <c:v>1098</c:v>
                </c:pt>
                <c:pt idx="279">
                  <c:v>1099</c:v>
                </c:pt>
                <c:pt idx="280">
                  <c:v>1100</c:v>
                </c:pt>
                <c:pt idx="281">
                  <c:v>1101</c:v>
                </c:pt>
                <c:pt idx="282">
                  <c:v>1102</c:v>
                </c:pt>
                <c:pt idx="283">
                  <c:v>1103</c:v>
                </c:pt>
                <c:pt idx="284">
                  <c:v>1104</c:v>
                </c:pt>
                <c:pt idx="285">
                  <c:v>1105</c:v>
                </c:pt>
                <c:pt idx="286">
                  <c:v>1106</c:v>
                </c:pt>
                <c:pt idx="287">
                  <c:v>1107</c:v>
                </c:pt>
                <c:pt idx="288">
                  <c:v>1108</c:v>
                </c:pt>
                <c:pt idx="289">
                  <c:v>1109</c:v>
                </c:pt>
                <c:pt idx="290">
                  <c:v>1110</c:v>
                </c:pt>
                <c:pt idx="291">
                  <c:v>1111</c:v>
                </c:pt>
                <c:pt idx="292">
                  <c:v>1112</c:v>
                </c:pt>
                <c:pt idx="293">
                  <c:v>1113</c:v>
                </c:pt>
                <c:pt idx="294">
                  <c:v>1114</c:v>
                </c:pt>
                <c:pt idx="295">
                  <c:v>1115</c:v>
                </c:pt>
                <c:pt idx="296">
                  <c:v>1116</c:v>
                </c:pt>
                <c:pt idx="297">
                  <c:v>1117</c:v>
                </c:pt>
                <c:pt idx="298">
                  <c:v>1118</c:v>
                </c:pt>
                <c:pt idx="299">
                  <c:v>1119</c:v>
                </c:pt>
                <c:pt idx="300">
                  <c:v>1120</c:v>
                </c:pt>
                <c:pt idx="301">
                  <c:v>1121</c:v>
                </c:pt>
                <c:pt idx="302">
                  <c:v>1122</c:v>
                </c:pt>
                <c:pt idx="303">
                  <c:v>1123</c:v>
                </c:pt>
                <c:pt idx="304">
                  <c:v>1124</c:v>
                </c:pt>
                <c:pt idx="305">
                  <c:v>1125</c:v>
                </c:pt>
              </c:numCache>
            </c:numRef>
          </c:xVal>
          <c:yVal>
            <c:numRef>
              <c:f>Graph!$H$822:$H$1125</c:f>
              <c:numCache>
                <c:formatCode>General</c:formatCode>
                <c:ptCount val="30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3B-4296-A4A8-3CA817157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31519"/>
        <c:axId val="1918935359"/>
      </c:scatterChart>
      <c:valAx>
        <c:axId val="1918931519"/>
        <c:scaling>
          <c:orientation val="minMax"/>
          <c:max val="1125"/>
          <c:min val="820"/>
        </c:scaling>
        <c:delete val="0"/>
        <c:axPos val="b"/>
        <c:numFmt formatCode="General" sourceLinked="1"/>
        <c:majorTickMark val="out"/>
        <c:minorTickMark val="none"/>
        <c:tickLblPos val="nextTo"/>
        <c:crossAx val="1918935359"/>
        <c:crosses val="autoZero"/>
        <c:crossBetween val="midCat"/>
      </c:valAx>
      <c:valAx>
        <c:axId val="19189353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89315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Pass 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RR</c:v>
          </c:tx>
          <c:spPr>
            <a:ln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Graph!$A$1128:$A$1442</c:f>
              <c:numCache>
                <c:formatCode>General</c:formatCode>
                <c:ptCount val="315"/>
                <c:pt idx="0">
                  <c:v>1127</c:v>
                </c:pt>
                <c:pt idx="1">
                  <c:v>1128</c:v>
                </c:pt>
                <c:pt idx="2">
                  <c:v>1129</c:v>
                </c:pt>
                <c:pt idx="3">
                  <c:v>1130</c:v>
                </c:pt>
                <c:pt idx="4">
                  <c:v>1131</c:v>
                </c:pt>
                <c:pt idx="5">
                  <c:v>1132</c:v>
                </c:pt>
                <c:pt idx="6">
                  <c:v>1133</c:v>
                </c:pt>
                <c:pt idx="7">
                  <c:v>1134</c:v>
                </c:pt>
                <c:pt idx="8">
                  <c:v>1135</c:v>
                </c:pt>
                <c:pt idx="9">
                  <c:v>1136</c:v>
                </c:pt>
                <c:pt idx="10">
                  <c:v>1137</c:v>
                </c:pt>
                <c:pt idx="11">
                  <c:v>1138</c:v>
                </c:pt>
                <c:pt idx="12">
                  <c:v>1139</c:v>
                </c:pt>
                <c:pt idx="13">
                  <c:v>1140</c:v>
                </c:pt>
                <c:pt idx="14">
                  <c:v>1141</c:v>
                </c:pt>
                <c:pt idx="15">
                  <c:v>1142</c:v>
                </c:pt>
                <c:pt idx="16">
                  <c:v>1143</c:v>
                </c:pt>
                <c:pt idx="17">
                  <c:v>1144</c:v>
                </c:pt>
                <c:pt idx="18">
                  <c:v>1145</c:v>
                </c:pt>
                <c:pt idx="19">
                  <c:v>1146</c:v>
                </c:pt>
                <c:pt idx="20">
                  <c:v>1147</c:v>
                </c:pt>
                <c:pt idx="21">
                  <c:v>1148</c:v>
                </c:pt>
                <c:pt idx="22">
                  <c:v>1149</c:v>
                </c:pt>
                <c:pt idx="23">
                  <c:v>1150</c:v>
                </c:pt>
                <c:pt idx="24">
                  <c:v>1151</c:v>
                </c:pt>
                <c:pt idx="25">
                  <c:v>1152</c:v>
                </c:pt>
                <c:pt idx="26">
                  <c:v>1153</c:v>
                </c:pt>
                <c:pt idx="27">
                  <c:v>1154</c:v>
                </c:pt>
                <c:pt idx="28">
                  <c:v>1155</c:v>
                </c:pt>
                <c:pt idx="29">
                  <c:v>1156</c:v>
                </c:pt>
                <c:pt idx="30">
                  <c:v>1157</c:v>
                </c:pt>
                <c:pt idx="31">
                  <c:v>1158</c:v>
                </c:pt>
                <c:pt idx="32">
                  <c:v>1159</c:v>
                </c:pt>
                <c:pt idx="33">
                  <c:v>1160</c:v>
                </c:pt>
                <c:pt idx="34">
                  <c:v>1161</c:v>
                </c:pt>
                <c:pt idx="35">
                  <c:v>1162</c:v>
                </c:pt>
                <c:pt idx="36">
                  <c:v>1163</c:v>
                </c:pt>
                <c:pt idx="37">
                  <c:v>1164</c:v>
                </c:pt>
                <c:pt idx="38">
                  <c:v>1165</c:v>
                </c:pt>
                <c:pt idx="39">
                  <c:v>1166</c:v>
                </c:pt>
                <c:pt idx="40">
                  <c:v>1167</c:v>
                </c:pt>
                <c:pt idx="41">
                  <c:v>1168</c:v>
                </c:pt>
                <c:pt idx="42">
                  <c:v>1169</c:v>
                </c:pt>
                <c:pt idx="43">
                  <c:v>1170</c:v>
                </c:pt>
                <c:pt idx="44">
                  <c:v>1171</c:v>
                </c:pt>
                <c:pt idx="45">
                  <c:v>1172</c:v>
                </c:pt>
                <c:pt idx="46">
                  <c:v>1173</c:v>
                </c:pt>
                <c:pt idx="47">
                  <c:v>1174</c:v>
                </c:pt>
                <c:pt idx="48">
                  <c:v>1175</c:v>
                </c:pt>
                <c:pt idx="49">
                  <c:v>1176</c:v>
                </c:pt>
                <c:pt idx="50">
                  <c:v>1177</c:v>
                </c:pt>
                <c:pt idx="51">
                  <c:v>1178</c:v>
                </c:pt>
                <c:pt idx="52">
                  <c:v>1179</c:v>
                </c:pt>
                <c:pt idx="53">
                  <c:v>1180</c:v>
                </c:pt>
                <c:pt idx="54">
                  <c:v>1181</c:v>
                </c:pt>
                <c:pt idx="55">
                  <c:v>1182</c:v>
                </c:pt>
                <c:pt idx="56">
                  <c:v>1183</c:v>
                </c:pt>
                <c:pt idx="57">
                  <c:v>1184</c:v>
                </c:pt>
                <c:pt idx="58">
                  <c:v>1185</c:v>
                </c:pt>
                <c:pt idx="59">
                  <c:v>1186</c:v>
                </c:pt>
                <c:pt idx="60">
                  <c:v>1187</c:v>
                </c:pt>
                <c:pt idx="61">
                  <c:v>1188</c:v>
                </c:pt>
                <c:pt idx="62">
                  <c:v>1189</c:v>
                </c:pt>
                <c:pt idx="63">
                  <c:v>1190</c:v>
                </c:pt>
                <c:pt idx="64">
                  <c:v>1191</c:v>
                </c:pt>
                <c:pt idx="65">
                  <c:v>1192</c:v>
                </c:pt>
                <c:pt idx="66">
                  <c:v>1193</c:v>
                </c:pt>
                <c:pt idx="67">
                  <c:v>1194</c:v>
                </c:pt>
                <c:pt idx="68">
                  <c:v>1195</c:v>
                </c:pt>
                <c:pt idx="69">
                  <c:v>1196</c:v>
                </c:pt>
                <c:pt idx="70">
                  <c:v>1197</c:v>
                </c:pt>
                <c:pt idx="71">
                  <c:v>1198</c:v>
                </c:pt>
                <c:pt idx="72">
                  <c:v>1199</c:v>
                </c:pt>
                <c:pt idx="73">
                  <c:v>1200</c:v>
                </c:pt>
                <c:pt idx="74">
                  <c:v>1201</c:v>
                </c:pt>
                <c:pt idx="75">
                  <c:v>1202</c:v>
                </c:pt>
                <c:pt idx="76">
                  <c:v>1203</c:v>
                </c:pt>
                <c:pt idx="77">
                  <c:v>1204</c:v>
                </c:pt>
                <c:pt idx="78">
                  <c:v>1205</c:v>
                </c:pt>
                <c:pt idx="79">
                  <c:v>1206</c:v>
                </c:pt>
                <c:pt idx="80">
                  <c:v>1207</c:v>
                </c:pt>
                <c:pt idx="81">
                  <c:v>1208</c:v>
                </c:pt>
                <c:pt idx="82">
                  <c:v>1209</c:v>
                </c:pt>
                <c:pt idx="83">
                  <c:v>1210</c:v>
                </c:pt>
                <c:pt idx="84">
                  <c:v>1211</c:v>
                </c:pt>
                <c:pt idx="85">
                  <c:v>1212</c:v>
                </c:pt>
                <c:pt idx="86">
                  <c:v>1213</c:v>
                </c:pt>
                <c:pt idx="87">
                  <c:v>1214</c:v>
                </c:pt>
                <c:pt idx="88">
                  <c:v>1215</c:v>
                </c:pt>
                <c:pt idx="89">
                  <c:v>1216</c:v>
                </c:pt>
                <c:pt idx="90">
                  <c:v>1217</c:v>
                </c:pt>
                <c:pt idx="91">
                  <c:v>1218</c:v>
                </c:pt>
                <c:pt idx="92">
                  <c:v>1219</c:v>
                </c:pt>
                <c:pt idx="93">
                  <c:v>1220</c:v>
                </c:pt>
                <c:pt idx="94">
                  <c:v>1221</c:v>
                </c:pt>
                <c:pt idx="95">
                  <c:v>1222</c:v>
                </c:pt>
                <c:pt idx="96">
                  <c:v>1223</c:v>
                </c:pt>
                <c:pt idx="97">
                  <c:v>1224</c:v>
                </c:pt>
                <c:pt idx="98">
                  <c:v>1225</c:v>
                </c:pt>
                <c:pt idx="99">
                  <c:v>1226</c:v>
                </c:pt>
                <c:pt idx="100">
                  <c:v>1227</c:v>
                </c:pt>
                <c:pt idx="101">
                  <c:v>1228</c:v>
                </c:pt>
                <c:pt idx="102">
                  <c:v>1229</c:v>
                </c:pt>
                <c:pt idx="103">
                  <c:v>1230</c:v>
                </c:pt>
                <c:pt idx="104">
                  <c:v>1231</c:v>
                </c:pt>
                <c:pt idx="105">
                  <c:v>1232</c:v>
                </c:pt>
                <c:pt idx="106">
                  <c:v>1233</c:v>
                </c:pt>
                <c:pt idx="107">
                  <c:v>1234</c:v>
                </c:pt>
                <c:pt idx="108">
                  <c:v>1235</c:v>
                </c:pt>
                <c:pt idx="109">
                  <c:v>1236</c:v>
                </c:pt>
                <c:pt idx="110">
                  <c:v>1237</c:v>
                </c:pt>
                <c:pt idx="111">
                  <c:v>1238</c:v>
                </c:pt>
                <c:pt idx="112">
                  <c:v>1239</c:v>
                </c:pt>
                <c:pt idx="113">
                  <c:v>1240</c:v>
                </c:pt>
                <c:pt idx="114">
                  <c:v>1241</c:v>
                </c:pt>
                <c:pt idx="115">
                  <c:v>1242</c:v>
                </c:pt>
                <c:pt idx="116">
                  <c:v>1243</c:v>
                </c:pt>
                <c:pt idx="117">
                  <c:v>1244</c:v>
                </c:pt>
                <c:pt idx="118">
                  <c:v>1245</c:v>
                </c:pt>
                <c:pt idx="119">
                  <c:v>1246</c:v>
                </c:pt>
                <c:pt idx="120">
                  <c:v>1247</c:v>
                </c:pt>
                <c:pt idx="121">
                  <c:v>1248</c:v>
                </c:pt>
                <c:pt idx="122">
                  <c:v>1249</c:v>
                </c:pt>
                <c:pt idx="123">
                  <c:v>1250</c:v>
                </c:pt>
                <c:pt idx="124">
                  <c:v>1251</c:v>
                </c:pt>
                <c:pt idx="125">
                  <c:v>1252</c:v>
                </c:pt>
                <c:pt idx="126">
                  <c:v>1253</c:v>
                </c:pt>
                <c:pt idx="127">
                  <c:v>1254</c:v>
                </c:pt>
                <c:pt idx="128">
                  <c:v>1255</c:v>
                </c:pt>
                <c:pt idx="129">
                  <c:v>1256</c:v>
                </c:pt>
                <c:pt idx="130">
                  <c:v>1257</c:v>
                </c:pt>
                <c:pt idx="131">
                  <c:v>1258</c:v>
                </c:pt>
                <c:pt idx="132">
                  <c:v>1259</c:v>
                </c:pt>
                <c:pt idx="133">
                  <c:v>1260</c:v>
                </c:pt>
                <c:pt idx="134">
                  <c:v>1261</c:v>
                </c:pt>
                <c:pt idx="135">
                  <c:v>1262</c:v>
                </c:pt>
                <c:pt idx="136">
                  <c:v>1263</c:v>
                </c:pt>
                <c:pt idx="137">
                  <c:v>1264</c:v>
                </c:pt>
                <c:pt idx="138">
                  <c:v>1265</c:v>
                </c:pt>
                <c:pt idx="139">
                  <c:v>1266</c:v>
                </c:pt>
                <c:pt idx="140">
                  <c:v>1267</c:v>
                </c:pt>
                <c:pt idx="141">
                  <c:v>1268</c:v>
                </c:pt>
                <c:pt idx="142">
                  <c:v>1269</c:v>
                </c:pt>
                <c:pt idx="143">
                  <c:v>1270</c:v>
                </c:pt>
                <c:pt idx="144">
                  <c:v>1271</c:v>
                </c:pt>
                <c:pt idx="145">
                  <c:v>1272</c:v>
                </c:pt>
                <c:pt idx="146">
                  <c:v>1273</c:v>
                </c:pt>
                <c:pt idx="147">
                  <c:v>1274</c:v>
                </c:pt>
                <c:pt idx="148">
                  <c:v>1275</c:v>
                </c:pt>
                <c:pt idx="149">
                  <c:v>1276</c:v>
                </c:pt>
                <c:pt idx="150">
                  <c:v>1277</c:v>
                </c:pt>
                <c:pt idx="151">
                  <c:v>1278</c:v>
                </c:pt>
                <c:pt idx="152">
                  <c:v>1279</c:v>
                </c:pt>
                <c:pt idx="153">
                  <c:v>1280</c:v>
                </c:pt>
                <c:pt idx="154">
                  <c:v>1281</c:v>
                </c:pt>
                <c:pt idx="155">
                  <c:v>1282</c:v>
                </c:pt>
                <c:pt idx="156">
                  <c:v>1283</c:v>
                </c:pt>
                <c:pt idx="157">
                  <c:v>1284</c:v>
                </c:pt>
                <c:pt idx="158">
                  <c:v>1285</c:v>
                </c:pt>
                <c:pt idx="159">
                  <c:v>1286</c:v>
                </c:pt>
                <c:pt idx="160">
                  <c:v>1287</c:v>
                </c:pt>
                <c:pt idx="161">
                  <c:v>1288</c:v>
                </c:pt>
                <c:pt idx="162">
                  <c:v>1289</c:v>
                </c:pt>
                <c:pt idx="163">
                  <c:v>1290</c:v>
                </c:pt>
                <c:pt idx="164">
                  <c:v>1291</c:v>
                </c:pt>
                <c:pt idx="165">
                  <c:v>1292</c:v>
                </c:pt>
                <c:pt idx="166">
                  <c:v>1293</c:v>
                </c:pt>
                <c:pt idx="167">
                  <c:v>1294</c:v>
                </c:pt>
                <c:pt idx="168">
                  <c:v>1295</c:v>
                </c:pt>
                <c:pt idx="169">
                  <c:v>1296</c:v>
                </c:pt>
                <c:pt idx="170">
                  <c:v>1297</c:v>
                </c:pt>
                <c:pt idx="171">
                  <c:v>1298</c:v>
                </c:pt>
                <c:pt idx="172">
                  <c:v>1299</c:v>
                </c:pt>
                <c:pt idx="173">
                  <c:v>1300</c:v>
                </c:pt>
                <c:pt idx="174">
                  <c:v>1301</c:v>
                </c:pt>
                <c:pt idx="175">
                  <c:v>1302</c:v>
                </c:pt>
                <c:pt idx="176">
                  <c:v>1303</c:v>
                </c:pt>
                <c:pt idx="177">
                  <c:v>1304</c:v>
                </c:pt>
                <c:pt idx="178">
                  <c:v>1305</c:v>
                </c:pt>
                <c:pt idx="179">
                  <c:v>1306</c:v>
                </c:pt>
                <c:pt idx="180">
                  <c:v>1307</c:v>
                </c:pt>
                <c:pt idx="181">
                  <c:v>1308</c:v>
                </c:pt>
                <c:pt idx="182">
                  <c:v>1309</c:v>
                </c:pt>
                <c:pt idx="183">
                  <c:v>1310</c:v>
                </c:pt>
                <c:pt idx="184">
                  <c:v>1311</c:v>
                </c:pt>
                <c:pt idx="185">
                  <c:v>1312</c:v>
                </c:pt>
                <c:pt idx="186">
                  <c:v>1313</c:v>
                </c:pt>
                <c:pt idx="187">
                  <c:v>1314</c:v>
                </c:pt>
                <c:pt idx="188">
                  <c:v>1315</c:v>
                </c:pt>
                <c:pt idx="189">
                  <c:v>1316</c:v>
                </c:pt>
                <c:pt idx="190">
                  <c:v>1317</c:v>
                </c:pt>
                <c:pt idx="191">
                  <c:v>1318</c:v>
                </c:pt>
                <c:pt idx="192">
                  <c:v>1319</c:v>
                </c:pt>
                <c:pt idx="193">
                  <c:v>1320</c:v>
                </c:pt>
                <c:pt idx="194">
                  <c:v>1321</c:v>
                </c:pt>
                <c:pt idx="195">
                  <c:v>1322</c:v>
                </c:pt>
                <c:pt idx="196">
                  <c:v>1323</c:v>
                </c:pt>
                <c:pt idx="197">
                  <c:v>1324</c:v>
                </c:pt>
                <c:pt idx="198">
                  <c:v>1325</c:v>
                </c:pt>
                <c:pt idx="199">
                  <c:v>1326</c:v>
                </c:pt>
                <c:pt idx="200">
                  <c:v>1327</c:v>
                </c:pt>
                <c:pt idx="201">
                  <c:v>1328</c:v>
                </c:pt>
                <c:pt idx="202">
                  <c:v>1329</c:v>
                </c:pt>
                <c:pt idx="203">
                  <c:v>1330</c:v>
                </c:pt>
                <c:pt idx="204">
                  <c:v>1331</c:v>
                </c:pt>
                <c:pt idx="205">
                  <c:v>1332</c:v>
                </c:pt>
                <c:pt idx="206">
                  <c:v>1333</c:v>
                </c:pt>
                <c:pt idx="207">
                  <c:v>1334</c:v>
                </c:pt>
                <c:pt idx="208">
                  <c:v>1335</c:v>
                </c:pt>
                <c:pt idx="209">
                  <c:v>1336</c:v>
                </c:pt>
                <c:pt idx="210">
                  <c:v>1337</c:v>
                </c:pt>
                <c:pt idx="211">
                  <c:v>1338</c:v>
                </c:pt>
                <c:pt idx="212">
                  <c:v>1339</c:v>
                </c:pt>
                <c:pt idx="213">
                  <c:v>1340</c:v>
                </c:pt>
                <c:pt idx="214">
                  <c:v>1341</c:v>
                </c:pt>
                <c:pt idx="215">
                  <c:v>1342</c:v>
                </c:pt>
                <c:pt idx="216">
                  <c:v>1343</c:v>
                </c:pt>
                <c:pt idx="217">
                  <c:v>1344</c:v>
                </c:pt>
                <c:pt idx="218">
                  <c:v>1345</c:v>
                </c:pt>
                <c:pt idx="219">
                  <c:v>1346</c:v>
                </c:pt>
                <c:pt idx="220">
                  <c:v>1347</c:v>
                </c:pt>
                <c:pt idx="221">
                  <c:v>1348</c:v>
                </c:pt>
                <c:pt idx="222">
                  <c:v>1349</c:v>
                </c:pt>
                <c:pt idx="223">
                  <c:v>1350</c:v>
                </c:pt>
                <c:pt idx="224">
                  <c:v>1351</c:v>
                </c:pt>
                <c:pt idx="225">
                  <c:v>1352</c:v>
                </c:pt>
                <c:pt idx="226">
                  <c:v>1353</c:v>
                </c:pt>
                <c:pt idx="227">
                  <c:v>1354</c:v>
                </c:pt>
                <c:pt idx="228">
                  <c:v>1355</c:v>
                </c:pt>
                <c:pt idx="229">
                  <c:v>1356</c:v>
                </c:pt>
                <c:pt idx="230">
                  <c:v>1357</c:v>
                </c:pt>
                <c:pt idx="231">
                  <c:v>1358</c:v>
                </c:pt>
                <c:pt idx="232">
                  <c:v>1359</c:v>
                </c:pt>
                <c:pt idx="233">
                  <c:v>1360</c:v>
                </c:pt>
                <c:pt idx="234">
                  <c:v>1361</c:v>
                </c:pt>
                <c:pt idx="235">
                  <c:v>1362</c:v>
                </c:pt>
                <c:pt idx="236">
                  <c:v>1363</c:v>
                </c:pt>
                <c:pt idx="237">
                  <c:v>1364</c:v>
                </c:pt>
                <c:pt idx="238">
                  <c:v>1365</c:v>
                </c:pt>
                <c:pt idx="239">
                  <c:v>1366</c:v>
                </c:pt>
                <c:pt idx="240">
                  <c:v>1367</c:v>
                </c:pt>
                <c:pt idx="241">
                  <c:v>1368</c:v>
                </c:pt>
                <c:pt idx="242">
                  <c:v>1369</c:v>
                </c:pt>
                <c:pt idx="243">
                  <c:v>1370</c:v>
                </c:pt>
                <c:pt idx="244">
                  <c:v>1371</c:v>
                </c:pt>
                <c:pt idx="245">
                  <c:v>1372</c:v>
                </c:pt>
                <c:pt idx="246">
                  <c:v>1373</c:v>
                </c:pt>
                <c:pt idx="247">
                  <c:v>1374</c:v>
                </c:pt>
                <c:pt idx="248">
                  <c:v>1375</c:v>
                </c:pt>
                <c:pt idx="249">
                  <c:v>1376</c:v>
                </c:pt>
                <c:pt idx="250">
                  <c:v>1377</c:v>
                </c:pt>
                <c:pt idx="251">
                  <c:v>1378</c:v>
                </c:pt>
                <c:pt idx="252">
                  <c:v>1379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1384</c:v>
                </c:pt>
                <c:pt idx="258">
                  <c:v>1385</c:v>
                </c:pt>
                <c:pt idx="259">
                  <c:v>1386</c:v>
                </c:pt>
                <c:pt idx="260">
                  <c:v>1387</c:v>
                </c:pt>
                <c:pt idx="261">
                  <c:v>1388</c:v>
                </c:pt>
                <c:pt idx="262">
                  <c:v>1389</c:v>
                </c:pt>
                <c:pt idx="263">
                  <c:v>1390</c:v>
                </c:pt>
                <c:pt idx="264">
                  <c:v>1391</c:v>
                </c:pt>
                <c:pt idx="265">
                  <c:v>1392</c:v>
                </c:pt>
                <c:pt idx="266">
                  <c:v>1393</c:v>
                </c:pt>
                <c:pt idx="267">
                  <c:v>1394</c:v>
                </c:pt>
                <c:pt idx="268">
                  <c:v>1395</c:v>
                </c:pt>
                <c:pt idx="269">
                  <c:v>1396</c:v>
                </c:pt>
                <c:pt idx="270">
                  <c:v>1397</c:v>
                </c:pt>
                <c:pt idx="271">
                  <c:v>1398</c:v>
                </c:pt>
                <c:pt idx="272">
                  <c:v>1399</c:v>
                </c:pt>
                <c:pt idx="273">
                  <c:v>1400</c:v>
                </c:pt>
                <c:pt idx="274">
                  <c:v>1401</c:v>
                </c:pt>
                <c:pt idx="275">
                  <c:v>1402</c:v>
                </c:pt>
                <c:pt idx="276">
                  <c:v>1403</c:v>
                </c:pt>
                <c:pt idx="277">
                  <c:v>1404</c:v>
                </c:pt>
                <c:pt idx="278">
                  <c:v>1405</c:v>
                </c:pt>
                <c:pt idx="279">
                  <c:v>1406</c:v>
                </c:pt>
                <c:pt idx="280">
                  <c:v>1407</c:v>
                </c:pt>
                <c:pt idx="281">
                  <c:v>1408</c:v>
                </c:pt>
                <c:pt idx="282">
                  <c:v>1409</c:v>
                </c:pt>
                <c:pt idx="283">
                  <c:v>1410</c:v>
                </c:pt>
                <c:pt idx="284">
                  <c:v>1411</c:v>
                </c:pt>
                <c:pt idx="285">
                  <c:v>1412</c:v>
                </c:pt>
                <c:pt idx="286">
                  <c:v>1413</c:v>
                </c:pt>
                <c:pt idx="287">
                  <c:v>1414</c:v>
                </c:pt>
                <c:pt idx="288">
                  <c:v>1415</c:v>
                </c:pt>
                <c:pt idx="289">
                  <c:v>1416</c:v>
                </c:pt>
                <c:pt idx="290">
                  <c:v>1417</c:v>
                </c:pt>
                <c:pt idx="291">
                  <c:v>1418</c:v>
                </c:pt>
                <c:pt idx="292">
                  <c:v>1419</c:v>
                </c:pt>
                <c:pt idx="293">
                  <c:v>1420</c:v>
                </c:pt>
                <c:pt idx="294">
                  <c:v>1421</c:v>
                </c:pt>
                <c:pt idx="295">
                  <c:v>1422</c:v>
                </c:pt>
                <c:pt idx="296">
                  <c:v>1423</c:v>
                </c:pt>
                <c:pt idx="297">
                  <c:v>1424</c:v>
                </c:pt>
                <c:pt idx="298">
                  <c:v>1425</c:v>
                </c:pt>
                <c:pt idx="299">
                  <c:v>1426</c:v>
                </c:pt>
                <c:pt idx="300">
                  <c:v>1427</c:v>
                </c:pt>
                <c:pt idx="301">
                  <c:v>1428</c:v>
                </c:pt>
                <c:pt idx="302">
                  <c:v>1429</c:v>
                </c:pt>
                <c:pt idx="303">
                  <c:v>1430</c:v>
                </c:pt>
                <c:pt idx="304">
                  <c:v>1431</c:v>
                </c:pt>
                <c:pt idx="305">
                  <c:v>1432</c:v>
                </c:pt>
                <c:pt idx="306">
                  <c:v>1433</c:v>
                </c:pt>
                <c:pt idx="307">
                  <c:v>1434</c:v>
                </c:pt>
                <c:pt idx="308">
                  <c:v>1435</c:v>
                </c:pt>
                <c:pt idx="309">
                  <c:v>1436</c:v>
                </c:pt>
                <c:pt idx="310">
                  <c:v>1437</c:v>
                </c:pt>
                <c:pt idx="311">
                  <c:v>1438</c:v>
                </c:pt>
                <c:pt idx="312">
                  <c:v>1439</c:v>
                </c:pt>
                <c:pt idx="313">
                  <c:v>1440</c:v>
                </c:pt>
                <c:pt idx="314">
                  <c:v>1441</c:v>
                </c:pt>
              </c:numCache>
            </c:numRef>
          </c:xVal>
          <c:yVal>
            <c:numRef>
              <c:f>Graph!$D$1129:$D$1441</c:f>
              <c:numCache>
                <c:formatCode>General</c:formatCode>
                <c:ptCount val="313"/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6B-4DEF-ADB3-B6EF65485AA0}"/>
            </c:ext>
          </c:extLst>
        </c:ser>
        <c:ser>
          <c:idx val="1"/>
          <c:order val="1"/>
          <c:tx>
            <c:v>FR</c:v>
          </c:tx>
          <c:spPr>
            <a:ln>
              <a:solidFill>
                <a:srgbClr val="C00000"/>
              </a:solidFill>
              <a:prstDash val="solid"/>
            </a:ln>
          </c:spPr>
          <c:marker>
            <c:symbol val="none"/>
          </c:marker>
          <c:xVal>
            <c:numRef>
              <c:f>Graph!$A$1128:$A$1442</c:f>
              <c:numCache>
                <c:formatCode>General</c:formatCode>
                <c:ptCount val="315"/>
                <c:pt idx="0">
                  <c:v>1127</c:v>
                </c:pt>
                <c:pt idx="1">
                  <c:v>1128</c:v>
                </c:pt>
                <c:pt idx="2">
                  <c:v>1129</c:v>
                </c:pt>
                <c:pt idx="3">
                  <c:v>1130</c:v>
                </c:pt>
                <c:pt idx="4">
                  <c:v>1131</c:v>
                </c:pt>
                <c:pt idx="5">
                  <c:v>1132</c:v>
                </c:pt>
                <c:pt idx="6">
                  <c:v>1133</c:v>
                </c:pt>
                <c:pt idx="7">
                  <c:v>1134</c:v>
                </c:pt>
                <c:pt idx="8">
                  <c:v>1135</c:v>
                </c:pt>
                <c:pt idx="9">
                  <c:v>1136</c:v>
                </c:pt>
                <c:pt idx="10">
                  <c:v>1137</c:v>
                </c:pt>
                <c:pt idx="11">
                  <c:v>1138</c:v>
                </c:pt>
                <c:pt idx="12">
                  <c:v>1139</c:v>
                </c:pt>
                <c:pt idx="13">
                  <c:v>1140</c:v>
                </c:pt>
                <c:pt idx="14">
                  <c:v>1141</c:v>
                </c:pt>
                <c:pt idx="15">
                  <c:v>1142</c:v>
                </c:pt>
                <c:pt idx="16">
                  <c:v>1143</c:v>
                </c:pt>
                <c:pt idx="17">
                  <c:v>1144</c:v>
                </c:pt>
                <c:pt idx="18">
                  <c:v>1145</c:v>
                </c:pt>
                <c:pt idx="19">
                  <c:v>1146</c:v>
                </c:pt>
                <c:pt idx="20">
                  <c:v>1147</c:v>
                </c:pt>
                <c:pt idx="21">
                  <c:v>1148</c:v>
                </c:pt>
                <c:pt idx="22">
                  <c:v>1149</c:v>
                </c:pt>
                <c:pt idx="23">
                  <c:v>1150</c:v>
                </c:pt>
                <c:pt idx="24">
                  <c:v>1151</c:v>
                </c:pt>
                <c:pt idx="25">
                  <c:v>1152</c:v>
                </c:pt>
                <c:pt idx="26">
                  <c:v>1153</c:v>
                </c:pt>
                <c:pt idx="27">
                  <c:v>1154</c:v>
                </c:pt>
                <c:pt idx="28">
                  <c:v>1155</c:v>
                </c:pt>
                <c:pt idx="29">
                  <c:v>1156</c:v>
                </c:pt>
                <c:pt idx="30">
                  <c:v>1157</c:v>
                </c:pt>
                <c:pt idx="31">
                  <c:v>1158</c:v>
                </c:pt>
                <c:pt idx="32">
                  <c:v>1159</c:v>
                </c:pt>
                <c:pt idx="33">
                  <c:v>1160</c:v>
                </c:pt>
                <c:pt idx="34">
                  <c:v>1161</c:v>
                </c:pt>
                <c:pt idx="35">
                  <c:v>1162</c:v>
                </c:pt>
                <c:pt idx="36">
                  <c:v>1163</c:v>
                </c:pt>
                <c:pt idx="37">
                  <c:v>1164</c:v>
                </c:pt>
                <c:pt idx="38">
                  <c:v>1165</c:v>
                </c:pt>
                <c:pt idx="39">
                  <c:v>1166</c:v>
                </c:pt>
                <c:pt idx="40">
                  <c:v>1167</c:v>
                </c:pt>
                <c:pt idx="41">
                  <c:v>1168</c:v>
                </c:pt>
                <c:pt idx="42">
                  <c:v>1169</c:v>
                </c:pt>
                <c:pt idx="43">
                  <c:v>1170</c:v>
                </c:pt>
                <c:pt idx="44">
                  <c:v>1171</c:v>
                </c:pt>
                <c:pt idx="45">
                  <c:v>1172</c:v>
                </c:pt>
                <c:pt idx="46">
                  <c:v>1173</c:v>
                </c:pt>
                <c:pt idx="47">
                  <c:v>1174</c:v>
                </c:pt>
                <c:pt idx="48">
                  <c:v>1175</c:v>
                </c:pt>
                <c:pt idx="49">
                  <c:v>1176</c:v>
                </c:pt>
                <c:pt idx="50">
                  <c:v>1177</c:v>
                </c:pt>
                <c:pt idx="51">
                  <c:v>1178</c:v>
                </c:pt>
                <c:pt idx="52">
                  <c:v>1179</c:v>
                </c:pt>
                <c:pt idx="53">
                  <c:v>1180</c:v>
                </c:pt>
                <c:pt idx="54">
                  <c:v>1181</c:v>
                </c:pt>
                <c:pt idx="55">
                  <c:v>1182</c:v>
                </c:pt>
                <c:pt idx="56">
                  <c:v>1183</c:v>
                </c:pt>
                <c:pt idx="57">
                  <c:v>1184</c:v>
                </c:pt>
                <c:pt idx="58">
                  <c:v>1185</c:v>
                </c:pt>
                <c:pt idx="59">
                  <c:v>1186</c:v>
                </c:pt>
                <c:pt idx="60">
                  <c:v>1187</c:v>
                </c:pt>
                <c:pt idx="61">
                  <c:v>1188</c:v>
                </c:pt>
                <c:pt idx="62">
                  <c:v>1189</c:v>
                </c:pt>
                <c:pt idx="63">
                  <c:v>1190</c:v>
                </c:pt>
                <c:pt idx="64">
                  <c:v>1191</c:v>
                </c:pt>
                <c:pt idx="65">
                  <c:v>1192</c:v>
                </c:pt>
                <c:pt idx="66">
                  <c:v>1193</c:v>
                </c:pt>
                <c:pt idx="67">
                  <c:v>1194</c:v>
                </c:pt>
                <c:pt idx="68">
                  <c:v>1195</c:v>
                </c:pt>
                <c:pt idx="69">
                  <c:v>1196</c:v>
                </c:pt>
                <c:pt idx="70">
                  <c:v>1197</c:v>
                </c:pt>
                <c:pt idx="71">
                  <c:v>1198</c:v>
                </c:pt>
                <c:pt idx="72">
                  <c:v>1199</c:v>
                </c:pt>
                <c:pt idx="73">
                  <c:v>1200</c:v>
                </c:pt>
                <c:pt idx="74">
                  <c:v>1201</c:v>
                </c:pt>
                <c:pt idx="75">
                  <c:v>1202</c:v>
                </c:pt>
                <c:pt idx="76">
                  <c:v>1203</c:v>
                </c:pt>
                <c:pt idx="77">
                  <c:v>1204</c:v>
                </c:pt>
                <c:pt idx="78">
                  <c:v>1205</c:v>
                </c:pt>
                <c:pt idx="79">
                  <c:v>1206</c:v>
                </c:pt>
                <c:pt idx="80">
                  <c:v>1207</c:v>
                </c:pt>
                <c:pt idx="81">
                  <c:v>1208</c:v>
                </c:pt>
                <c:pt idx="82">
                  <c:v>1209</c:v>
                </c:pt>
                <c:pt idx="83">
                  <c:v>1210</c:v>
                </c:pt>
                <c:pt idx="84">
                  <c:v>1211</c:v>
                </c:pt>
                <c:pt idx="85">
                  <c:v>1212</c:v>
                </c:pt>
                <c:pt idx="86">
                  <c:v>1213</c:v>
                </c:pt>
                <c:pt idx="87">
                  <c:v>1214</c:v>
                </c:pt>
                <c:pt idx="88">
                  <c:v>1215</c:v>
                </c:pt>
                <c:pt idx="89">
                  <c:v>1216</c:v>
                </c:pt>
                <c:pt idx="90">
                  <c:v>1217</c:v>
                </c:pt>
                <c:pt idx="91">
                  <c:v>1218</c:v>
                </c:pt>
                <c:pt idx="92">
                  <c:v>1219</c:v>
                </c:pt>
                <c:pt idx="93">
                  <c:v>1220</c:v>
                </c:pt>
                <c:pt idx="94">
                  <c:v>1221</c:v>
                </c:pt>
                <c:pt idx="95">
                  <c:v>1222</c:v>
                </c:pt>
                <c:pt idx="96">
                  <c:v>1223</c:v>
                </c:pt>
                <c:pt idx="97">
                  <c:v>1224</c:v>
                </c:pt>
                <c:pt idx="98">
                  <c:v>1225</c:v>
                </c:pt>
                <c:pt idx="99">
                  <c:v>1226</c:v>
                </c:pt>
                <c:pt idx="100">
                  <c:v>1227</c:v>
                </c:pt>
                <c:pt idx="101">
                  <c:v>1228</c:v>
                </c:pt>
                <c:pt idx="102">
                  <c:v>1229</c:v>
                </c:pt>
                <c:pt idx="103">
                  <c:v>1230</c:v>
                </c:pt>
                <c:pt idx="104">
                  <c:v>1231</c:v>
                </c:pt>
                <c:pt idx="105">
                  <c:v>1232</c:v>
                </c:pt>
                <c:pt idx="106">
                  <c:v>1233</c:v>
                </c:pt>
                <c:pt idx="107">
                  <c:v>1234</c:v>
                </c:pt>
                <c:pt idx="108">
                  <c:v>1235</c:v>
                </c:pt>
                <c:pt idx="109">
                  <c:v>1236</c:v>
                </c:pt>
                <c:pt idx="110">
                  <c:v>1237</c:v>
                </c:pt>
                <c:pt idx="111">
                  <c:v>1238</c:v>
                </c:pt>
                <c:pt idx="112">
                  <c:v>1239</c:v>
                </c:pt>
                <c:pt idx="113">
                  <c:v>1240</c:v>
                </c:pt>
                <c:pt idx="114">
                  <c:v>1241</c:v>
                </c:pt>
                <c:pt idx="115">
                  <c:v>1242</c:v>
                </c:pt>
                <c:pt idx="116">
                  <c:v>1243</c:v>
                </c:pt>
                <c:pt idx="117">
                  <c:v>1244</c:v>
                </c:pt>
                <c:pt idx="118">
                  <c:v>1245</c:v>
                </c:pt>
                <c:pt idx="119">
                  <c:v>1246</c:v>
                </c:pt>
                <c:pt idx="120">
                  <c:v>1247</c:v>
                </c:pt>
                <c:pt idx="121">
                  <c:v>1248</c:v>
                </c:pt>
                <c:pt idx="122">
                  <c:v>1249</c:v>
                </c:pt>
                <c:pt idx="123">
                  <c:v>1250</c:v>
                </c:pt>
                <c:pt idx="124">
                  <c:v>1251</c:v>
                </c:pt>
                <c:pt idx="125">
                  <c:v>1252</c:v>
                </c:pt>
                <c:pt idx="126">
                  <c:v>1253</c:v>
                </c:pt>
                <c:pt idx="127">
                  <c:v>1254</c:v>
                </c:pt>
                <c:pt idx="128">
                  <c:v>1255</c:v>
                </c:pt>
                <c:pt idx="129">
                  <c:v>1256</c:v>
                </c:pt>
                <c:pt idx="130">
                  <c:v>1257</c:v>
                </c:pt>
                <c:pt idx="131">
                  <c:v>1258</c:v>
                </c:pt>
                <c:pt idx="132">
                  <c:v>1259</c:v>
                </c:pt>
                <c:pt idx="133">
                  <c:v>1260</c:v>
                </c:pt>
                <c:pt idx="134">
                  <c:v>1261</c:v>
                </c:pt>
                <c:pt idx="135">
                  <c:v>1262</c:v>
                </c:pt>
                <c:pt idx="136">
                  <c:v>1263</c:v>
                </c:pt>
                <c:pt idx="137">
                  <c:v>1264</c:v>
                </c:pt>
                <c:pt idx="138">
                  <c:v>1265</c:v>
                </c:pt>
                <c:pt idx="139">
                  <c:v>1266</c:v>
                </c:pt>
                <c:pt idx="140">
                  <c:v>1267</c:v>
                </c:pt>
                <c:pt idx="141">
                  <c:v>1268</c:v>
                </c:pt>
                <c:pt idx="142">
                  <c:v>1269</c:v>
                </c:pt>
                <c:pt idx="143">
                  <c:v>1270</c:v>
                </c:pt>
                <c:pt idx="144">
                  <c:v>1271</c:v>
                </c:pt>
                <c:pt idx="145">
                  <c:v>1272</c:v>
                </c:pt>
                <c:pt idx="146">
                  <c:v>1273</c:v>
                </c:pt>
                <c:pt idx="147">
                  <c:v>1274</c:v>
                </c:pt>
                <c:pt idx="148">
                  <c:v>1275</c:v>
                </c:pt>
                <c:pt idx="149">
                  <c:v>1276</c:v>
                </c:pt>
                <c:pt idx="150">
                  <c:v>1277</c:v>
                </c:pt>
                <c:pt idx="151">
                  <c:v>1278</c:v>
                </c:pt>
                <c:pt idx="152">
                  <c:v>1279</c:v>
                </c:pt>
                <c:pt idx="153">
                  <c:v>1280</c:v>
                </c:pt>
                <c:pt idx="154">
                  <c:v>1281</c:v>
                </c:pt>
                <c:pt idx="155">
                  <c:v>1282</c:v>
                </c:pt>
                <c:pt idx="156">
                  <c:v>1283</c:v>
                </c:pt>
                <c:pt idx="157">
                  <c:v>1284</c:v>
                </c:pt>
                <c:pt idx="158">
                  <c:v>1285</c:v>
                </c:pt>
                <c:pt idx="159">
                  <c:v>1286</c:v>
                </c:pt>
                <c:pt idx="160">
                  <c:v>1287</c:v>
                </c:pt>
                <c:pt idx="161">
                  <c:v>1288</c:v>
                </c:pt>
                <c:pt idx="162">
                  <c:v>1289</c:v>
                </c:pt>
                <c:pt idx="163">
                  <c:v>1290</c:v>
                </c:pt>
                <c:pt idx="164">
                  <c:v>1291</c:v>
                </c:pt>
                <c:pt idx="165">
                  <c:v>1292</c:v>
                </c:pt>
                <c:pt idx="166">
                  <c:v>1293</c:v>
                </c:pt>
                <c:pt idx="167">
                  <c:v>1294</c:v>
                </c:pt>
                <c:pt idx="168">
                  <c:v>1295</c:v>
                </c:pt>
                <c:pt idx="169">
                  <c:v>1296</c:v>
                </c:pt>
                <c:pt idx="170">
                  <c:v>1297</c:v>
                </c:pt>
                <c:pt idx="171">
                  <c:v>1298</c:v>
                </c:pt>
                <c:pt idx="172">
                  <c:v>1299</c:v>
                </c:pt>
                <c:pt idx="173">
                  <c:v>1300</c:v>
                </c:pt>
                <c:pt idx="174">
                  <c:v>1301</c:v>
                </c:pt>
                <c:pt idx="175">
                  <c:v>1302</c:v>
                </c:pt>
                <c:pt idx="176">
                  <c:v>1303</c:v>
                </c:pt>
                <c:pt idx="177">
                  <c:v>1304</c:v>
                </c:pt>
                <c:pt idx="178">
                  <c:v>1305</c:v>
                </c:pt>
                <c:pt idx="179">
                  <c:v>1306</c:v>
                </c:pt>
                <c:pt idx="180">
                  <c:v>1307</c:v>
                </c:pt>
                <c:pt idx="181">
                  <c:v>1308</c:v>
                </c:pt>
                <c:pt idx="182">
                  <c:v>1309</c:v>
                </c:pt>
                <c:pt idx="183">
                  <c:v>1310</c:v>
                </c:pt>
                <c:pt idx="184">
                  <c:v>1311</c:v>
                </c:pt>
                <c:pt idx="185">
                  <c:v>1312</c:v>
                </c:pt>
                <c:pt idx="186">
                  <c:v>1313</c:v>
                </c:pt>
                <c:pt idx="187">
                  <c:v>1314</c:v>
                </c:pt>
                <c:pt idx="188">
                  <c:v>1315</c:v>
                </c:pt>
                <c:pt idx="189">
                  <c:v>1316</c:v>
                </c:pt>
                <c:pt idx="190">
                  <c:v>1317</c:v>
                </c:pt>
                <c:pt idx="191">
                  <c:v>1318</c:v>
                </c:pt>
                <c:pt idx="192">
                  <c:v>1319</c:v>
                </c:pt>
                <c:pt idx="193">
                  <c:v>1320</c:v>
                </c:pt>
                <c:pt idx="194">
                  <c:v>1321</c:v>
                </c:pt>
                <c:pt idx="195">
                  <c:v>1322</c:v>
                </c:pt>
                <c:pt idx="196">
                  <c:v>1323</c:v>
                </c:pt>
                <c:pt idx="197">
                  <c:v>1324</c:v>
                </c:pt>
                <c:pt idx="198">
                  <c:v>1325</c:v>
                </c:pt>
                <c:pt idx="199">
                  <c:v>1326</c:v>
                </c:pt>
                <c:pt idx="200">
                  <c:v>1327</c:v>
                </c:pt>
                <c:pt idx="201">
                  <c:v>1328</c:v>
                </c:pt>
                <c:pt idx="202">
                  <c:v>1329</c:v>
                </c:pt>
                <c:pt idx="203">
                  <c:v>1330</c:v>
                </c:pt>
                <c:pt idx="204">
                  <c:v>1331</c:v>
                </c:pt>
                <c:pt idx="205">
                  <c:v>1332</c:v>
                </c:pt>
                <c:pt idx="206">
                  <c:v>1333</c:v>
                </c:pt>
                <c:pt idx="207">
                  <c:v>1334</c:v>
                </c:pt>
                <c:pt idx="208">
                  <c:v>1335</c:v>
                </c:pt>
                <c:pt idx="209">
                  <c:v>1336</c:v>
                </c:pt>
                <c:pt idx="210">
                  <c:v>1337</c:v>
                </c:pt>
                <c:pt idx="211">
                  <c:v>1338</c:v>
                </c:pt>
                <c:pt idx="212">
                  <c:v>1339</c:v>
                </c:pt>
                <c:pt idx="213">
                  <c:v>1340</c:v>
                </c:pt>
                <c:pt idx="214">
                  <c:v>1341</c:v>
                </c:pt>
                <c:pt idx="215">
                  <c:v>1342</c:v>
                </c:pt>
                <c:pt idx="216">
                  <c:v>1343</c:v>
                </c:pt>
                <c:pt idx="217">
                  <c:v>1344</c:v>
                </c:pt>
                <c:pt idx="218">
                  <c:v>1345</c:v>
                </c:pt>
                <c:pt idx="219">
                  <c:v>1346</c:v>
                </c:pt>
                <c:pt idx="220">
                  <c:v>1347</c:v>
                </c:pt>
                <c:pt idx="221">
                  <c:v>1348</c:v>
                </c:pt>
                <c:pt idx="222">
                  <c:v>1349</c:v>
                </c:pt>
                <c:pt idx="223">
                  <c:v>1350</c:v>
                </c:pt>
                <c:pt idx="224">
                  <c:v>1351</c:v>
                </c:pt>
                <c:pt idx="225">
                  <c:v>1352</c:v>
                </c:pt>
                <c:pt idx="226">
                  <c:v>1353</c:v>
                </c:pt>
                <c:pt idx="227">
                  <c:v>1354</c:v>
                </c:pt>
                <c:pt idx="228">
                  <c:v>1355</c:v>
                </c:pt>
                <c:pt idx="229">
                  <c:v>1356</c:v>
                </c:pt>
                <c:pt idx="230">
                  <c:v>1357</c:v>
                </c:pt>
                <c:pt idx="231">
                  <c:v>1358</c:v>
                </c:pt>
                <c:pt idx="232">
                  <c:v>1359</c:v>
                </c:pt>
                <c:pt idx="233">
                  <c:v>1360</c:v>
                </c:pt>
                <c:pt idx="234">
                  <c:v>1361</c:v>
                </c:pt>
                <c:pt idx="235">
                  <c:v>1362</c:v>
                </c:pt>
                <c:pt idx="236">
                  <c:v>1363</c:v>
                </c:pt>
                <c:pt idx="237">
                  <c:v>1364</c:v>
                </c:pt>
                <c:pt idx="238">
                  <c:v>1365</c:v>
                </c:pt>
                <c:pt idx="239">
                  <c:v>1366</c:v>
                </c:pt>
                <c:pt idx="240">
                  <c:v>1367</c:v>
                </c:pt>
                <c:pt idx="241">
                  <c:v>1368</c:v>
                </c:pt>
                <c:pt idx="242">
                  <c:v>1369</c:v>
                </c:pt>
                <c:pt idx="243">
                  <c:v>1370</c:v>
                </c:pt>
                <c:pt idx="244">
                  <c:v>1371</c:v>
                </c:pt>
                <c:pt idx="245">
                  <c:v>1372</c:v>
                </c:pt>
                <c:pt idx="246">
                  <c:v>1373</c:v>
                </c:pt>
                <c:pt idx="247">
                  <c:v>1374</c:v>
                </c:pt>
                <c:pt idx="248">
                  <c:v>1375</c:v>
                </c:pt>
                <c:pt idx="249">
                  <c:v>1376</c:v>
                </c:pt>
                <c:pt idx="250">
                  <c:v>1377</c:v>
                </c:pt>
                <c:pt idx="251">
                  <c:v>1378</c:v>
                </c:pt>
                <c:pt idx="252">
                  <c:v>1379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1384</c:v>
                </c:pt>
                <c:pt idx="258">
                  <c:v>1385</c:v>
                </c:pt>
                <c:pt idx="259">
                  <c:v>1386</c:v>
                </c:pt>
                <c:pt idx="260">
                  <c:v>1387</c:v>
                </c:pt>
                <c:pt idx="261">
                  <c:v>1388</c:v>
                </c:pt>
                <c:pt idx="262">
                  <c:v>1389</c:v>
                </c:pt>
                <c:pt idx="263">
                  <c:v>1390</c:v>
                </c:pt>
                <c:pt idx="264">
                  <c:v>1391</c:v>
                </c:pt>
                <c:pt idx="265">
                  <c:v>1392</c:v>
                </c:pt>
                <c:pt idx="266">
                  <c:v>1393</c:v>
                </c:pt>
                <c:pt idx="267">
                  <c:v>1394</c:v>
                </c:pt>
                <c:pt idx="268">
                  <c:v>1395</c:v>
                </c:pt>
                <c:pt idx="269">
                  <c:v>1396</c:v>
                </c:pt>
                <c:pt idx="270">
                  <c:v>1397</c:v>
                </c:pt>
                <c:pt idx="271">
                  <c:v>1398</c:v>
                </c:pt>
                <c:pt idx="272">
                  <c:v>1399</c:v>
                </c:pt>
                <c:pt idx="273">
                  <c:v>1400</c:v>
                </c:pt>
                <c:pt idx="274">
                  <c:v>1401</c:v>
                </c:pt>
                <c:pt idx="275">
                  <c:v>1402</c:v>
                </c:pt>
                <c:pt idx="276">
                  <c:v>1403</c:v>
                </c:pt>
                <c:pt idx="277">
                  <c:v>1404</c:v>
                </c:pt>
                <c:pt idx="278">
                  <c:v>1405</c:v>
                </c:pt>
                <c:pt idx="279">
                  <c:v>1406</c:v>
                </c:pt>
                <c:pt idx="280">
                  <c:v>1407</c:v>
                </c:pt>
                <c:pt idx="281">
                  <c:v>1408</c:v>
                </c:pt>
                <c:pt idx="282">
                  <c:v>1409</c:v>
                </c:pt>
                <c:pt idx="283">
                  <c:v>1410</c:v>
                </c:pt>
                <c:pt idx="284">
                  <c:v>1411</c:v>
                </c:pt>
                <c:pt idx="285">
                  <c:v>1412</c:v>
                </c:pt>
                <c:pt idx="286">
                  <c:v>1413</c:v>
                </c:pt>
                <c:pt idx="287">
                  <c:v>1414</c:v>
                </c:pt>
                <c:pt idx="288">
                  <c:v>1415</c:v>
                </c:pt>
                <c:pt idx="289">
                  <c:v>1416</c:v>
                </c:pt>
                <c:pt idx="290">
                  <c:v>1417</c:v>
                </c:pt>
                <c:pt idx="291">
                  <c:v>1418</c:v>
                </c:pt>
                <c:pt idx="292">
                  <c:v>1419</c:v>
                </c:pt>
                <c:pt idx="293">
                  <c:v>1420</c:v>
                </c:pt>
                <c:pt idx="294">
                  <c:v>1421</c:v>
                </c:pt>
                <c:pt idx="295">
                  <c:v>1422</c:v>
                </c:pt>
                <c:pt idx="296">
                  <c:v>1423</c:v>
                </c:pt>
                <c:pt idx="297">
                  <c:v>1424</c:v>
                </c:pt>
                <c:pt idx="298">
                  <c:v>1425</c:v>
                </c:pt>
                <c:pt idx="299">
                  <c:v>1426</c:v>
                </c:pt>
                <c:pt idx="300">
                  <c:v>1427</c:v>
                </c:pt>
                <c:pt idx="301">
                  <c:v>1428</c:v>
                </c:pt>
                <c:pt idx="302">
                  <c:v>1429</c:v>
                </c:pt>
                <c:pt idx="303">
                  <c:v>1430</c:v>
                </c:pt>
                <c:pt idx="304">
                  <c:v>1431</c:v>
                </c:pt>
                <c:pt idx="305">
                  <c:v>1432</c:v>
                </c:pt>
                <c:pt idx="306">
                  <c:v>1433</c:v>
                </c:pt>
                <c:pt idx="307">
                  <c:v>1434</c:v>
                </c:pt>
                <c:pt idx="308">
                  <c:v>1435</c:v>
                </c:pt>
                <c:pt idx="309">
                  <c:v>1436</c:v>
                </c:pt>
                <c:pt idx="310">
                  <c:v>1437</c:v>
                </c:pt>
                <c:pt idx="311">
                  <c:v>1438</c:v>
                </c:pt>
                <c:pt idx="312">
                  <c:v>1439</c:v>
                </c:pt>
                <c:pt idx="313">
                  <c:v>1440</c:v>
                </c:pt>
                <c:pt idx="314">
                  <c:v>1441</c:v>
                </c:pt>
              </c:numCache>
            </c:numRef>
          </c:xVal>
          <c:yVal>
            <c:numRef>
              <c:f>Graph!$B$1129:$B$1441</c:f>
              <c:numCache>
                <c:formatCode>General</c:formatCode>
                <c:ptCount val="313"/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311">
                  <c:v>1</c:v>
                </c:pt>
                <c:pt idx="3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6B-4DEF-ADB3-B6EF65485AA0}"/>
            </c:ext>
          </c:extLst>
        </c:ser>
        <c:ser>
          <c:idx val="2"/>
          <c:order val="2"/>
          <c:tx>
            <c:v>FL</c:v>
          </c:tx>
          <c:spPr>
            <a:ln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Graph!$A$1128:$A$1442</c:f>
              <c:numCache>
                <c:formatCode>General</c:formatCode>
                <c:ptCount val="315"/>
                <c:pt idx="0">
                  <c:v>1127</c:v>
                </c:pt>
                <c:pt idx="1">
                  <c:v>1128</c:v>
                </c:pt>
                <c:pt idx="2">
                  <c:v>1129</c:v>
                </c:pt>
                <c:pt idx="3">
                  <c:v>1130</c:v>
                </c:pt>
                <c:pt idx="4">
                  <c:v>1131</c:v>
                </c:pt>
                <c:pt idx="5">
                  <c:v>1132</c:v>
                </c:pt>
                <c:pt idx="6">
                  <c:v>1133</c:v>
                </c:pt>
                <c:pt idx="7">
                  <c:v>1134</c:v>
                </c:pt>
                <c:pt idx="8">
                  <c:v>1135</c:v>
                </c:pt>
                <c:pt idx="9">
                  <c:v>1136</c:v>
                </c:pt>
                <c:pt idx="10">
                  <c:v>1137</c:v>
                </c:pt>
                <c:pt idx="11">
                  <c:v>1138</c:v>
                </c:pt>
                <c:pt idx="12">
                  <c:v>1139</c:v>
                </c:pt>
                <c:pt idx="13">
                  <c:v>1140</c:v>
                </c:pt>
                <c:pt idx="14">
                  <c:v>1141</c:v>
                </c:pt>
                <c:pt idx="15">
                  <c:v>1142</c:v>
                </c:pt>
                <c:pt idx="16">
                  <c:v>1143</c:v>
                </c:pt>
                <c:pt idx="17">
                  <c:v>1144</c:v>
                </c:pt>
                <c:pt idx="18">
                  <c:v>1145</c:v>
                </c:pt>
                <c:pt idx="19">
                  <c:v>1146</c:v>
                </c:pt>
                <c:pt idx="20">
                  <c:v>1147</c:v>
                </c:pt>
                <c:pt idx="21">
                  <c:v>1148</c:v>
                </c:pt>
                <c:pt idx="22">
                  <c:v>1149</c:v>
                </c:pt>
                <c:pt idx="23">
                  <c:v>1150</c:v>
                </c:pt>
                <c:pt idx="24">
                  <c:v>1151</c:v>
                </c:pt>
                <c:pt idx="25">
                  <c:v>1152</c:v>
                </c:pt>
                <c:pt idx="26">
                  <c:v>1153</c:v>
                </c:pt>
                <c:pt idx="27">
                  <c:v>1154</c:v>
                </c:pt>
                <c:pt idx="28">
                  <c:v>1155</c:v>
                </c:pt>
                <c:pt idx="29">
                  <c:v>1156</c:v>
                </c:pt>
                <c:pt idx="30">
                  <c:v>1157</c:v>
                </c:pt>
                <c:pt idx="31">
                  <c:v>1158</c:v>
                </c:pt>
                <c:pt idx="32">
                  <c:v>1159</c:v>
                </c:pt>
                <c:pt idx="33">
                  <c:v>1160</c:v>
                </c:pt>
                <c:pt idx="34">
                  <c:v>1161</c:v>
                </c:pt>
                <c:pt idx="35">
                  <c:v>1162</c:v>
                </c:pt>
                <c:pt idx="36">
                  <c:v>1163</c:v>
                </c:pt>
                <c:pt idx="37">
                  <c:v>1164</c:v>
                </c:pt>
                <c:pt idx="38">
                  <c:v>1165</c:v>
                </c:pt>
                <c:pt idx="39">
                  <c:v>1166</c:v>
                </c:pt>
                <c:pt idx="40">
                  <c:v>1167</c:v>
                </c:pt>
                <c:pt idx="41">
                  <c:v>1168</c:v>
                </c:pt>
                <c:pt idx="42">
                  <c:v>1169</c:v>
                </c:pt>
                <c:pt idx="43">
                  <c:v>1170</c:v>
                </c:pt>
                <c:pt idx="44">
                  <c:v>1171</c:v>
                </c:pt>
                <c:pt idx="45">
                  <c:v>1172</c:v>
                </c:pt>
                <c:pt idx="46">
                  <c:v>1173</c:v>
                </c:pt>
                <c:pt idx="47">
                  <c:v>1174</c:v>
                </c:pt>
                <c:pt idx="48">
                  <c:v>1175</c:v>
                </c:pt>
                <c:pt idx="49">
                  <c:v>1176</c:v>
                </c:pt>
                <c:pt idx="50">
                  <c:v>1177</c:v>
                </c:pt>
                <c:pt idx="51">
                  <c:v>1178</c:v>
                </c:pt>
                <c:pt idx="52">
                  <c:v>1179</c:v>
                </c:pt>
                <c:pt idx="53">
                  <c:v>1180</c:v>
                </c:pt>
                <c:pt idx="54">
                  <c:v>1181</c:v>
                </c:pt>
                <c:pt idx="55">
                  <c:v>1182</c:v>
                </c:pt>
                <c:pt idx="56">
                  <c:v>1183</c:v>
                </c:pt>
                <c:pt idx="57">
                  <c:v>1184</c:v>
                </c:pt>
                <c:pt idx="58">
                  <c:v>1185</c:v>
                </c:pt>
                <c:pt idx="59">
                  <c:v>1186</c:v>
                </c:pt>
                <c:pt idx="60">
                  <c:v>1187</c:v>
                </c:pt>
                <c:pt idx="61">
                  <c:v>1188</c:v>
                </c:pt>
                <c:pt idx="62">
                  <c:v>1189</c:v>
                </c:pt>
                <c:pt idx="63">
                  <c:v>1190</c:v>
                </c:pt>
                <c:pt idx="64">
                  <c:v>1191</c:v>
                </c:pt>
                <c:pt idx="65">
                  <c:v>1192</c:v>
                </c:pt>
                <c:pt idx="66">
                  <c:v>1193</c:v>
                </c:pt>
                <c:pt idx="67">
                  <c:v>1194</c:v>
                </c:pt>
                <c:pt idx="68">
                  <c:v>1195</c:v>
                </c:pt>
                <c:pt idx="69">
                  <c:v>1196</c:v>
                </c:pt>
                <c:pt idx="70">
                  <c:v>1197</c:v>
                </c:pt>
                <c:pt idx="71">
                  <c:v>1198</c:v>
                </c:pt>
                <c:pt idx="72">
                  <c:v>1199</c:v>
                </c:pt>
                <c:pt idx="73">
                  <c:v>1200</c:v>
                </c:pt>
                <c:pt idx="74">
                  <c:v>1201</c:v>
                </c:pt>
                <c:pt idx="75">
                  <c:v>1202</c:v>
                </c:pt>
                <c:pt idx="76">
                  <c:v>1203</c:v>
                </c:pt>
                <c:pt idx="77">
                  <c:v>1204</c:v>
                </c:pt>
                <c:pt idx="78">
                  <c:v>1205</c:v>
                </c:pt>
                <c:pt idx="79">
                  <c:v>1206</c:v>
                </c:pt>
                <c:pt idx="80">
                  <c:v>1207</c:v>
                </c:pt>
                <c:pt idx="81">
                  <c:v>1208</c:v>
                </c:pt>
                <c:pt idx="82">
                  <c:v>1209</c:v>
                </c:pt>
                <c:pt idx="83">
                  <c:v>1210</c:v>
                </c:pt>
                <c:pt idx="84">
                  <c:v>1211</c:v>
                </c:pt>
                <c:pt idx="85">
                  <c:v>1212</c:v>
                </c:pt>
                <c:pt idx="86">
                  <c:v>1213</c:v>
                </c:pt>
                <c:pt idx="87">
                  <c:v>1214</c:v>
                </c:pt>
                <c:pt idx="88">
                  <c:v>1215</c:v>
                </c:pt>
                <c:pt idx="89">
                  <c:v>1216</c:v>
                </c:pt>
                <c:pt idx="90">
                  <c:v>1217</c:v>
                </c:pt>
                <c:pt idx="91">
                  <c:v>1218</c:v>
                </c:pt>
                <c:pt idx="92">
                  <c:v>1219</c:v>
                </c:pt>
                <c:pt idx="93">
                  <c:v>1220</c:v>
                </c:pt>
                <c:pt idx="94">
                  <c:v>1221</c:v>
                </c:pt>
                <c:pt idx="95">
                  <c:v>1222</c:v>
                </c:pt>
                <c:pt idx="96">
                  <c:v>1223</c:v>
                </c:pt>
                <c:pt idx="97">
                  <c:v>1224</c:v>
                </c:pt>
                <c:pt idx="98">
                  <c:v>1225</c:v>
                </c:pt>
                <c:pt idx="99">
                  <c:v>1226</c:v>
                </c:pt>
                <c:pt idx="100">
                  <c:v>1227</c:v>
                </c:pt>
                <c:pt idx="101">
                  <c:v>1228</c:v>
                </c:pt>
                <c:pt idx="102">
                  <c:v>1229</c:v>
                </c:pt>
                <c:pt idx="103">
                  <c:v>1230</c:v>
                </c:pt>
                <c:pt idx="104">
                  <c:v>1231</c:v>
                </c:pt>
                <c:pt idx="105">
                  <c:v>1232</c:v>
                </c:pt>
                <c:pt idx="106">
                  <c:v>1233</c:v>
                </c:pt>
                <c:pt idx="107">
                  <c:v>1234</c:v>
                </c:pt>
                <c:pt idx="108">
                  <c:v>1235</c:v>
                </c:pt>
                <c:pt idx="109">
                  <c:v>1236</c:v>
                </c:pt>
                <c:pt idx="110">
                  <c:v>1237</c:v>
                </c:pt>
                <c:pt idx="111">
                  <c:v>1238</c:v>
                </c:pt>
                <c:pt idx="112">
                  <c:v>1239</c:v>
                </c:pt>
                <c:pt idx="113">
                  <c:v>1240</c:v>
                </c:pt>
                <c:pt idx="114">
                  <c:v>1241</c:v>
                </c:pt>
                <c:pt idx="115">
                  <c:v>1242</c:v>
                </c:pt>
                <c:pt idx="116">
                  <c:v>1243</c:v>
                </c:pt>
                <c:pt idx="117">
                  <c:v>1244</c:v>
                </c:pt>
                <c:pt idx="118">
                  <c:v>1245</c:v>
                </c:pt>
                <c:pt idx="119">
                  <c:v>1246</c:v>
                </c:pt>
                <c:pt idx="120">
                  <c:v>1247</c:v>
                </c:pt>
                <c:pt idx="121">
                  <c:v>1248</c:v>
                </c:pt>
                <c:pt idx="122">
                  <c:v>1249</c:v>
                </c:pt>
                <c:pt idx="123">
                  <c:v>1250</c:v>
                </c:pt>
                <c:pt idx="124">
                  <c:v>1251</c:v>
                </c:pt>
                <c:pt idx="125">
                  <c:v>1252</c:v>
                </c:pt>
                <c:pt idx="126">
                  <c:v>1253</c:v>
                </c:pt>
                <c:pt idx="127">
                  <c:v>1254</c:v>
                </c:pt>
                <c:pt idx="128">
                  <c:v>1255</c:v>
                </c:pt>
                <c:pt idx="129">
                  <c:v>1256</c:v>
                </c:pt>
                <c:pt idx="130">
                  <c:v>1257</c:v>
                </c:pt>
                <c:pt idx="131">
                  <c:v>1258</c:v>
                </c:pt>
                <c:pt idx="132">
                  <c:v>1259</c:v>
                </c:pt>
                <c:pt idx="133">
                  <c:v>1260</c:v>
                </c:pt>
                <c:pt idx="134">
                  <c:v>1261</c:v>
                </c:pt>
                <c:pt idx="135">
                  <c:v>1262</c:v>
                </c:pt>
                <c:pt idx="136">
                  <c:v>1263</c:v>
                </c:pt>
                <c:pt idx="137">
                  <c:v>1264</c:v>
                </c:pt>
                <c:pt idx="138">
                  <c:v>1265</c:v>
                </c:pt>
                <c:pt idx="139">
                  <c:v>1266</c:v>
                </c:pt>
                <c:pt idx="140">
                  <c:v>1267</c:v>
                </c:pt>
                <c:pt idx="141">
                  <c:v>1268</c:v>
                </c:pt>
                <c:pt idx="142">
                  <c:v>1269</c:v>
                </c:pt>
                <c:pt idx="143">
                  <c:v>1270</c:v>
                </c:pt>
                <c:pt idx="144">
                  <c:v>1271</c:v>
                </c:pt>
                <c:pt idx="145">
                  <c:v>1272</c:v>
                </c:pt>
                <c:pt idx="146">
                  <c:v>1273</c:v>
                </c:pt>
                <c:pt idx="147">
                  <c:v>1274</c:v>
                </c:pt>
                <c:pt idx="148">
                  <c:v>1275</c:v>
                </c:pt>
                <c:pt idx="149">
                  <c:v>1276</c:v>
                </c:pt>
                <c:pt idx="150">
                  <c:v>1277</c:v>
                </c:pt>
                <c:pt idx="151">
                  <c:v>1278</c:v>
                </c:pt>
                <c:pt idx="152">
                  <c:v>1279</c:v>
                </c:pt>
                <c:pt idx="153">
                  <c:v>1280</c:v>
                </c:pt>
                <c:pt idx="154">
                  <c:v>1281</c:v>
                </c:pt>
                <c:pt idx="155">
                  <c:v>1282</c:v>
                </c:pt>
                <c:pt idx="156">
                  <c:v>1283</c:v>
                </c:pt>
                <c:pt idx="157">
                  <c:v>1284</c:v>
                </c:pt>
                <c:pt idx="158">
                  <c:v>1285</c:v>
                </c:pt>
                <c:pt idx="159">
                  <c:v>1286</c:v>
                </c:pt>
                <c:pt idx="160">
                  <c:v>1287</c:v>
                </c:pt>
                <c:pt idx="161">
                  <c:v>1288</c:v>
                </c:pt>
                <c:pt idx="162">
                  <c:v>1289</c:v>
                </c:pt>
                <c:pt idx="163">
                  <c:v>1290</c:v>
                </c:pt>
                <c:pt idx="164">
                  <c:v>1291</c:v>
                </c:pt>
                <c:pt idx="165">
                  <c:v>1292</c:v>
                </c:pt>
                <c:pt idx="166">
                  <c:v>1293</c:v>
                </c:pt>
                <c:pt idx="167">
                  <c:v>1294</c:v>
                </c:pt>
                <c:pt idx="168">
                  <c:v>1295</c:v>
                </c:pt>
                <c:pt idx="169">
                  <c:v>1296</c:v>
                </c:pt>
                <c:pt idx="170">
                  <c:v>1297</c:v>
                </c:pt>
                <c:pt idx="171">
                  <c:v>1298</c:v>
                </c:pt>
                <c:pt idx="172">
                  <c:v>1299</c:v>
                </c:pt>
                <c:pt idx="173">
                  <c:v>1300</c:v>
                </c:pt>
                <c:pt idx="174">
                  <c:v>1301</c:v>
                </c:pt>
                <c:pt idx="175">
                  <c:v>1302</c:v>
                </c:pt>
                <c:pt idx="176">
                  <c:v>1303</c:v>
                </c:pt>
                <c:pt idx="177">
                  <c:v>1304</c:v>
                </c:pt>
                <c:pt idx="178">
                  <c:v>1305</c:v>
                </c:pt>
                <c:pt idx="179">
                  <c:v>1306</c:v>
                </c:pt>
                <c:pt idx="180">
                  <c:v>1307</c:v>
                </c:pt>
                <c:pt idx="181">
                  <c:v>1308</c:v>
                </c:pt>
                <c:pt idx="182">
                  <c:v>1309</c:v>
                </c:pt>
                <c:pt idx="183">
                  <c:v>1310</c:v>
                </c:pt>
                <c:pt idx="184">
                  <c:v>1311</c:v>
                </c:pt>
                <c:pt idx="185">
                  <c:v>1312</c:v>
                </c:pt>
                <c:pt idx="186">
                  <c:v>1313</c:v>
                </c:pt>
                <c:pt idx="187">
                  <c:v>1314</c:v>
                </c:pt>
                <c:pt idx="188">
                  <c:v>1315</c:v>
                </c:pt>
                <c:pt idx="189">
                  <c:v>1316</c:v>
                </c:pt>
                <c:pt idx="190">
                  <c:v>1317</c:v>
                </c:pt>
                <c:pt idx="191">
                  <c:v>1318</c:v>
                </c:pt>
                <c:pt idx="192">
                  <c:v>1319</c:v>
                </c:pt>
                <c:pt idx="193">
                  <c:v>1320</c:v>
                </c:pt>
                <c:pt idx="194">
                  <c:v>1321</c:v>
                </c:pt>
                <c:pt idx="195">
                  <c:v>1322</c:v>
                </c:pt>
                <c:pt idx="196">
                  <c:v>1323</c:v>
                </c:pt>
                <c:pt idx="197">
                  <c:v>1324</c:v>
                </c:pt>
                <c:pt idx="198">
                  <c:v>1325</c:v>
                </c:pt>
                <c:pt idx="199">
                  <c:v>1326</c:v>
                </c:pt>
                <c:pt idx="200">
                  <c:v>1327</c:v>
                </c:pt>
                <c:pt idx="201">
                  <c:v>1328</c:v>
                </c:pt>
                <c:pt idx="202">
                  <c:v>1329</c:v>
                </c:pt>
                <c:pt idx="203">
                  <c:v>1330</c:v>
                </c:pt>
                <c:pt idx="204">
                  <c:v>1331</c:v>
                </c:pt>
                <c:pt idx="205">
                  <c:v>1332</c:v>
                </c:pt>
                <c:pt idx="206">
                  <c:v>1333</c:v>
                </c:pt>
                <c:pt idx="207">
                  <c:v>1334</c:v>
                </c:pt>
                <c:pt idx="208">
                  <c:v>1335</c:v>
                </c:pt>
                <c:pt idx="209">
                  <c:v>1336</c:v>
                </c:pt>
                <c:pt idx="210">
                  <c:v>1337</c:v>
                </c:pt>
                <c:pt idx="211">
                  <c:v>1338</c:v>
                </c:pt>
                <c:pt idx="212">
                  <c:v>1339</c:v>
                </c:pt>
                <c:pt idx="213">
                  <c:v>1340</c:v>
                </c:pt>
                <c:pt idx="214">
                  <c:v>1341</c:v>
                </c:pt>
                <c:pt idx="215">
                  <c:v>1342</c:v>
                </c:pt>
                <c:pt idx="216">
                  <c:v>1343</c:v>
                </c:pt>
                <c:pt idx="217">
                  <c:v>1344</c:v>
                </c:pt>
                <c:pt idx="218">
                  <c:v>1345</c:v>
                </c:pt>
                <c:pt idx="219">
                  <c:v>1346</c:v>
                </c:pt>
                <c:pt idx="220">
                  <c:v>1347</c:v>
                </c:pt>
                <c:pt idx="221">
                  <c:v>1348</c:v>
                </c:pt>
                <c:pt idx="222">
                  <c:v>1349</c:v>
                </c:pt>
                <c:pt idx="223">
                  <c:v>1350</c:v>
                </c:pt>
                <c:pt idx="224">
                  <c:v>1351</c:v>
                </c:pt>
                <c:pt idx="225">
                  <c:v>1352</c:v>
                </c:pt>
                <c:pt idx="226">
                  <c:v>1353</c:v>
                </c:pt>
                <c:pt idx="227">
                  <c:v>1354</c:v>
                </c:pt>
                <c:pt idx="228">
                  <c:v>1355</c:v>
                </c:pt>
                <c:pt idx="229">
                  <c:v>1356</c:v>
                </c:pt>
                <c:pt idx="230">
                  <c:v>1357</c:v>
                </c:pt>
                <c:pt idx="231">
                  <c:v>1358</c:v>
                </c:pt>
                <c:pt idx="232">
                  <c:v>1359</c:v>
                </c:pt>
                <c:pt idx="233">
                  <c:v>1360</c:v>
                </c:pt>
                <c:pt idx="234">
                  <c:v>1361</c:v>
                </c:pt>
                <c:pt idx="235">
                  <c:v>1362</c:v>
                </c:pt>
                <c:pt idx="236">
                  <c:v>1363</c:v>
                </c:pt>
                <c:pt idx="237">
                  <c:v>1364</c:v>
                </c:pt>
                <c:pt idx="238">
                  <c:v>1365</c:v>
                </c:pt>
                <c:pt idx="239">
                  <c:v>1366</c:v>
                </c:pt>
                <c:pt idx="240">
                  <c:v>1367</c:v>
                </c:pt>
                <c:pt idx="241">
                  <c:v>1368</c:v>
                </c:pt>
                <c:pt idx="242">
                  <c:v>1369</c:v>
                </c:pt>
                <c:pt idx="243">
                  <c:v>1370</c:v>
                </c:pt>
                <c:pt idx="244">
                  <c:v>1371</c:v>
                </c:pt>
                <c:pt idx="245">
                  <c:v>1372</c:v>
                </c:pt>
                <c:pt idx="246">
                  <c:v>1373</c:v>
                </c:pt>
                <c:pt idx="247">
                  <c:v>1374</c:v>
                </c:pt>
                <c:pt idx="248">
                  <c:v>1375</c:v>
                </c:pt>
                <c:pt idx="249">
                  <c:v>1376</c:v>
                </c:pt>
                <c:pt idx="250">
                  <c:v>1377</c:v>
                </c:pt>
                <c:pt idx="251">
                  <c:v>1378</c:v>
                </c:pt>
                <c:pt idx="252">
                  <c:v>1379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1384</c:v>
                </c:pt>
                <c:pt idx="258">
                  <c:v>1385</c:v>
                </c:pt>
                <c:pt idx="259">
                  <c:v>1386</c:v>
                </c:pt>
                <c:pt idx="260">
                  <c:v>1387</c:v>
                </c:pt>
                <c:pt idx="261">
                  <c:v>1388</c:v>
                </c:pt>
                <c:pt idx="262">
                  <c:v>1389</c:v>
                </c:pt>
                <c:pt idx="263">
                  <c:v>1390</c:v>
                </c:pt>
                <c:pt idx="264">
                  <c:v>1391</c:v>
                </c:pt>
                <c:pt idx="265">
                  <c:v>1392</c:v>
                </c:pt>
                <c:pt idx="266">
                  <c:v>1393</c:v>
                </c:pt>
                <c:pt idx="267">
                  <c:v>1394</c:v>
                </c:pt>
                <c:pt idx="268">
                  <c:v>1395</c:v>
                </c:pt>
                <c:pt idx="269">
                  <c:v>1396</c:v>
                </c:pt>
                <c:pt idx="270">
                  <c:v>1397</c:v>
                </c:pt>
                <c:pt idx="271">
                  <c:v>1398</c:v>
                </c:pt>
                <c:pt idx="272">
                  <c:v>1399</c:v>
                </c:pt>
                <c:pt idx="273">
                  <c:v>1400</c:v>
                </c:pt>
                <c:pt idx="274">
                  <c:v>1401</c:v>
                </c:pt>
                <c:pt idx="275">
                  <c:v>1402</c:v>
                </c:pt>
                <c:pt idx="276">
                  <c:v>1403</c:v>
                </c:pt>
                <c:pt idx="277">
                  <c:v>1404</c:v>
                </c:pt>
                <c:pt idx="278">
                  <c:v>1405</c:v>
                </c:pt>
                <c:pt idx="279">
                  <c:v>1406</c:v>
                </c:pt>
                <c:pt idx="280">
                  <c:v>1407</c:v>
                </c:pt>
                <c:pt idx="281">
                  <c:v>1408</c:v>
                </c:pt>
                <c:pt idx="282">
                  <c:v>1409</c:v>
                </c:pt>
                <c:pt idx="283">
                  <c:v>1410</c:v>
                </c:pt>
                <c:pt idx="284">
                  <c:v>1411</c:v>
                </c:pt>
                <c:pt idx="285">
                  <c:v>1412</c:v>
                </c:pt>
                <c:pt idx="286">
                  <c:v>1413</c:v>
                </c:pt>
                <c:pt idx="287">
                  <c:v>1414</c:v>
                </c:pt>
                <c:pt idx="288">
                  <c:v>1415</c:v>
                </c:pt>
                <c:pt idx="289">
                  <c:v>1416</c:v>
                </c:pt>
                <c:pt idx="290">
                  <c:v>1417</c:v>
                </c:pt>
                <c:pt idx="291">
                  <c:v>1418</c:v>
                </c:pt>
                <c:pt idx="292">
                  <c:v>1419</c:v>
                </c:pt>
                <c:pt idx="293">
                  <c:v>1420</c:v>
                </c:pt>
                <c:pt idx="294">
                  <c:v>1421</c:v>
                </c:pt>
                <c:pt idx="295">
                  <c:v>1422</c:v>
                </c:pt>
                <c:pt idx="296">
                  <c:v>1423</c:v>
                </c:pt>
                <c:pt idx="297">
                  <c:v>1424</c:v>
                </c:pt>
                <c:pt idx="298">
                  <c:v>1425</c:v>
                </c:pt>
                <c:pt idx="299">
                  <c:v>1426</c:v>
                </c:pt>
                <c:pt idx="300">
                  <c:v>1427</c:v>
                </c:pt>
                <c:pt idx="301">
                  <c:v>1428</c:v>
                </c:pt>
                <c:pt idx="302">
                  <c:v>1429</c:v>
                </c:pt>
                <c:pt idx="303">
                  <c:v>1430</c:v>
                </c:pt>
                <c:pt idx="304">
                  <c:v>1431</c:v>
                </c:pt>
                <c:pt idx="305">
                  <c:v>1432</c:v>
                </c:pt>
                <c:pt idx="306">
                  <c:v>1433</c:v>
                </c:pt>
                <c:pt idx="307">
                  <c:v>1434</c:v>
                </c:pt>
                <c:pt idx="308">
                  <c:v>1435</c:v>
                </c:pt>
                <c:pt idx="309">
                  <c:v>1436</c:v>
                </c:pt>
                <c:pt idx="310">
                  <c:v>1437</c:v>
                </c:pt>
                <c:pt idx="311">
                  <c:v>1438</c:v>
                </c:pt>
                <c:pt idx="312">
                  <c:v>1439</c:v>
                </c:pt>
                <c:pt idx="313">
                  <c:v>1440</c:v>
                </c:pt>
                <c:pt idx="314">
                  <c:v>1441</c:v>
                </c:pt>
              </c:numCache>
            </c:numRef>
          </c:xVal>
          <c:yVal>
            <c:numRef>
              <c:f>Graph!$C$1129:$C$1441</c:f>
              <c:numCache>
                <c:formatCode>General</c:formatCode>
                <c:ptCount val="3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6B-4DEF-ADB3-B6EF65485AA0}"/>
            </c:ext>
          </c:extLst>
        </c:ser>
        <c:ser>
          <c:idx val="3"/>
          <c:order val="3"/>
          <c:tx>
            <c:v>RL</c:v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Graph!$A$1128:$A$1442</c:f>
              <c:numCache>
                <c:formatCode>General</c:formatCode>
                <c:ptCount val="315"/>
                <c:pt idx="0">
                  <c:v>1127</c:v>
                </c:pt>
                <c:pt idx="1">
                  <c:v>1128</c:v>
                </c:pt>
                <c:pt idx="2">
                  <c:v>1129</c:v>
                </c:pt>
                <c:pt idx="3">
                  <c:v>1130</c:v>
                </c:pt>
                <c:pt idx="4">
                  <c:v>1131</c:v>
                </c:pt>
                <c:pt idx="5">
                  <c:v>1132</c:v>
                </c:pt>
                <c:pt idx="6">
                  <c:v>1133</c:v>
                </c:pt>
                <c:pt idx="7">
                  <c:v>1134</c:v>
                </c:pt>
                <c:pt idx="8">
                  <c:v>1135</c:v>
                </c:pt>
                <c:pt idx="9">
                  <c:v>1136</c:v>
                </c:pt>
                <c:pt idx="10">
                  <c:v>1137</c:v>
                </c:pt>
                <c:pt idx="11">
                  <c:v>1138</c:v>
                </c:pt>
                <c:pt idx="12">
                  <c:v>1139</c:v>
                </c:pt>
                <c:pt idx="13">
                  <c:v>1140</c:v>
                </c:pt>
                <c:pt idx="14">
                  <c:v>1141</c:v>
                </c:pt>
                <c:pt idx="15">
                  <c:v>1142</c:v>
                </c:pt>
                <c:pt idx="16">
                  <c:v>1143</c:v>
                </c:pt>
                <c:pt idx="17">
                  <c:v>1144</c:v>
                </c:pt>
                <c:pt idx="18">
                  <c:v>1145</c:v>
                </c:pt>
                <c:pt idx="19">
                  <c:v>1146</c:v>
                </c:pt>
                <c:pt idx="20">
                  <c:v>1147</c:v>
                </c:pt>
                <c:pt idx="21">
                  <c:v>1148</c:v>
                </c:pt>
                <c:pt idx="22">
                  <c:v>1149</c:v>
                </c:pt>
                <c:pt idx="23">
                  <c:v>1150</c:v>
                </c:pt>
                <c:pt idx="24">
                  <c:v>1151</c:v>
                </c:pt>
                <c:pt idx="25">
                  <c:v>1152</c:v>
                </c:pt>
                <c:pt idx="26">
                  <c:v>1153</c:v>
                </c:pt>
                <c:pt idx="27">
                  <c:v>1154</c:v>
                </c:pt>
                <c:pt idx="28">
                  <c:v>1155</c:v>
                </c:pt>
                <c:pt idx="29">
                  <c:v>1156</c:v>
                </c:pt>
                <c:pt idx="30">
                  <c:v>1157</c:v>
                </c:pt>
                <c:pt idx="31">
                  <c:v>1158</c:v>
                </c:pt>
                <c:pt idx="32">
                  <c:v>1159</c:v>
                </c:pt>
                <c:pt idx="33">
                  <c:v>1160</c:v>
                </c:pt>
                <c:pt idx="34">
                  <c:v>1161</c:v>
                </c:pt>
                <c:pt idx="35">
                  <c:v>1162</c:v>
                </c:pt>
                <c:pt idx="36">
                  <c:v>1163</c:v>
                </c:pt>
                <c:pt idx="37">
                  <c:v>1164</c:v>
                </c:pt>
                <c:pt idx="38">
                  <c:v>1165</c:v>
                </c:pt>
                <c:pt idx="39">
                  <c:v>1166</c:v>
                </c:pt>
                <c:pt idx="40">
                  <c:v>1167</c:v>
                </c:pt>
                <c:pt idx="41">
                  <c:v>1168</c:v>
                </c:pt>
                <c:pt idx="42">
                  <c:v>1169</c:v>
                </c:pt>
                <c:pt idx="43">
                  <c:v>1170</c:v>
                </c:pt>
                <c:pt idx="44">
                  <c:v>1171</c:v>
                </c:pt>
                <c:pt idx="45">
                  <c:v>1172</c:v>
                </c:pt>
                <c:pt idx="46">
                  <c:v>1173</c:v>
                </c:pt>
                <c:pt idx="47">
                  <c:v>1174</c:v>
                </c:pt>
                <c:pt idx="48">
                  <c:v>1175</c:v>
                </c:pt>
                <c:pt idx="49">
                  <c:v>1176</c:v>
                </c:pt>
                <c:pt idx="50">
                  <c:v>1177</c:v>
                </c:pt>
                <c:pt idx="51">
                  <c:v>1178</c:v>
                </c:pt>
                <c:pt idx="52">
                  <c:v>1179</c:v>
                </c:pt>
                <c:pt idx="53">
                  <c:v>1180</c:v>
                </c:pt>
                <c:pt idx="54">
                  <c:v>1181</c:v>
                </c:pt>
                <c:pt idx="55">
                  <c:v>1182</c:v>
                </c:pt>
                <c:pt idx="56">
                  <c:v>1183</c:v>
                </c:pt>
                <c:pt idx="57">
                  <c:v>1184</c:v>
                </c:pt>
                <c:pt idx="58">
                  <c:v>1185</c:v>
                </c:pt>
                <c:pt idx="59">
                  <c:v>1186</c:v>
                </c:pt>
                <c:pt idx="60">
                  <c:v>1187</c:v>
                </c:pt>
                <c:pt idx="61">
                  <c:v>1188</c:v>
                </c:pt>
                <c:pt idx="62">
                  <c:v>1189</c:v>
                </c:pt>
                <c:pt idx="63">
                  <c:v>1190</c:v>
                </c:pt>
                <c:pt idx="64">
                  <c:v>1191</c:v>
                </c:pt>
                <c:pt idx="65">
                  <c:v>1192</c:v>
                </c:pt>
                <c:pt idx="66">
                  <c:v>1193</c:v>
                </c:pt>
                <c:pt idx="67">
                  <c:v>1194</c:v>
                </c:pt>
                <c:pt idx="68">
                  <c:v>1195</c:v>
                </c:pt>
                <c:pt idx="69">
                  <c:v>1196</c:v>
                </c:pt>
                <c:pt idx="70">
                  <c:v>1197</c:v>
                </c:pt>
                <c:pt idx="71">
                  <c:v>1198</c:v>
                </c:pt>
                <c:pt idx="72">
                  <c:v>1199</c:v>
                </c:pt>
                <c:pt idx="73">
                  <c:v>1200</c:v>
                </c:pt>
                <c:pt idx="74">
                  <c:v>1201</c:v>
                </c:pt>
                <c:pt idx="75">
                  <c:v>1202</c:v>
                </c:pt>
                <c:pt idx="76">
                  <c:v>1203</c:v>
                </c:pt>
                <c:pt idx="77">
                  <c:v>1204</c:v>
                </c:pt>
                <c:pt idx="78">
                  <c:v>1205</c:v>
                </c:pt>
                <c:pt idx="79">
                  <c:v>1206</c:v>
                </c:pt>
                <c:pt idx="80">
                  <c:v>1207</c:v>
                </c:pt>
                <c:pt idx="81">
                  <c:v>1208</c:v>
                </c:pt>
                <c:pt idx="82">
                  <c:v>1209</c:v>
                </c:pt>
                <c:pt idx="83">
                  <c:v>1210</c:v>
                </c:pt>
                <c:pt idx="84">
                  <c:v>1211</c:v>
                </c:pt>
                <c:pt idx="85">
                  <c:v>1212</c:v>
                </c:pt>
                <c:pt idx="86">
                  <c:v>1213</c:v>
                </c:pt>
                <c:pt idx="87">
                  <c:v>1214</c:v>
                </c:pt>
                <c:pt idx="88">
                  <c:v>1215</c:v>
                </c:pt>
                <c:pt idx="89">
                  <c:v>1216</c:v>
                </c:pt>
                <c:pt idx="90">
                  <c:v>1217</c:v>
                </c:pt>
                <c:pt idx="91">
                  <c:v>1218</c:v>
                </c:pt>
                <c:pt idx="92">
                  <c:v>1219</c:v>
                </c:pt>
                <c:pt idx="93">
                  <c:v>1220</c:v>
                </c:pt>
                <c:pt idx="94">
                  <c:v>1221</c:v>
                </c:pt>
                <c:pt idx="95">
                  <c:v>1222</c:v>
                </c:pt>
                <c:pt idx="96">
                  <c:v>1223</c:v>
                </c:pt>
                <c:pt idx="97">
                  <c:v>1224</c:v>
                </c:pt>
                <c:pt idx="98">
                  <c:v>1225</c:v>
                </c:pt>
                <c:pt idx="99">
                  <c:v>1226</c:v>
                </c:pt>
                <c:pt idx="100">
                  <c:v>1227</c:v>
                </c:pt>
                <c:pt idx="101">
                  <c:v>1228</c:v>
                </c:pt>
                <c:pt idx="102">
                  <c:v>1229</c:v>
                </c:pt>
                <c:pt idx="103">
                  <c:v>1230</c:v>
                </c:pt>
                <c:pt idx="104">
                  <c:v>1231</c:v>
                </c:pt>
                <c:pt idx="105">
                  <c:v>1232</c:v>
                </c:pt>
                <c:pt idx="106">
                  <c:v>1233</c:v>
                </c:pt>
                <c:pt idx="107">
                  <c:v>1234</c:v>
                </c:pt>
                <c:pt idx="108">
                  <c:v>1235</c:v>
                </c:pt>
                <c:pt idx="109">
                  <c:v>1236</c:v>
                </c:pt>
                <c:pt idx="110">
                  <c:v>1237</c:v>
                </c:pt>
                <c:pt idx="111">
                  <c:v>1238</c:v>
                </c:pt>
                <c:pt idx="112">
                  <c:v>1239</c:v>
                </c:pt>
                <c:pt idx="113">
                  <c:v>1240</c:v>
                </c:pt>
                <c:pt idx="114">
                  <c:v>1241</c:v>
                </c:pt>
                <c:pt idx="115">
                  <c:v>1242</c:v>
                </c:pt>
                <c:pt idx="116">
                  <c:v>1243</c:v>
                </c:pt>
                <c:pt idx="117">
                  <c:v>1244</c:v>
                </c:pt>
                <c:pt idx="118">
                  <c:v>1245</c:v>
                </c:pt>
                <c:pt idx="119">
                  <c:v>1246</c:v>
                </c:pt>
                <c:pt idx="120">
                  <c:v>1247</c:v>
                </c:pt>
                <c:pt idx="121">
                  <c:v>1248</c:v>
                </c:pt>
                <c:pt idx="122">
                  <c:v>1249</c:v>
                </c:pt>
                <c:pt idx="123">
                  <c:v>1250</c:v>
                </c:pt>
                <c:pt idx="124">
                  <c:v>1251</c:v>
                </c:pt>
                <c:pt idx="125">
                  <c:v>1252</c:v>
                </c:pt>
                <c:pt idx="126">
                  <c:v>1253</c:v>
                </c:pt>
                <c:pt idx="127">
                  <c:v>1254</c:v>
                </c:pt>
                <c:pt idx="128">
                  <c:v>1255</c:v>
                </c:pt>
                <c:pt idx="129">
                  <c:v>1256</c:v>
                </c:pt>
                <c:pt idx="130">
                  <c:v>1257</c:v>
                </c:pt>
                <c:pt idx="131">
                  <c:v>1258</c:v>
                </c:pt>
                <c:pt idx="132">
                  <c:v>1259</c:v>
                </c:pt>
                <c:pt idx="133">
                  <c:v>1260</c:v>
                </c:pt>
                <c:pt idx="134">
                  <c:v>1261</c:v>
                </c:pt>
                <c:pt idx="135">
                  <c:v>1262</c:v>
                </c:pt>
                <c:pt idx="136">
                  <c:v>1263</c:v>
                </c:pt>
                <c:pt idx="137">
                  <c:v>1264</c:v>
                </c:pt>
                <c:pt idx="138">
                  <c:v>1265</c:v>
                </c:pt>
                <c:pt idx="139">
                  <c:v>1266</c:v>
                </c:pt>
                <c:pt idx="140">
                  <c:v>1267</c:v>
                </c:pt>
                <c:pt idx="141">
                  <c:v>1268</c:v>
                </c:pt>
                <c:pt idx="142">
                  <c:v>1269</c:v>
                </c:pt>
                <c:pt idx="143">
                  <c:v>1270</c:v>
                </c:pt>
                <c:pt idx="144">
                  <c:v>1271</c:v>
                </c:pt>
                <c:pt idx="145">
                  <c:v>1272</c:v>
                </c:pt>
                <c:pt idx="146">
                  <c:v>1273</c:v>
                </c:pt>
                <c:pt idx="147">
                  <c:v>1274</c:v>
                </c:pt>
                <c:pt idx="148">
                  <c:v>1275</c:v>
                </c:pt>
                <c:pt idx="149">
                  <c:v>1276</c:v>
                </c:pt>
                <c:pt idx="150">
                  <c:v>1277</c:v>
                </c:pt>
                <c:pt idx="151">
                  <c:v>1278</c:v>
                </c:pt>
                <c:pt idx="152">
                  <c:v>1279</c:v>
                </c:pt>
                <c:pt idx="153">
                  <c:v>1280</c:v>
                </c:pt>
                <c:pt idx="154">
                  <c:v>1281</c:v>
                </c:pt>
                <c:pt idx="155">
                  <c:v>1282</c:v>
                </c:pt>
                <c:pt idx="156">
                  <c:v>1283</c:v>
                </c:pt>
                <c:pt idx="157">
                  <c:v>1284</c:v>
                </c:pt>
                <c:pt idx="158">
                  <c:v>1285</c:v>
                </c:pt>
                <c:pt idx="159">
                  <c:v>1286</c:v>
                </c:pt>
                <c:pt idx="160">
                  <c:v>1287</c:v>
                </c:pt>
                <c:pt idx="161">
                  <c:v>1288</c:v>
                </c:pt>
                <c:pt idx="162">
                  <c:v>1289</c:v>
                </c:pt>
                <c:pt idx="163">
                  <c:v>1290</c:v>
                </c:pt>
                <c:pt idx="164">
                  <c:v>1291</c:v>
                </c:pt>
                <c:pt idx="165">
                  <c:v>1292</c:v>
                </c:pt>
                <c:pt idx="166">
                  <c:v>1293</c:v>
                </c:pt>
                <c:pt idx="167">
                  <c:v>1294</c:v>
                </c:pt>
                <c:pt idx="168">
                  <c:v>1295</c:v>
                </c:pt>
                <c:pt idx="169">
                  <c:v>1296</c:v>
                </c:pt>
                <c:pt idx="170">
                  <c:v>1297</c:v>
                </c:pt>
                <c:pt idx="171">
                  <c:v>1298</c:v>
                </c:pt>
                <c:pt idx="172">
                  <c:v>1299</c:v>
                </c:pt>
                <c:pt idx="173">
                  <c:v>1300</c:v>
                </c:pt>
                <c:pt idx="174">
                  <c:v>1301</c:v>
                </c:pt>
                <c:pt idx="175">
                  <c:v>1302</c:v>
                </c:pt>
                <c:pt idx="176">
                  <c:v>1303</c:v>
                </c:pt>
                <c:pt idx="177">
                  <c:v>1304</c:v>
                </c:pt>
                <c:pt idx="178">
                  <c:v>1305</c:v>
                </c:pt>
                <c:pt idx="179">
                  <c:v>1306</c:v>
                </c:pt>
                <c:pt idx="180">
                  <c:v>1307</c:v>
                </c:pt>
                <c:pt idx="181">
                  <c:v>1308</c:v>
                </c:pt>
                <c:pt idx="182">
                  <c:v>1309</c:v>
                </c:pt>
                <c:pt idx="183">
                  <c:v>1310</c:v>
                </c:pt>
                <c:pt idx="184">
                  <c:v>1311</c:v>
                </c:pt>
                <c:pt idx="185">
                  <c:v>1312</c:v>
                </c:pt>
                <c:pt idx="186">
                  <c:v>1313</c:v>
                </c:pt>
                <c:pt idx="187">
                  <c:v>1314</c:v>
                </c:pt>
                <c:pt idx="188">
                  <c:v>1315</c:v>
                </c:pt>
                <c:pt idx="189">
                  <c:v>1316</c:v>
                </c:pt>
                <c:pt idx="190">
                  <c:v>1317</c:v>
                </c:pt>
                <c:pt idx="191">
                  <c:v>1318</c:v>
                </c:pt>
                <c:pt idx="192">
                  <c:v>1319</c:v>
                </c:pt>
                <c:pt idx="193">
                  <c:v>1320</c:v>
                </c:pt>
                <c:pt idx="194">
                  <c:v>1321</c:v>
                </c:pt>
                <c:pt idx="195">
                  <c:v>1322</c:v>
                </c:pt>
                <c:pt idx="196">
                  <c:v>1323</c:v>
                </c:pt>
                <c:pt idx="197">
                  <c:v>1324</c:v>
                </c:pt>
                <c:pt idx="198">
                  <c:v>1325</c:v>
                </c:pt>
                <c:pt idx="199">
                  <c:v>1326</c:v>
                </c:pt>
                <c:pt idx="200">
                  <c:v>1327</c:v>
                </c:pt>
                <c:pt idx="201">
                  <c:v>1328</c:v>
                </c:pt>
                <c:pt idx="202">
                  <c:v>1329</c:v>
                </c:pt>
                <c:pt idx="203">
                  <c:v>1330</c:v>
                </c:pt>
                <c:pt idx="204">
                  <c:v>1331</c:v>
                </c:pt>
                <c:pt idx="205">
                  <c:v>1332</c:v>
                </c:pt>
                <c:pt idx="206">
                  <c:v>1333</c:v>
                </c:pt>
                <c:pt idx="207">
                  <c:v>1334</c:v>
                </c:pt>
                <c:pt idx="208">
                  <c:v>1335</c:v>
                </c:pt>
                <c:pt idx="209">
                  <c:v>1336</c:v>
                </c:pt>
                <c:pt idx="210">
                  <c:v>1337</c:v>
                </c:pt>
                <c:pt idx="211">
                  <c:v>1338</c:v>
                </c:pt>
                <c:pt idx="212">
                  <c:v>1339</c:v>
                </c:pt>
                <c:pt idx="213">
                  <c:v>1340</c:v>
                </c:pt>
                <c:pt idx="214">
                  <c:v>1341</c:v>
                </c:pt>
                <c:pt idx="215">
                  <c:v>1342</c:v>
                </c:pt>
                <c:pt idx="216">
                  <c:v>1343</c:v>
                </c:pt>
                <c:pt idx="217">
                  <c:v>1344</c:v>
                </c:pt>
                <c:pt idx="218">
                  <c:v>1345</c:v>
                </c:pt>
                <c:pt idx="219">
                  <c:v>1346</c:v>
                </c:pt>
                <c:pt idx="220">
                  <c:v>1347</c:v>
                </c:pt>
                <c:pt idx="221">
                  <c:v>1348</c:v>
                </c:pt>
                <c:pt idx="222">
                  <c:v>1349</c:v>
                </c:pt>
                <c:pt idx="223">
                  <c:v>1350</c:v>
                </c:pt>
                <c:pt idx="224">
                  <c:v>1351</c:v>
                </c:pt>
                <c:pt idx="225">
                  <c:v>1352</c:v>
                </c:pt>
                <c:pt idx="226">
                  <c:v>1353</c:v>
                </c:pt>
                <c:pt idx="227">
                  <c:v>1354</c:v>
                </c:pt>
                <c:pt idx="228">
                  <c:v>1355</c:v>
                </c:pt>
                <c:pt idx="229">
                  <c:v>1356</c:v>
                </c:pt>
                <c:pt idx="230">
                  <c:v>1357</c:v>
                </c:pt>
                <c:pt idx="231">
                  <c:v>1358</c:v>
                </c:pt>
                <c:pt idx="232">
                  <c:v>1359</c:v>
                </c:pt>
                <c:pt idx="233">
                  <c:v>1360</c:v>
                </c:pt>
                <c:pt idx="234">
                  <c:v>1361</c:v>
                </c:pt>
                <c:pt idx="235">
                  <c:v>1362</c:v>
                </c:pt>
                <c:pt idx="236">
                  <c:v>1363</c:v>
                </c:pt>
                <c:pt idx="237">
                  <c:v>1364</c:v>
                </c:pt>
                <c:pt idx="238">
                  <c:v>1365</c:v>
                </c:pt>
                <c:pt idx="239">
                  <c:v>1366</c:v>
                </c:pt>
                <c:pt idx="240">
                  <c:v>1367</c:v>
                </c:pt>
                <c:pt idx="241">
                  <c:v>1368</c:v>
                </c:pt>
                <c:pt idx="242">
                  <c:v>1369</c:v>
                </c:pt>
                <c:pt idx="243">
                  <c:v>1370</c:v>
                </c:pt>
                <c:pt idx="244">
                  <c:v>1371</c:v>
                </c:pt>
                <c:pt idx="245">
                  <c:v>1372</c:v>
                </c:pt>
                <c:pt idx="246">
                  <c:v>1373</c:v>
                </c:pt>
                <c:pt idx="247">
                  <c:v>1374</c:v>
                </c:pt>
                <c:pt idx="248">
                  <c:v>1375</c:v>
                </c:pt>
                <c:pt idx="249">
                  <c:v>1376</c:v>
                </c:pt>
                <c:pt idx="250">
                  <c:v>1377</c:v>
                </c:pt>
                <c:pt idx="251">
                  <c:v>1378</c:v>
                </c:pt>
                <c:pt idx="252">
                  <c:v>1379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1384</c:v>
                </c:pt>
                <c:pt idx="258">
                  <c:v>1385</c:v>
                </c:pt>
                <c:pt idx="259">
                  <c:v>1386</c:v>
                </c:pt>
                <c:pt idx="260">
                  <c:v>1387</c:v>
                </c:pt>
                <c:pt idx="261">
                  <c:v>1388</c:v>
                </c:pt>
                <c:pt idx="262">
                  <c:v>1389</c:v>
                </c:pt>
                <c:pt idx="263">
                  <c:v>1390</c:v>
                </c:pt>
                <c:pt idx="264">
                  <c:v>1391</c:v>
                </c:pt>
                <c:pt idx="265">
                  <c:v>1392</c:v>
                </c:pt>
                <c:pt idx="266">
                  <c:v>1393</c:v>
                </c:pt>
                <c:pt idx="267">
                  <c:v>1394</c:v>
                </c:pt>
                <c:pt idx="268">
                  <c:v>1395</c:v>
                </c:pt>
                <c:pt idx="269">
                  <c:v>1396</c:v>
                </c:pt>
                <c:pt idx="270">
                  <c:v>1397</c:v>
                </c:pt>
                <c:pt idx="271">
                  <c:v>1398</c:v>
                </c:pt>
                <c:pt idx="272">
                  <c:v>1399</c:v>
                </c:pt>
                <c:pt idx="273">
                  <c:v>1400</c:v>
                </c:pt>
                <c:pt idx="274">
                  <c:v>1401</c:v>
                </c:pt>
                <c:pt idx="275">
                  <c:v>1402</c:v>
                </c:pt>
                <c:pt idx="276">
                  <c:v>1403</c:v>
                </c:pt>
                <c:pt idx="277">
                  <c:v>1404</c:v>
                </c:pt>
                <c:pt idx="278">
                  <c:v>1405</c:v>
                </c:pt>
                <c:pt idx="279">
                  <c:v>1406</c:v>
                </c:pt>
                <c:pt idx="280">
                  <c:v>1407</c:v>
                </c:pt>
                <c:pt idx="281">
                  <c:v>1408</c:v>
                </c:pt>
                <c:pt idx="282">
                  <c:v>1409</c:v>
                </c:pt>
                <c:pt idx="283">
                  <c:v>1410</c:v>
                </c:pt>
                <c:pt idx="284">
                  <c:v>1411</c:v>
                </c:pt>
                <c:pt idx="285">
                  <c:v>1412</c:v>
                </c:pt>
                <c:pt idx="286">
                  <c:v>1413</c:v>
                </c:pt>
                <c:pt idx="287">
                  <c:v>1414</c:v>
                </c:pt>
                <c:pt idx="288">
                  <c:v>1415</c:v>
                </c:pt>
                <c:pt idx="289">
                  <c:v>1416</c:v>
                </c:pt>
                <c:pt idx="290">
                  <c:v>1417</c:v>
                </c:pt>
                <c:pt idx="291">
                  <c:v>1418</c:v>
                </c:pt>
                <c:pt idx="292">
                  <c:v>1419</c:v>
                </c:pt>
                <c:pt idx="293">
                  <c:v>1420</c:v>
                </c:pt>
                <c:pt idx="294">
                  <c:v>1421</c:v>
                </c:pt>
                <c:pt idx="295">
                  <c:v>1422</c:v>
                </c:pt>
                <c:pt idx="296">
                  <c:v>1423</c:v>
                </c:pt>
                <c:pt idx="297">
                  <c:v>1424</c:v>
                </c:pt>
                <c:pt idx="298">
                  <c:v>1425</c:v>
                </c:pt>
                <c:pt idx="299">
                  <c:v>1426</c:v>
                </c:pt>
                <c:pt idx="300">
                  <c:v>1427</c:v>
                </c:pt>
                <c:pt idx="301">
                  <c:v>1428</c:v>
                </c:pt>
                <c:pt idx="302">
                  <c:v>1429</c:v>
                </c:pt>
                <c:pt idx="303">
                  <c:v>1430</c:v>
                </c:pt>
                <c:pt idx="304">
                  <c:v>1431</c:v>
                </c:pt>
                <c:pt idx="305">
                  <c:v>1432</c:v>
                </c:pt>
                <c:pt idx="306">
                  <c:v>1433</c:v>
                </c:pt>
                <c:pt idx="307">
                  <c:v>1434</c:v>
                </c:pt>
                <c:pt idx="308">
                  <c:v>1435</c:v>
                </c:pt>
                <c:pt idx="309">
                  <c:v>1436</c:v>
                </c:pt>
                <c:pt idx="310">
                  <c:v>1437</c:v>
                </c:pt>
                <c:pt idx="311">
                  <c:v>1438</c:v>
                </c:pt>
                <c:pt idx="312">
                  <c:v>1439</c:v>
                </c:pt>
                <c:pt idx="313">
                  <c:v>1440</c:v>
                </c:pt>
                <c:pt idx="314">
                  <c:v>1441</c:v>
                </c:pt>
              </c:numCache>
            </c:numRef>
          </c:xVal>
          <c:yVal>
            <c:numRef>
              <c:f>Graph!$E$1129:$E$1441</c:f>
              <c:numCache>
                <c:formatCode>General</c:formatCode>
                <c:ptCount val="313"/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E6B-4DEF-ADB3-B6EF65485AA0}"/>
            </c:ext>
          </c:extLst>
        </c:ser>
        <c:ser>
          <c:idx val="4"/>
          <c:order val="4"/>
          <c:tx>
            <c:v>RRD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Graph!$A$1128:$A$1442</c:f>
              <c:numCache>
                <c:formatCode>General</c:formatCode>
                <c:ptCount val="315"/>
                <c:pt idx="0">
                  <c:v>1127</c:v>
                </c:pt>
                <c:pt idx="1">
                  <c:v>1128</c:v>
                </c:pt>
                <c:pt idx="2">
                  <c:v>1129</c:v>
                </c:pt>
                <c:pt idx="3">
                  <c:v>1130</c:v>
                </c:pt>
                <c:pt idx="4">
                  <c:v>1131</c:v>
                </c:pt>
                <c:pt idx="5">
                  <c:v>1132</c:v>
                </c:pt>
                <c:pt idx="6">
                  <c:v>1133</c:v>
                </c:pt>
                <c:pt idx="7">
                  <c:v>1134</c:v>
                </c:pt>
                <c:pt idx="8">
                  <c:v>1135</c:v>
                </c:pt>
                <c:pt idx="9">
                  <c:v>1136</c:v>
                </c:pt>
                <c:pt idx="10">
                  <c:v>1137</c:v>
                </c:pt>
                <c:pt idx="11">
                  <c:v>1138</c:v>
                </c:pt>
                <c:pt idx="12">
                  <c:v>1139</c:v>
                </c:pt>
                <c:pt idx="13">
                  <c:v>1140</c:v>
                </c:pt>
                <c:pt idx="14">
                  <c:v>1141</c:v>
                </c:pt>
                <c:pt idx="15">
                  <c:v>1142</c:v>
                </c:pt>
                <c:pt idx="16">
                  <c:v>1143</c:v>
                </c:pt>
                <c:pt idx="17">
                  <c:v>1144</c:v>
                </c:pt>
                <c:pt idx="18">
                  <c:v>1145</c:v>
                </c:pt>
                <c:pt idx="19">
                  <c:v>1146</c:v>
                </c:pt>
                <c:pt idx="20">
                  <c:v>1147</c:v>
                </c:pt>
                <c:pt idx="21">
                  <c:v>1148</c:v>
                </c:pt>
                <c:pt idx="22">
                  <c:v>1149</c:v>
                </c:pt>
                <c:pt idx="23">
                  <c:v>1150</c:v>
                </c:pt>
                <c:pt idx="24">
                  <c:v>1151</c:v>
                </c:pt>
                <c:pt idx="25">
                  <c:v>1152</c:v>
                </c:pt>
                <c:pt idx="26">
                  <c:v>1153</c:v>
                </c:pt>
                <c:pt idx="27">
                  <c:v>1154</c:v>
                </c:pt>
                <c:pt idx="28">
                  <c:v>1155</c:v>
                </c:pt>
                <c:pt idx="29">
                  <c:v>1156</c:v>
                </c:pt>
                <c:pt idx="30">
                  <c:v>1157</c:v>
                </c:pt>
                <c:pt idx="31">
                  <c:v>1158</c:v>
                </c:pt>
                <c:pt idx="32">
                  <c:v>1159</c:v>
                </c:pt>
                <c:pt idx="33">
                  <c:v>1160</c:v>
                </c:pt>
                <c:pt idx="34">
                  <c:v>1161</c:v>
                </c:pt>
                <c:pt idx="35">
                  <c:v>1162</c:v>
                </c:pt>
                <c:pt idx="36">
                  <c:v>1163</c:v>
                </c:pt>
                <c:pt idx="37">
                  <c:v>1164</c:v>
                </c:pt>
                <c:pt idx="38">
                  <c:v>1165</c:v>
                </c:pt>
                <c:pt idx="39">
                  <c:v>1166</c:v>
                </c:pt>
                <c:pt idx="40">
                  <c:v>1167</c:v>
                </c:pt>
                <c:pt idx="41">
                  <c:v>1168</c:v>
                </c:pt>
                <c:pt idx="42">
                  <c:v>1169</c:v>
                </c:pt>
                <c:pt idx="43">
                  <c:v>1170</c:v>
                </c:pt>
                <c:pt idx="44">
                  <c:v>1171</c:v>
                </c:pt>
                <c:pt idx="45">
                  <c:v>1172</c:v>
                </c:pt>
                <c:pt idx="46">
                  <c:v>1173</c:v>
                </c:pt>
                <c:pt idx="47">
                  <c:v>1174</c:v>
                </c:pt>
                <c:pt idx="48">
                  <c:v>1175</c:v>
                </c:pt>
                <c:pt idx="49">
                  <c:v>1176</c:v>
                </c:pt>
                <c:pt idx="50">
                  <c:v>1177</c:v>
                </c:pt>
                <c:pt idx="51">
                  <c:v>1178</c:v>
                </c:pt>
                <c:pt idx="52">
                  <c:v>1179</c:v>
                </c:pt>
                <c:pt idx="53">
                  <c:v>1180</c:v>
                </c:pt>
                <c:pt idx="54">
                  <c:v>1181</c:v>
                </c:pt>
                <c:pt idx="55">
                  <c:v>1182</c:v>
                </c:pt>
                <c:pt idx="56">
                  <c:v>1183</c:v>
                </c:pt>
                <c:pt idx="57">
                  <c:v>1184</c:v>
                </c:pt>
                <c:pt idx="58">
                  <c:v>1185</c:v>
                </c:pt>
                <c:pt idx="59">
                  <c:v>1186</c:v>
                </c:pt>
                <c:pt idx="60">
                  <c:v>1187</c:v>
                </c:pt>
                <c:pt idx="61">
                  <c:v>1188</c:v>
                </c:pt>
                <c:pt idx="62">
                  <c:v>1189</c:v>
                </c:pt>
                <c:pt idx="63">
                  <c:v>1190</c:v>
                </c:pt>
                <c:pt idx="64">
                  <c:v>1191</c:v>
                </c:pt>
                <c:pt idx="65">
                  <c:v>1192</c:v>
                </c:pt>
                <c:pt idx="66">
                  <c:v>1193</c:v>
                </c:pt>
                <c:pt idx="67">
                  <c:v>1194</c:v>
                </c:pt>
                <c:pt idx="68">
                  <c:v>1195</c:v>
                </c:pt>
                <c:pt idx="69">
                  <c:v>1196</c:v>
                </c:pt>
                <c:pt idx="70">
                  <c:v>1197</c:v>
                </c:pt>
                <c:pt idx="71">
                  <c:v>1198</c:v>
                </c:pt>
                <c:pt idx="72">
                  <c:v>1199</c:v>
                </c:pt>
                <c:pt idx="73">
                  <c:v>1200</c:v>
                </c:pt>
                <c:pt idx="74">
                  <c:v>1201</c:v>
                </c:pt>
                <c:pt idx="75">
                  <c:v>1202</c:v>
                </c:pt>
                <c:pt idx="76">
                  <c:v>1203</c:v>
                </c:pt>
                <c:pt idx="77">
                  <c:v>1204</c:v>
                </c:pt>
                <c:pt idx="78">
                  <c:v>1205</c:v>
                </c:pt>
                <c:pt idx="79">
                  <c:v>1206</c:v>
                </c:pt>
                <c:pt idx="80">
                  <c:v>1207</c:v>
                </c:pt>
                <c:pt idx="81">
                  <c:v>1208</c:v>
                </c:pt>
                <c:pt idx="82">
                  <c:v>1209</c:v>
                </c:pt>
                <c:pt idx="83">
                  <c:v>1210</c:v>
                </c:pt>
                <c:pt idx="84">
                  <c:v>1211</c:v>
                </c:pt>
                <c:pt idx="85">
                  <c:v>1212</c:v>
                </c:pt>
                <c:pt idx="86">
                  <c:v>1213</c:v>
                </c:pt>
                <c:pt idx="87">
                  <c:v>1214</c:v>
                </c:pt>
                <c:pt idx="88">
                  <c:v>1215</c:v>
                </c:pt>
                <c:pt idx="89">
                  <c:v>1216</c:v>
                </c:pt>
                <c:pt idx="90">
                  <c:v>1217</c:v>
                </c:pt>
                <c:pt idx="91">
                  <c:v>1218</c:v>
                </c:pt>
                <c:pt idx="92">
                  <c:v>1219</c:v>
                </c:pt>
                <c:pt idx="93">
                  <c:v>1220</c:v>
                </c:pt>
                <c:pt idx="94">
                  <c:v>1221</c:v>
                </c:pt>
                <c:pt idx="95">
                  <c:v>1222</c:v>
                </c:pt>
                <c:pt idx="96">
                  <c:v>1223</c:v>
                </c:pt>
                <c:pt idx="97">
                  <c:v>1224</c:v>
                </c:pt>
                <c:pt idx="98">
                  <c:v>1225</c:v>
                </c:pt>
                <c:pt idx="99">
                  <c:v>1226</c:v>
                </c:pt>
                <c:pt idx="100">
                  <c:v>1227</c:v>
                </c:pt>
                <c:pt idx="101">
                  <c:v>1228</c:v>
                </c:pt>
                <c:pt idx="102">
                  <c:v>1229</c:v>
                </c:pt>
                <c:pt idx="103">
                  <c:v>1230</c:v>
                </c:pt>
                <c:pt idx="104">
                  <c:v>1231</c:v>
                </c:pt>
                <c:pt idx="105">
                  <c:v>1232</c:v>
                </c:pt>
                <c:pt idx="106">
                  <c:v>1233</c:v>
                </c:pt>
                <c:pt idx="107">
                  <c:v>1234</c:v>
                </c:pt>
                <c:pt idx="108">
                  <c:v>1235</c:v>
                </c:pt>
                <c:pt idx="109">
                  <c:v>1236</c:v>
                </c:pt>
                <c:pt idx="110">
                  <c:v>1237</c:v>
                </c:pt>
                <c:pt idx="111">
                  <c:v>1238</c:v>
                </c:pt>
                <c:pt idx="112">
                  <c:v>1239</c:v>
                </c:pt>
                <c:pt idx="113">
                  <c:v>1240</c:v>
                </c:pt>
                <c:pt idx="114">
                  <c:v>1241</c:v>
                </c:pt>
                <c:pt idx="115">
                  <c:v>1242</c:v>
                </c:pt>
                <c:pt idx="116">
                  <c:v>1243</c:v>
                </c:pt>
                <c:pt idx="117">
                  <c:v>1244</c:v>
                </c:pt>
                <c:pt idx="118">
                  <c:v>1245</c:v>
                </c:pt>
                <c:pt idx="119">
                  <c:v>1246</c:v>
                </c:pt>
                <c:pt idx="120">
                  <c:v>1247</c:v>
                </c:pt>
                <c:pt idx="121">
                  <c:v>1248</c:v>
                </c:pt>
                <c:pt idx="122">
                  <c:v>1249</c:v>
                </c:pt>
                <c:pt idx="123">
                  <c:v>1250</c:v>
                </c:pt>
                <c:pt idx="124">
                  <c:v>1251</c:v>
                </c:pt>
                <c:pt idx="125">
                  <c:v>1252</c:v>
                </c:pt>
                <c:pt idx="126">
                  <c:v>1253</c:v>
                </c:pt>
                <c:pt idx="127">
                  <c:v>1254</c:v>
                </c:pt>
                <c:pt idx="128">
                  <c:v>1255</c:v>
                </c:pt>
                <c:pt idx="129">
                  <c:v>1256</c:v>
                </c:pt>
                <c:pt idx="130">
                  <c:v>1257</c:v>
                </c:pt>
                <c:pt idx="131">
                  <c:v>1258</c:v>
                </c:pt>
                <c:pt idx="132">
                  <c:v>1259</c:v>
                </c:pt>
                <c:pt idx="133">
                  <c:v>1260</c:v>
                </c:pt>
                <c:pt idx="134">
                  <c:v>1261</c:v>
                </c:pt>
                <c:pt idx="135">
                  <c:v>1262</c:v>
                </c:pt>
                <c:pt idx="136">
                  <c:v>1263</c:v>
                </c:pt>
                <c:pt idx="137">
                  <c:v>1264</c:v>
                </c:pt>
                <c:pt idx="138">
                  <c:v>1265</c:v>
                </c:pt>
                <c:pt idx="139">
                  <c:v>1266</c:v>
                </c:pt>
                <c:pt idx="140">
                  <c:v>1267</c:v>
                </c:pt>
                <c:pt idx="141">
                  <c:v>1268</c:v>
                </c:pt>
                <c:pt idx="142">
                  <c:v>1269</c:v>
                </c:pt>
                <c:pt idx="143">
                  <c:v>1270</c:v>
                </c:pt>
                <c:pt idx="144">
                  <c:v>1271</c:v>
                </c:pt>
                <c:pt idx="145">
                  <c:v>1272</c:v>
                </c:pt>
                <c:pt idx="146">
                  <c:v>1273</c:v>
                </c:pt>
                <c:pt idx="147">
                  <c:v>1274</c:v>
                </c:pt>
                <c:pt idx="148">
                  <c:v>1275</c:v>
                </c:pt>
                <c:pt idx="149">
                  <c:v>1276</c:v>
                </c:pt>
                <c:pt idx="150">
                  <c:v>1277</c:v>
                </c:pt>
                <c:pt idx="151">
                  <c:v>1278</c:v>
                </c:pt>
                <c:pt idx="152">
                  <c:v>1279</c:v>
                </c:pt>
                <c:pt idx="153">
                  <c:v>1280</c:v>
                </c:pt>
                <c:pt idx="154">
                  <c:v>1281</c:v>
                </c:pt>
                <c:pt idx="155">
                  <c:v>1282</c:v>
                </c:pt>
                <c:pt idx="156">
                  <c:v>1283</c:v>
                </c:pt>
                <c:pt idx="157">
                  <c:v>1284</c:v>
                </c:pt>
                <c:pt idx="158">
                  <c:v>1285</c:v>
                </c:pt>
                <c:pt idx="159">
                  <c:v>1286</c:v>
                </c:pt>
                <c:pt idx="160">
                  <c:v>1287</c:v>
                </c:pt>
                <c:pt idx="161">
                  <c:v>1288</c:v>
                </c:pt>
                <c:pt idx="162">
                  <c:v>1289</c:v>
                </c:pt>
                <c:pt idx="163">
                  <c:v>1290</c:v>
                </c:pt>
                <c:pt idx="164">
                  <c:v>1291</c:v>
                </c:pt>
                <c:pt idx="165">
                  <c:v>1292</c:v>
                </c:pt>
                <c:pt idx="166">
                  <c:v>1293</c:v>
                </c:pt>
                <c:pt idx="167">
                  <c:v>1294</c:v>
                </c:pt>
                <c:pt idx="168">
                  <c:v>1295</c:v>
                </c:pt>
                <c:pt idx="169">
                  <c:v>1296</c:v>
                </c:pt>
                <c:pt idx="170">
                  <c:v>1297</c:v>
                </c:pt>
                <c:pt idx="171">
                  <c:v>1298</c:v>
                </c:pt>
                <c:pt idx="172">
                  <c:v>1299</c:v>
                </c:pt>
                <c:pt idx="173">
                  <c:v>1300</c:v>
                </c:pt>
                <c:pt idx="174">
                  <c:v>1301</c:v>
                </c:pt>
                <c:pt idx="175">
                  <c:v>1302</c:v>
                </c:pt>
                <c:pt idx="176">
                  <c:v>1303</c:v>
                </c:pt>
                <c:pt idx="177">
                  <c:v>1304</c:v>
                </c:pt>
                <c:pt idx="178">
                  <c:v>1305</c:v>
                </c:pt>
                <c:pt idx="179">
                  <c:v>1306</c:v>
                </c:pt>
                <c:pt idx="180">
                  <c:v>1307</c:v>
                </c:pt>
                <c:pt idx="181">
                  <c:v>1308</c:v>
                </c:pt>
                <c:pt idx="182">
                  <c:v>1309</c:v>
                </c:pt>
                <c:pt idx="183">
                  <c:v>1310</c:v>
                </c:pt>
                <c:pt idx="184">
                  <c:v>1311</c:v>
                </c:pt>
                <c:pt idx="185">
                  <c:v>1312</c:v>
                </c:pt>
                <c:pt idx="186">
                  <c:v>1313</c:v>
                </c:pt>
                <c:pt idx="187">
                  <c:v>1314</c:v>
                </c:pt>
                <c:pt idx="188">
                  <c:v>1315</c:v>
                </c:pt>
                <c:pt idx="189">
                  <c:v>1316</c:v>
                </c:pt>
                <c:pt idx="190">
                  <c:v>1317</c:v>
                </c:pt>
                <c:pt idx="191">
                  <c:v>1318</c:v>
                </c:pt>
                <c:pt idx="192">
                  <c:v>1319</c:v>
                </c:pt>
                <c:pt idx="193">
                  <c:v>1320</c:v>
                </c:pt>
                <c:pt idx="194">
                  <c:v>1321</c:v>
                </c:pt>
                <c:pt idx="195">
                  <c:v>1322</c:v>
                </c:pt>
                <c:pt idx="196">
                  <c:v>1323</c:v>
                </c:pt>
                <c:pt idx="197">
                  <c:v>1324</c:v>
                </c:pt>
                <c:pt idx="198">
                  <c:v>1325</c:v>
                </c:pt>
                <c:pt idx="199">
                  <c:v>1326</c:v>
                </c:pt>
                <c:pt idx="200">
                  <c:v>1327</c:v>
                </c:pt>
                <c:pt idx="201">
                  <c:v>1328</c:v>
                </c:pt>
                <c:pt idx="202">
                  <c:v>1329</c:v>
                </c:pt>
                <c:pt idx="203">
                  <c:v>1330</c:v>
                </c:pt>
                <c:pt idx="204">
                  <c:v>1331</c:v>
                </c:pt>
                <c:pt idx="205">
                  <c:v>1332</c:v>
                </c:pt>
                <c:pt idx="206">
                  <c:v>1333</c:v>
                </c:pt>
                <c:pt idx="207">
                  <c:v>1334</c:v>
                </c:pt>
                <c:pt idx="208">
                  <c:v>1335</c:v>
                </c:pt>
                <c:pt idx="209">
                  <c:v>1336</c:v>
                </c:pt>
                <c:pt idx="210">
                  <c:v>1337</c:v>
                </c:pt>
                <c:pt idx="211">
                  <c:v>1338</c:v>
                </c:pt>
                <c:pt idx="212">
                  <c:v>1339</c:v>
                </c:pt>
                <c:pt idx="213">
                  <c:v>1340</c:v>
                </c:pt>
                <c:pt idx="214">
                  <c:v>1341</c:v>
                </c:pt>
                <c:pt idx="215">
                  <c:v>1342</c:v>
                </c:pt>
                <c:pt idx="216">
                  <c:v>1343</c:v>
                </c:pt>
                <c:pt idx="217">
                  <c:v>1344</c:v>
                </c:pt>
                <c:pt idx="218">
                  <c:v>1345</c:v>
                </c:pt>
                <c:pt idx="219">
                  <c:v>1346</c:v>
                </c:pt>
                <c:pt idx="220">
                  <c:v>1347</c:v>
                </c:pt>
                <c:pt idx="221">
                  <c:v>1348</c:v>
                </c:pt>
                <c:pt idx="222">
                  <c:v>1349</c:v>
                </c:pt>
                <c:pt idx="223">
                  <c:v>1350</c:v>
                </c:pt>
                <c:pt idx="224">
                  <c:v>1351</c:v>
                </c:pt>
                <c:pt idx="225">
                  <c:v>1352</c:v>
                </c:pt>
                <c:pt idx="226">
                  <c:v>1353</c:v>
                </c:pt>
                <c:pt idx="227">
                  <c:v>1354</c:v>
                </c:pt>
                <c:pt idx="228">
                  <c:v>1355</c:v>
                </c:pt>
                <c:pt idx="229">
                  <c:v>1356</c:v>
                </c:pt>
                <c:pt idx="230">
                  <c:v>1357</c:v>
                </c:pt>
                <c:pt idx="231">
                  <c:v>1358</c:v>
                </c:pt>
                <c:pt idx="232">
                  <c:v>1359</c:v>
                </c:pt>
                <c:pt idx="233">
                  <c:v>1360</c:v>
                </c:pt>
                <c:pt idx="234">
                  <c:v>1361</c:v>
                </c:pt>
                <c:pt idx="235">
                  <c:v>1362</c:v>
                </c:pt>
                <c:pt idx="236">
                  <c:v>1363</c:v>
                </c:pt>
                <c:pt idx="237">
                  <c:v>1364</c:v>
                </c:pt>
                <c:pt idx="238">
                  <c:v>1365</c:v>
                </c:pt>
                <c:pt idx="239">
                  <c:v>1366</c:v>
                </c:pt>
                <c:pt idx="240">
                  <c:v>1367</c:v>
                </c:pt>
                <c:pt idx="241">
                  <c:v>1368</c:v>
                </c:pt>
                <c:pt idx="242">
                  <c:v>1369</c:v>
                </c:pt>
                <c:pt idx="243">
                  <c:v>1370</c:v>
                </c:pt>
                <c:pt idx="244">
                  <c:v>1371</c:v>
                </c:pt>
                <c:pt idx="245">
                  <c:v>1372</c:v>
                </c:pt>
                <c:pt idx="246">
                  <c:v>1373</c:v>
                </c:pt>
                <c:pt idx="247">
                  <c:v>1374</c:v>
                </c:pt>
                <c:pt idx="248">
                  <c:v>1375</c:v>
                </c:pt>
                <c:pt idx="249">
                  <c:v>1376</c:v>
                </c:pt>
                <c:pt idx="250">
                  <c:v>1377</c:v>
                </c:pt>
                <c:pt idx="251">
                  <c:v>1378</c:v>
                </c:pt>
                <c:pt idx="252">
                  <c:v>1379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1384</c:v>
                </c:pt>
                <c:pt idx="258">
                  <c:v>1385</c:v>
                </c:pt>
                <c:pt idx="259">
                  <c:v>1386</c:v>
                </c:pt>
                <c:pt idx="260">
                  <c:v>1387</c:v>
                </c:pt>
                <c:pt idx="261">
                  <c:v>1388</c:v>
                </c:pt>
                <c:pt idx="262">
                  <c:v>1389</c:v>
                </c:pt>
                <c:pt idx="263">
                  <c:v>1390</c:v>
                </c:pt>
                <c:pt idx="264">
                  <c:v>1391</c:v>
                </c:pt>
                <c:pt idx="265">
                  <c:v>1392</c:v>
                </c:pt>
                <c:pt idx="266">
                  <c:v>1393</c:v>
                </c:pt>
                <c:pt idx="267">
                  <c:v>1394</c:v>
                </c:pt>
                <c:pt idx="268">
                  <c:v>1395</c:v>
                </c:pt>
                <c:pt idx="269">
                  <c:v>1396</c:v>
                </c:pt>
                <c:pt idx="270">
                  <c:v>1397</c:v>
                </c:pt>
                <c:pt idx="271">
                  <c:v>1398</c:v>
                </c:pt>
                <c:pt idx="272">
                  <c:v>1399</c:v>
                </c:pt>
                <c:pt idx="273">
                  <c:v>1400</c:v>
                </c:pt>
                <c:pt idx="274">
                  <c:v>1401</c:v>
                </c:pt>
                <c:pt idx="275">
                  <c:v>1402</c:v>
                </c:pt>
                <c:pt idx="276">
                  <c:v>1403</c:v>
                </c:pt>
                <c:pt idx="277">
                  <c:v>1404</c:v>
                </c:pt>
                <c:pt idx="278">
                  <c:v>1405</c:v>
                </c:pt>
                <c:pt idx="279">
                  <c:v>1406</c:v>
                </c:pt>
                <c:pt idx="280">
                  <c:v>1407</c:v>
                </c:pt>
                <c:pt idx="281">
                  <c:v>1408</c:v>
                </c:pt>
                <c:pt idx="282">
                  <c:v>1409</c:v>
                </c:pt>
                <c:pt idx="283">
                  <c:v>1410</c:v>
                </c:pt>
                <c:pt idx="284">
                  <c:v>1411</c:v>
                </c:pt>
                <c:pt idx="285">
                  <c:v>1412</c:v>
                </c:pt>
                <c:pt idx="286">
                  <c:v>1413</c:v>
                </c:pt>
                <c:pt idx="287">
                  <c:v>1414</c:v>
                </c:pt>
                <c:pt idx="288">
                  <c:v>1415</c:v>
                </c:pt>
                <c:pt idx="289">
                  <c:v>1416</c:v>
                </c:pt>
                <c:pt idx="290">
                  <c:v>1417</c:v>
                </c:pt>
                <c:pt idx="291">
                  <c:v>1418</c:v>
                </c:pt>
                <c:pt idx="292">
                  <c:v>1419</c:v>
                </c:pt>
                <c:pt idx="293">
                  <c:v>1420</c:v>
                </c:pt>
                <c:pt idx="294">
                  <c:v>1421</c:v>
                </c:pt>
                <c:pt idx="295">
                  <c:v>1422</c:v>
                </c:pt>
                <c:pt idx="296">
                  <c:v>1423</c:v>
                </c:pt>
                <c:pt idx="297">
                  <c:v>1424</c:v>
                </c:pt>
                <c:pt idx="298">
                  <c:v>1425</c:v>
                </c:pt>
                <c:pt idx="299">
                  <c:v>1426</c:v>
                </c:pt>
                <c:pt idx="300">
                  <c:v>1427</c:v>
                </c:pt>
                <c:pt idx="301">
                  <c:v>1428</c:v>
                </c:pt>
                <c:pt idx="302">
                  <c:v>1429</c:v>
                </c:pt>
                <c:pt idx="303">
                  <c:v>1430</c:v>
                </c:pt>
                <c:pt idx="304">
                  <c:v>1431</c:v>
                </c:pt>
                <c:pt idx="305">
                  <c:v>1432</c:v>
                </c:pt>
                <c:pt idx="306">
                  <c:v>1433</c:v>
                </c:pt>
                <c:pt idx="307">
                  <c:v>1434</c:v>
                </c:pt>
                <c:pt idx="308">
                  <c:v>1435</c:v>
                </c:pt>
                <c:pt idx="309">
                  <c:v>1436</c:v>
                </c:pt>
                <c:pt idx="310">
                  <c:v>1437</c:v>
                </c:pt>
                <c:pt idx="311">
                  <c:v>1438</c:v>
                </c:pt>
                <c:pt idx="312">
                  <c:v>1439</c:v>
                </c:pt>
                <c:pt idx="313">
                  <c:v>1440</c:v>
                </c:pt>
                <c:pt idx="314">
                  <c:v>1441</c:v>
                </c:pt>
              </c:numCache>
            </c:numRef>
          </c:xVal>
          <c:yVal>
            <c:numRef>
              <c:f>Graph!$G$1129:$G$1441</c:f>
              <c:numCache>
                <c:formatCode>General</c:formatCode>
                <c:ptCount val="3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E6B-4DEF-ADB3-B6EF65485AA0}"/>
            </c:ext>
          </c:extLst>
        </c:ser>
        <c:ser>
          <c:idx val="5"/>
          <c:order val="5"/>
          <c:tx>
            <c:v>RLD</c:v>
          </c:tx>
          <c:spPr>
            <a:ln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Graph!$A$1128:$A$1442</c:f>
              <c:numCache>
                <c:formatCode>General</c:formatCode>
                <c:ptCount val="315"/>
                <c:pt idx="0">
                  <c:v>1127</c:v>
                </c:pt>
                <c:pt idx="1">
                  <c:v>1128</c:v>
                </c:pt>
                <c:pt idx="2">
                  <c:v>1129</c:v>
                </c:pt>
                <c:pt idx="3">
                  <c:v>1130</c:v>
                </c:pt>
                <c:pt idx="4">
                  <c:v>1131</c:v>
                </c:pt>
                <c:pt idx="5">
                  <c:v>1132</c:v>
                </c:pt>
                <c:pt idx="6">
                  <c:v>1133</c:v>
                </c:pt>
                <c:pt idx="7">
                  <c:v>1134</c:v>
                </c:pt>
                <c:pt idx="8">
                  <c:v>1135</c:v>
                </c:pt>
                <c:pt idx="9">
                  <c:v>1136</c:v>
                </c:pt>
                <c:pt idx="10">
                  <c:v>1137</c:v>
                </c:pt>
                <c:pt idx="11">
                  <c:v>1138</c:v>
                </c:pt>
                <c:pt idx="12">
                  <c:v>1139</c:v>
                </c:pt>
                <c:pt idx="13">
                  <c:v>1140</c:v>
                </c:pt>
                <c:pt idx="14">
                  <c:v>1141</c:v>
                </c:pt>
                <c:pt idx="15">
                  <c:v>1142</c:v>
                </c:pt>
                <c:pt idx="16">
                  <c:v>1143</c:v>
                </c:pt>
                <c:pt idx="17">
                  <c:v>1144</c:v>
                </c:pt>
                <c:pt idx="18">
                  <c:v>1145</c:v>
                </c:pt>
                <c:pt idx="19">
                  <c:v>1146</c:v>
                </c:pt>
                <c:pt idx="20">
                  <c:v>1147</c:v>
                </c:pt>
                <c:pt idx="21">
                  <c:v>1148</c:v>
                </c:pt>
                <c:pt idx="22">
                  <c:v>1149</c:v>
                </c:pt>
                <c:pt idx="23">
                  <c:v>1150</c:v>
                </c:pt>
                <c:pt idx="24">
                  <c:v>1151</c:v>
                </c:pt>
                <c:pt idx="25">
                  <c:v>1152</c:v>
                </c:pt>
                <c:pt idx="26">
                  <c:v>1153</c:v>
                </c:pt>
                <c:pt idx="27">
                  <c:v>1154</c:v>
                </c:pt>
                <c:pt idx="28">
                  <c:v>1155</c:v>
                </c:pt>
                <c:pt idx="29">
                  <c:v>1156</c:v>
                </c:pt>
                <c:pt idx="30">
                  <c:v>1157</c:v>
                </c:pt>
                <c:pt idx="31">
                  <c:v>1158</c:v>
                </c:pt>
                <c:pt idx="32">
                  <c:v>1159</c:v>
                </c:pt>
                <c:pt idx="33">
                  <c:v>1160</c:v>
                </c:pt>
                <c:pt idx="34">
                  <c:v>1161</c:v>
                </c:pt>
                <c:pt idx="35">
                  <c:v>1162</c:v>
                </c:pt>
                <c:pt idx="36">
                  <c:v>1163</c:v>
                </c:pt>
                <c:pt idx="37">
                  <c:v>1164</c:v>
                </c:pt>
                <c:pt idx="38">
                  <c:v>1165</c:v>
                </c:pt>
                <c:pt idx="39">
                  <c:v>1166</c:v>
                </c:pt>
                <c:pt idx="40">
                  <c:v>1167</c:v>
                </c:pt>
                <c:pt idx="41">
                  <c:v>1168</c:v>
                </c:pt>
                <c:pt idx="42">
                  <c:v>1169</c:v>
                </c:pt>
                <c:pt idx="43">
                  <c:v>1170</c:v>
                </c:pt>
                <c:pt idx="44">
                  <c:v>1171</c:v>
                </c:pt>
                <c:pt idx="45">
                  <c:v>1172</c:v>
                </c:pt>
                <c:pt idx="46">
                  <c:v>1173</c:v>
                </c:pt>
                <c:pt idx="47">
                  <c:v>1174</c:v>
                </c:pt>
                <c:pt idx="48">
                  <c:v>1175</c:v>
                </c:pt>
                <c:pt idx="49">
                  <c:v>1176</c:v>
                </c:pt>
                <c:pt idx="50">
                  <c:v>1177</c:v>
                </c:pt>
                <c:pt idx="51">
                  <c:v>1178</c:v>
                </c:pt>
                <c:pt idx="52">
                  <c:v>1179</c:v>
                </c:pt>
                <c:pt idx="53">
                  <c:v>1180</c:v>
                </c:pt>
                <c:pt idx="54">
                  <c:v>1181</c:v>
                </c:pt>
                <c:pt idx="55">
                  <c:v>1182</c:v>
                </c:pt>
                <c:pt idx="56">
                  <c:v>1183</c:v>
                </c:pt>
                <c:pt idx="57">
                  <c:v>1184</c:v>
                </c:pt>
                <c:pt idx="58">
                  <c:v>1185</c:v>
                </c:pt>
                <c:pt idx="59">
                  <c:v>1186</c:v>
                </c:pt>
                <c:pt idx="60">
                  <c:v>1187</c:v>
                </c:pt>
                <c:pt idx="61">
                  <c:v>1188</c:v>
                </c:pt>
                <c:pt idx="62">
                  <c:v>1189</c:v>
                </c:pt>
                <c:pt idx="63">
                  <c:v>1190</c:v>
                </c:pt>
                <c:pt idx="64">
                  <c:v>1191</c:v>
                </c:pt>
                <c:pt idx="65">
                  <c:v>1192</c:v>
                </c:pt>
                <c:pt idx="66">
                  <c:v>1193</c:v>
                </c:pt>
                <c:pt idx="67">
                  <c:v>1194</c:v>
                </c:pt>
                <c:pt idx="68">
                  <c:v>1195</c:v>
                </c:pt>
                <c:pt idx="69">
                  <c:v>1196</c:v>
                </c:pt>
                <c:pt idx="70">
                  <c:v>1197</c:v>
                </c:pt>
                <c:pt idx="71">
                  <c:v>1198</c:v>
                </c:pt>
                <c:pt idx="72">
                  <c:v>1199</c:v>
                </c:pt>
                <c:pt idx="73">
                  <c:v>1200</c:v>
                </c:pt>
                <c:pt idx="74">
                  <c:v>1201</c:v>
                </c:pt>
                <c:pt idx="75">
                  <c:v>1202</c:v>
                </c:pt>
                <c:pt idx="76">
                  <c:v>1203</c:v>
                </c:pt>
                <c:pt idx="77">
                  <c:v>1204</c:v>
                </c:pt>
                <c:pt idx="78">
                  <c:v>1205</c:v>
                </c:pt>
                <c:pt idx="79">
                  <c:v>1206</c:v>
                </c:pt>
                <c:pt idx="80">
                  <c:v>1207</c:v>
                </c:pt>
                <c:pt idx="81">
                  <c:v>1208</c:v>
                </c:pt>
                <c:pt idx="82">
                  <c:v>1209</c:v>
                </c:pt>
                <c:pt idx="83">
                  <c:v>1210</c:v>
                </c:pt>
                <c:pt idx="84">
                  <c:v>1211</c:v>
                </c:pt>
                <c:pt idx="85">
                  <c:v>1212</c:v>
                </c:pt>
                <c:pt idx="86">
                  <c:v>1213</c:v>
                </c:pt>
                <c:pt idx="87">
                  <c:v>1214</c:v>
                </c:pt>
                <c:pt idx="88">
                  <c:v>1215</c:v>
                </c:pt>
                <c:pt idx="89">
                  <c:v>1216</c:v>
                </c:pt>
                <c:pt idx="90">
                  <c:v>1217</c:v>
                </c:pt>
                <c:pt idx="91">
                  <c:v>1218</c:v>
                </c:pt>
                <c:pt idx="92">
                  <c:v>1219</c:v>
                </c:pt>
                <c:pt idx="93">
                  <c:v>1220</c:v>
                </c:pt>
                <c:pt idx="94">
                  <c:v>1221</c:v>
                </c:pt>
                <c:pt idx="95">
                  <c:v>1222</c:v>
                </c:pt>
                <c:pt idx="96">
                  <c:v>1223</c:v>
                </c:pt>
                <c:pt idx="97">
                  <c:v>1224</c:v>
                </c:pt>
                <c:pt idx="98">
                  <c:v>1225</c:v>
                </c:pt>
                <c:pt idx="99">
                  <c:v>1226</c:v>
                </c:pt>
                <c:pt idx="100">
                  <c:v>1227</c:v>
                </c:pt>
                <c:pt idx="101">
                  <c:v>1228</c:v>
                </c:pt>
                <c:pt idx="102">
                  <c:v>1229</c:v>
                </c:pt>
                <c:pt idx="103">
                  <c:v>1230</c:v>
                </c:pt>
                <c:pt idx="104">
                  <c:v>1231</c:v>
                </c:pt>
                <c:pt idx="105">
                  <c:v>1232</c:v>
                </c:pt>
                <c:pt idx="106">
                  <c:v>1233</c:v>
                </c:pt>
                <c:pt idx="107">
                  <c:v>1234</c:v>
                </c:pt>
                <c:pt idx="108">
                  <c:v>1235</c:v>
                </c:pt>
                <c:pt idx="109">
                  <c:v>1236</c:v>
                </c:pt>
                <c:pt idx="110">
                  <c:v>1237</c:v>
                </c:pt>
                <c:pt idx="111">
                  <c:v>1238</c:v>
                </c:pt>
                <c:pt idx="112">
                  <c:v>1239</c:v>
                </c:pt>
                <c:pt idx="113">
                  <c:v>1240</c:v>
                </c:pt>
                <c:pt idx="114">
                  <c:v>1241</c:v>
                </c:pt>
                <c:pt idx="115">
                  <c:v>1242</c:v>
                </c:pt>
                <c:pt idx="116">
                  <c:v>1243</c:v>
                </c:pt>
                <c:pt idx="117">
                  <c:v>1244</c:v>
                </c:pt>
                <c:pt idx="118">
                  <c:v>1245</c:v>
                </c:pt>
                <c:pt idx="119">
                  <c:v>1246</c:v>
                </c:pt>
                <c:pt idx="120">
                  <c:v>1247</c:v>
                </c:pt>
                <c:pt idx="121">
                  <c:v>1248</c:v>
                </c:pt>
                <c:pt idx="122">
                  <c:v>1249</c:v>
                </c:pt>
                <c:pt idx="123">
                  <c:v>1250</c:v>
                </c:pt>
                <c:pt idx="124">
                  <c:v>1251</c:v>
                </c:pt>
                <c:pt idx="125">
                  <c:v>1252</c:v>
                </c:pt>
                <c:pt idx="126">
                  <c:v>1253</c:v>
                </c:pt>
                <c:pt idx="127">
                  <c:v>1254</c:v>
                </c:pt>
                <c:pt idx="128">
                  <c:v>1255</c:v>
                </c:pt>
                <c:pt idx="129">
                  <c:v>1256</c:v>
                </c:pt>
                <c:pt idx="130">
                  <c:v>1257</c:v>
                </c:pt>
                <c:pt idx="131">
                  <c:v>1258</c:v>
                </c:pt>
                <c:pt idx="132">
                  <c:v>1259</c:v>
                </c:pt>
                <c:pt idx="133">
                  <c:v>1260</c:v>
                </c:pt>
                <c:pt idx="134">
                  <c:v>1261</c:v>
                </c:pt>
                <c:pt idx="135">
                  <c:v>1262</c:v>
                </c:pt>
                <c:pt idx="136">
                  <c:v>1263</c:v>
                </c:pt>
                <c:pt idx="137">
                  <c:v>1264</c:v>
                </c:pt>
                <c:pt idx="138">
                  <c:v>1265</c:v>
                </c:pt>
                <c:pt idx="139">
                  <c:v>1266</c:v>
                </c:pt>
                <c:pt idx="140">
                  <c:v>1267</c:v>
                </c:pt>
                <c:pt idx="141">
                  <c:v>1268</c:v>
                </c:pt>
                <c:pt idx="142">
                  <c:v>1269</c:v>
                </c:pt>
                <c:pt idx="143">
                  <c:v>1270</c:v>
                </c:pt>
                <c:pt idx="144">
                  <c:v>1271</c:v>
                </c:pt>
                <c:pt idx="145">
                  <c:v>1272</c:v>
                </c:pt>
                <c:pt idx="146">
                  <c:v>1273</c:v>
                </c:pt>
                <c:pt idx="147">
                  <c:v>1274</c:v>
                </c:pt>
                <c:pt idx="148">
                  <c:v>1275</c:v>
                </c:pt>
                <c:pt idx="149">
                  <c:v>1276</c:v>
                </c:pt>
                <c:pt idx="150">
                  <c:v>1277</c:v>
                </c:pt>
                <c:pt idx="151">
                  <c:v>1278</c:v>
                </c:pt>
                <c:pt idx="152">
                  <c:v>1279</c:v>
                </c:pt>
                <c:pt idx="153">
                  <c:v>1280</c:v>
                </c:pt>
                <c:pt idx="154">
                  <c:v>1281</c:v>
                </c:pt>
                <c:pt idx="155">
                  <c:v>1282</c:v>
                </c:pt>
                <c:pt idx="156">
                  <c:v>1283</c:v>
                </c:pt>
                <c:pt idx="157">
                  <c:v>1284</c:v>
                </c:pt>
                <c:pt idx="158">
                  <c:v>1285</c:v>
                </c:pt>
                <c:pt idx="159">
                  <c:v>1286</c:v>
                </c:pt>
                <c:pt idx="160">
                  <c:v>1287</c:v>
                </c:pt>
                <c:pt idx="161">
                  <c:v>1288</c:v>
                </c:pt>
                <c:pt idx="162">
                  <c:v>1289</c:v>
                </c:pt>
                <c:pt idx="163">
                  <c:v>1290</c:v>
                </c:pt>
                <c:pt idx="164">
                  <c:v>1291</c:v>
                </c:pt>
                <c:pt idx="165">
                  <c:v>1292</c:v>
                </c:pt>
                <c:pt idx="166">
                  <c:v>1293</c:v>
                </c:pt>
                <c:pt idx="167">
                  <c:v>1294</c:v>
                </c:pt>
                <c:pt idx="168">
                  <c:v>1295</c:v>
                </c:pt>
                <c:pt idx="169">
                  <c:v>1296</c:v>
                </c:pt>
                <c:pt idx="170">
                  <c:v>1297</c:v>
                </c:pt>
                <c:pt idx="171">
                  <c:v>1298</c:v>
                </c:pt>
                <c:pt idx="172">
                  <c:v>1299</c:v>
                </c:pt>
                <c:pt idx="173">
                  <c:v>1300</c:v>
                </c:pt>
                <c:pt idx="174">
                  <c:v>1301</c:v>
                </c:pt>
                <c:pt idx="175">
                  <c:v>1302</c:v>
                </c:pt>
                <c:pt idx="176">
                  <c:v>1303</c:v>
                </c:pt>
                <c:pt idx="177">
                  <c:v>1304</c:v>
                </c:pt>
                <c:pt idx="178">
                  <c:v>1305</c:v>
                </c:pt>
                <c:pt idx="179">
                  <c:v>1306</c:v>
                </c:pt>
                <c:pt idx="180">
                  <c:v>1307</c:v>
                </c:pt>
                <c:pt idx="181">
                  <c:v>1308</c:v>
                </c:pt>
                <c:pt idx="182">
                  <c:v>1309</c:v>
                </c:pt>
                <c:pt idx="183">
                  <c:v>1310</c:v>
                </c:pt>
                <c:pt idx="184">
                  <c:v>1311</c:v>
                </c:pt>
                <c:pt idx="185">
                  <c:v>1312</c:v>
                </c:pt>
                <c:pt idx="186">
                  <c:v>1313</c:v>
                </c:pt>
                <c:pt idx="187">
                  <c:v>1314</c:v>
                </c:pt>
                <c:pt idx="188">
                  <c:v>1315</c:v>
                </c:pt>
                <c:pt idx="189">
                  <c:v>1316</c:v>
                </c:pt>
                <c:pt idx="190">
                  <c:v>1317</c:v>
                </c:pt>
                <c:pt idx="191">
                  <c:v>1318</c:v>
                </c:pt>
                <c:pt idx="192">
                  <c:v>1319</c:v>
                </c:pt>
                <c:pt idx="193">
                  <c:v>1320</c:v>
                </c:pt>
                <c:pt idx="194">
                  <c:v>1321</c:v>
                </c:pt>
                <c:pt idx="195">
                  <c:v>1322</c:v>
                </c:pt>
                <c:pt idx="196">
                  <c:v>1323</c:v>
                </c:pt>
                <c:pt idx="197">
                  <c:v>1324</c:v>
                </c:pt>
                <c:pt idx="198">
                  <c:v>1325</c:v>
                </c:pt>
                <c:pt idx="199">
                  <c:v>1326</c:v>
                </c:pt>
                <c:pt idx="200">
                  <c:v>1327</c:v>
                </c:pt>
                <c:pt idx="201">
                  <c:v>1328</c:v>
                </c:pt>
                <c:pt idx="202">
                  <c:v>1329</c:v>
                </c:pt>
                <c:pt idx="203">
                  <c:v>1330</c:v>
                </c:pt>
                <c:pt idx="204">
                  <c:v>1331</c:v>
                </c:pt>
                <c:pt idx="205">
                  <c:v>1332</c:v>
                </c:pt>
                <c:pt idx="206">
                  <c:v>1333</c:v>
                </c:pt>
                <c:pt idx="207">
                  <c:v>1334</c:v>
                </c:pt>
                <c:pt idx="208">
                  <c:v>1335</c:v>
                </c:pt>
                <c:pt idx="209">
                  <c:v>1336</c:v>
                </c:pt>
                <c:pt idx="210">
                  <c:v>1337</c:v>
                </c:pt>
                <c:pt idx="211">
                  <c:v>1338</c:v>
                </c:pt>
                <c:pt idx="212">
                  <c:v>1339</c:v>
                </c:pt>
                <c:pt idx="213">
                  <c:v>1340</c:v>
                </c:pt>
                <c:pt idx="214">
                  <c:v>1341</c:v>
                </c:pt>
                <c:pt idx="215">
                  <c:v>1342</c:v>
                </c:pt>
                <c:pt idx="216">
                  <c:v>1343</c:v>
                </c:pt>
                <c:pt idx="217">
                  <c:v>1344</c:v>
                </c:pt>
                <c:pt idx="218">
                  <c:v>1345</c:v>
                </c:pt>
                <c:pt idx="219">
                  <c:v>1346</c:v>
                </c:pt>
                <c:pt idx="220">
                  <c:v>1347</c:v>
                </c:pt>
                <c:pt idx="221">
                  <c:v>1348</c:v>
                </c:pt>
                <c:pt idx="222">
                  <c:v>1349</c:v>
                </c:pt>
                <c:pt idx="223">
                  <c:v>1350</c:v>
                </c:pt>
                <c:pt idx="224">
                  <c:v>1351</c:v>
                </c:pt>
                <c:pt idx="225">
                  <c:v>1352</c:v>
                </c:pt>
                <c:pt idx="226">
                  <c:v>1353</c:v>
                </c:pt>
                <c:pt idx="227">
                  <c:v>1354</c:v>
                </c:pt>
                <c:pt idx="228">
                  <c:v>1355</c:v>
                </c:pt>
                <c:pt idx="229">
                  <c:v>1356</c:v>
                </c:pt>
                <c:pt idx="230">
                  <c:v>1357</c:v>
                </c:pt>
                <c:pt idx="231">
                  <c:v>1358</c:v>
                </c:pt>
                <c:pt idx="232">
                  <c:v>1359</c:v>
                </c:pt>
                <c:pt idx="233">
                  <c:v>1360</c:v>
                </c:pt>
                <c:pt idx="234">
                  <c:v>1361</c:v>
                </c:pt>
                <c:pt idx="235">
                  <c:v>1362</c:v>
                </c:pt>
                <c:pt idx="236">
                  <c:v>1363</c:v>
                </c:pt>
                <c:pt idx="237">
                  <c:v>1364</c:v>
                </c:pt>
                <c:pt idx="238">
                  <c:v>1365</c:v>
                </c:pt>
                <c:pt idx="239">
                  <c:v>1366</c:v>
                </c:pt>
                <c:pt idx="240">
                  <c:v>1367</c:v>
                </c:pt>
                <c:pt idx="241">
                  <c:v>1368</c:v>
                </c:pt>
                <c:pt idx="242">
                  <c:v>1369</c:v>
                </c:pt>
                <c:pt idx="243">
                  <c:v>1370</c:v>
                </c:pt>
                <c:pt idx="244">
                  <c:v>1371</c:v>
                </c:pt>
                <c:pt idx="245">
                  <c:v>1372</c:v>
                </c:pt>
                <c:pt idx="246">
                  <c:v>1373</c:v>
                </c:pt>
                <c:pt idx="247">
                  <c:v>1374</c:v>
                </c:pt>
                <c:pt idx="248">
                  <c:v>1375</c:v>
                </c:pt>
                <c:pt idx="249">
                  <c:v>1376</c:v>
                </c:pt>
                <c:pt idx="250">
                  <c:v>1377</c:v>
                </c:pt>
                <c:pt idx="251">
                  <c:v>1378</c:v>
                </c:pt>
                <c:pt idx="252">
                  <c:v>1379</c:v>
                </c:pt>
                <c:pt idx="253">
                  <c:v>1380</c:v>
                </c:pt>
                <c:pt idx="254">
                  <c:v>1381</c:v>
                </c:pt>
                <c:pt idx="255">
                  <c:v>1382</c:v>
                </c:pt>
                <c:pt idx="256">
                  <c:v>1383</c:v>
                </c:pt>
                <c:pt idx="257">
                  <c:v>1384</c:v>
                </c:pt>
                <c:pt idx="258">
                  <c:v>1385</c:v>
                </c:pt>
                <c:pt idx="259">
                  <c:v>1386</c:v>
                </c:pt>
                <c:pt idx="260">
                  <c:v>1387</c:v>
                </c:pt>
                <c:pt idx="261">
                  <c:v>1388</c:v>
                </c:pt>
                <c:pt idx="262">
                  <c:v>1389</c:v>
                </c:pt>
                <c:pt idx="263">
                  <c:v>1390</c:v>
                </c:pt>
                <c:pt idx="264">
                  <c:v>1391</c:v>
                </c:pt>
                <c:pt idx="265">
                  <c:v>1392</c:v>
                </c:pt>
                <c:pt idx="266">
                  <c:v>1393</c:v>
                </c:pt>
                <c:pt idx="267">
                  <c:v>1394</c:v>
                </c:pt>
                <c:pt idx="268">
                  <c:v>1395</c:v>
                </c:pt>
                <c:pt idx="269">
                  <c:v>1396</c:v>
                </c:pt>
                <c:pt idx="270">
                  <c:v>1397</c:v>
                </c:pt>
                <c:pt idx="271">
                  <c:v>1398</c:v>
                </c:pt>
                <c:pt idx="272">
                  <c:v>1399</c:v>
                </c:pt>
                <c:pt idx="273">
                  <c:v>1400</c:v>
                </c:pt>
                <c:pt idx="274">
                  <c:v>1401</c:v>
                </c:pt>
                <c:pt idx="275">
                  <c:v>1402</c:v>
                </c:pt>
                <c:pt idx="276">
                  <c:v>1403</c:v>
                </c:pt>
                <c:pt idx="277">
                  <c:v>1404</c:v>
                </c:pt>
                <c:pt idx="278">
                  <c:v>1405</c:v>
                </c:pt>
                <c:pt idx="279">
                  <c:v>1406</c:v>
                </c:pt>
                <c:pt idx="280">
                  <c:v>1407</c:v>
                </c:pt>
                <c:pt idx="281">
                  <c:v>1408</c:v>
                </c:pt>
                <c:pt idx="282">
                  <c:v>1409</c:v>
                </c:pt>
                <c:pt idx="283">
                  <c:v>1410</c:v>
                </c:pt>
                <c:pt idx="284">
                  <c:v>1411</c:v>
                </c:pt>
                <c:pt idx="285">
                  <c:v>1412</c:v>
                </c:pt>
                <c:pt idx="286">
                  <c:v>1413</c:v>
                </c:pt>
                <c:pt idx="287">
                  <c:v>1414</c:v>
                </c:pt>
                <c:pt idx="288">
                  <c:v>1415</c:v>
                </c:pt>
                <c:pt idx="289">
                  <c:v>1416</c:v>
                </c:pt>
                <c:pt idx="290">
                  <c:v>1417</c:v>
                </c:pt>
                <c:pt idx="291">
                  <c:v>1418</c:v>
                </c:pt>
                <c:pt idx="292">
                  <c:v>1419</c:v>
                </c:pt>
                <c:pt idx="293">
                  <c:v>1420</c:v>
                </c:pt>
                <c:pt idx="294">
                  <c:v>1421</c:v>
                </c:pt>
                <c:pt idx="295">
                  <c:v>1422</c:v>
                </c:pt>
                <c:pt idx="296">
                  <c:v>1423</c:v>
                </c:pt>
                <c:pt idx="297">
                  <c:v>1424</c:v>
                </c:pt>
                <c:pt idx="298">
                  <c:v>1425</c:v>
                </c:pt>
                <c:pt idx="299">
                  <c:v>1426</c:v>
                </c:pt>
                <c:pt idx="300">
                  <c:v>1427</c:v>
                </c:pt>
                <c:pt idx="301">
                  <c:v>1428</c:v>
                </c:pt>
                <c:pt idx="302">
                  <c:v>1429</c:v>
                </c:pt>
                <c:pt idx="303">
                  <c:v>1430</c:v>
                </c:pt>
                <c:pt idx="304">
                  <c:v>1431</c:v>
                </c:pt>
                <c:pt idx="305">
                  <c:v>1432</c:v>
                </c:pt>
                <c:pt idx="306">
                  <c:v>1433</c:v>
                </c:pt>
                <c:pt idx="307">
                  <c:v>1434</c:v>
                </c:pt>
                <c:pt idx="308">
                  <c:v>1435</c:v>
                </c:pt>
                <c:pt idx="309">
                  <c:v>1436</c:v>
                </c:pt>
                <c:pt idx="310">
                  <c:v>1437</c:v>
                </c:pt>
                <c:pt idx="311">
                  <c:v>1438</c:v>
                </c:pt>
                <c:pt idx="312">
                  <c:v>1439</c:v>
                </c:pt>
                <c:pt idx="313">
                  <c:v>1440</c:v>
                </c:pt>
                <c:pt idx="314">
                  <c:v>1441</c:v>
                </c:pt>
              </c:numCache>
            </c:numRef>
          </c:xVal>
          <c:yVal>
            <c:numRef>
              <c:f>Graph!$H$1129:$H$1441</c:f>
              <c:numCache>
                <c:formatCode>General</c:formatCode>
                <c:ptCount val="3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E6B-4DEF-ADB3-B6EF65485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934879"/>
        <c:axId val="1918935839"/>
      </c:scatterChart>
      <c:valAx>
        <c:axId val="1918934879"/>
        <c:scaling>
          <c:orientation val="minMax"/>
          <c:max val="1441"/>
          <c:min val="1127"/>
        </c:scaling>
        <c:delete val="0"/>
        <c:axPos val="b"/>
        <c:numFmt formatCode="General" sourceLinked="1"/>
        <c:majorTickMark val="out"/>
        <c:minorTickMark val="none"/>
        <c:tickLblPos val="nextTo"/>
        <c:crossAx val="1918935839"/>
        <c:crosses val="autoZero"/>
        <c:crossBetween val="midCat"/>
      </c:valAx>
      <c:valAx>
        <c:axId val="19189358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89348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CEACE-ED56-9052-3B6C-6E47F7077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296</xdr:row>
      <xdr:rowOff>0</xdr:rowOff>
    </xdr:from>
    <xdr:to>
      <xdr:col>14</xdr:col>
      <xdr:colOff>304800</xdr:colOff>
      <xdr:row>310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D68CA-5B1D-7D9E-768E-C33F01CF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562</xdr:row>
      <xdr:rowOff>0</xdr:rowOff>
    </xdr:from>
    <xdr:to>
      <xdr:col>14</xdr:col>
      <xdr:colOff>304800</xdr:colOff>
      <xdr:row>576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B40F29-213B-AFCC-8CF2-CDAC35598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820</xdr:row>
      <xdr:rowOff>0</xdr:rowOff>
    </xdr:from>
    <xdr:to>
      <xdr:col>14</xdr:col>
      <xdr:colOff>304800</xdr:colOff>
      <xdr:row>834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1B4DD0-5F95-BEAA-37E9-5A5E577F7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1127</xdr:row>
      <xdr:rowOff>0</xdr:rowOff>
    </xdr:from>
    <xdr:to>
      <xdr:col>14</xdr:col>
      <xdr:colOff>304800</xdr:colOff>
      <xdr:row>1141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7DF82F-DCB6-F654-E100-E7031E4FC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7EF8-2370-46A2-8CD0-A5C5B93CC13F}">
  <dimension ref="A1:BH1444"/>
  <sheetViews>
    <sheetView topLeftCell="A1407" workbookViewId="0">
      <selection activeCell="W1" sqref="W1:X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10" bestFit="1" customWidth="1"/>
    <col min="4" max="4" width="11" bestFit="1" customWidth="1"/>
    <col min="5" max="5" width="9" bestFit="1" customWidth="1"/>
    <col min="6" max="6" width="11" bestFit="1" customWidth="1"/>
    <col min="7" max="7" width="10" bestFit="1" customWidth="1"/>
    <col min="8" max="8" width="11" bestFit="1" customWidth="1"/>
    <col min="9" max="9" width="10" bestFit="1" customWidth="1"/>
    <col min="10" max="10" width="11.28515625" bestFit="1" customWidth="1"/>
    <col min="11" max="11" width="11.140625" bestFit="1" customWidth="1"/>
    <col min="12" max="12" width="5.28515625" bestFit="1" customWidth="1"/>
    <col min="13" max="14" width="5.140625" bestFit="1" customWidth="1"/>
    <col min="15" max="15" width="5" bestFit="1" customWidth="1"/>
    <col min="57" max="57" width="5.28515625" bestFit="1" customWidth="1"/>
    <col min="58" max="59" width="5.140625" bestFit="1" customWidth="1"/>
    <col min="60" max="60" width="5" bestFit="1" customWidth="1"/>
  </cols>
  <sheetData>
    <row r="1" spans="1:60" x14ac:dyDescent="0.25">
      <c r="A1">
        <v>200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BE1" t="s">
        <v>10</v>
      </c>
      <c r="BF1" t="s">
        <v>11</v>
      </c>
      <c r="BG1" t="s">
        <v>12</v>
      </c>
      <c r="BH1" t="s">
        <v>13</v>
      </c>
    </row>
    <row r="2" spans="1:60" x14ac:dyDescent="0.25">
      <c r="A2">
        <v>1</v>
      </c>
    </row>
    <row r="3" spans="1:60" x14ac:dyDescent="0.25">
      <c r="A3">
        <v>2</v>
      </c>
      <c r="J3">
        <v>235.604985</v>
      </c>
      <c r="K3">
        <v>13.745713</v>
      </c>
    </row>
    <row r="4" spans="1:60" x14ac:dyDescent="0.25">
      <c r="A4">
        <v>3</v>
      </c>
      <c r="B4">
        <v>254.95886100000001</v>
      </c>
      <c r="C4">
        <v>4.1231400000000002</v>
      </c>
      <c r="H4">
        <v>267.61458099999999</v>
      </c>
      <c r="I4">
        <v>7.0588730000000002</v>
      </c>
    </row>
    <row r="5" spans="1:60" x14ac:dyDescent="0.25">
      <c r="A5">
        <v>4</v>
      </c>
      <c r="B5">
        <v>254.98396500000001</v>
      </c>
      <c r="C5">
        <v>4.0805110000000004</v>
      </c>
      <c r="H5">
        <v>267.60842000000002</v>
      </c>
      <c r="I5">
        <v>7.0237689999999997</v>
      </c>
    </row>
    <row r="6" spans="1:60" x14ac:dyDescent="0.25">
      <c r="A6">
        <v>5</v>
      </c>
      <c r="B6">
        <v>254.988226</v>
      </c>
      <c r="C6">
        <v>4.1267709999999997</v>
      </c>
      <c r="H6">
        <v>267.62768799999998</v>
      </c>
      <c r="I6">
        <v>7.0201370000000001</v>
      </c>
    </row>
    <row r="7" spans="1:60" x14ac:dyDescent="0.25">
      <c r="A7">
        <v>6</v>
      </c>
      <c r="B7">
        <v>254.97990999999999</v>
      </c>
      <c r="C7">
        <v>4.0976150000000002</v>
      </c>
      <c r="H7">
        <v>267.63616000000002</v>
      </c>
      <c r="I7">
        <v>7.0204529999999998</v>
      </c>
    </row>
    <row r="8" spans="1:60" x14ac:dyDescent="0.25">
      <c r="A8">
        <v>7</v>
      </c>
      <c r="B8">
        <v>255.003016</v>
      </c>
      <c r="C8">
        <v>4.1250869999999997</v>
      </c>
      <c r="H8">
        <v>267.64710100000002</v>
      </c>
      <c r="I8">
        <v>7.0138220000000002</v>
      </c>
    </row>
    <row r="9" spans="1:60" x14ac:dyDescent="0.25">
      <c r="A9">
        <v>8</v>
      </c>
      <c r="B9">
        <v>254.98138699999998</v>
      </c>
      <c r="C9">
        <v>4.1405079999999996</v>
      </c>
      <c r="H9">
        <v>267.65762999999998</v>
      </c>
      <c r="I9">
        <v>7.0516620000000003</v>
      </c>
    </row>
    <row r="10" spans="1:60" x14ac:dyDescent="0.25">
      <c r="A10">
        <v>9</v>
      </c>
      <c r="B10">
        <v>254.98796300000001</v>
      </c>
      <c r="C10">
        <v>4.1620850000000003</v>
      </c>
      <c r="H10">
        <v>267.683314</v>
      </c>
      <c r="I10">
        <v>7.0189269999999997</v>
      </c>
    </row>
    <row r="11" spans="1:60" x14ac:dyDescent="0.25">
      <c r="A11">
        <v>10</v>
      </c>
      <c r="B11">
        <v>255.02380199999999</v>
      </c>
      <c r="C11">
        <v>4.1264029999999998</v>
      </c>
      <c r="H11">
        <v>267.65062999999998</v>
      </c>
      <c r="I11">
        <v>7.0270849999999996</v>
      </c>
    </row>
    <row r="12" spans="1:60" x14ac:dyDescent="0.25">
      <c r="A12">
        <v>11</v>
      </c>
      <c r="B12">
        <v>254.97638599999999</v>
      </c>
      <c r="C12">
        <v>4.1216140000000001</v>
      </c>
      <c r="H12">
        <v>267.70599199999998</v>
      </c>
      <c r="I12">
        <v>7.0421360000000002</v>
      </c>
    </row>
    <row r="13" spans="1:60" x14ac:dyDescent="0.25">
      <c r="A13">
        <v>12</v>
      </c>
      <c r="B13">
        <v>254.991488</v>
      </c>
      <c r="C13">
        <v>4.1031940000000002</v>
      </c>
      <c r="H13">
        <v>267.71336200000002</v>
      </c>
      <c r="I13">
        <v>7.0715560000000002</v>
      </c>
    </row>
    <row r="14" spans="1:60" x14ac:dyDescent="0.25">
      <c r="A14">
        <v>13</v>
      </c>
      <c r="B14">
        <v>254.94133600000001</v>
      </c>
      <c r="C14">
        <v>4.1836630000000001</v>
      </c>
      <c r="H14">
        <v>267.61458099999999</v>
      </c>
      <c r="I14">
        <v>7.0588730000000002</v>
      </c>
    </row>
    <row r="15" spans="1:60" x14ac:dyDescent="0.25">
      <c r="A15">
        <v>14</v>
      </c>
      <c r="B15">
        <v>254.95886100000001</v>
      </c>
      <c r="C15">
        <v>4.1231400000000002</v>
      </c>
      <c r="H15">
        <v>267.61458099999999</v>
      </c>
      <c r="I15">
        <v>7.0588730000000002</v>
      </c>
    </row>
    <row r="16" spans="1:60" x14ac:dyDescent="0.25">
      <c r="A16">
        <v>15</v>
      </c>
      <c r="B16">
        <v>254.95886100000001</v>
      </c>
      <c r="C16">
        <v>4.1231400000000002</v>
      </c>
    </row>
    <row r="17" spans="1:9" x14ac:dyDescent="0.25">
      <c r="A17">
        <v>16</v>
      </c>
    </row>
    <row r="18" spans="1:9" x14ac:dyDescent="0.25">
      <c r="A18">
        <v>17</v>
      </c>
      <c r="D18">
        <v>242.99615699999998</v>
      </c>
      <c r="E18">
        <v>6.2786520000000001</v>
      </c>
    </row>
    <row r="19" spans="1:9" x14ac:dyDescent="0.25">
      <c r="A19">
        <v>18</v>
      </c>
      <c r="D19">
        <v>242.942317</v>
      </c>
      <c r="E19">
        <v>6.2719680000000002</v>
      </c>
      <c r="F19">
        <v>255.420413</v>
      </c>
      <c r="G19">
        <v>4.4385960000000004</v>
      </c>
    </row>
    <row r="20" spans="1:9" x14ac:dyDescent="0.25">
      <c r="A20">
        <v>19</v>
      </c>
      <c r="D20">
        <v>242.98841899999999</v>
      </c>
      <c r="E20">
        <v>6.2347599999999996</v>
      </c>
      <c r="F20">
        <v>255.39157299999999</v>
      </c>
      <c r="G20">
        <v>4.4776470000000002</v>
      </c>
    </row>
    <row r="21" spans="1:9" x14ac:dyDescent="0.25">
      <c r="A21">
        <v>20</v>
      </c>
      <c r="D21">
        <v>242.941317</v>
      </c>
      <c r="E21">
        <v>6.2782309999999999</v>
      </c>
      <c r="F21">
        <v>255.42325499999998</v>
      </c>
      <c r="G21">
        <v>4.4732260000000004</v>
      </c>
    </row>
    <row r="22" spans="1:9" x14ac:dyDescent="0.25">
      <c r="A22">
        <v>21</v>
      </c>
      <c r="D22">
        <v>242.984105</v>
      </c>
      <c r="E22">
        <v>6.2710730000000003</v>
      </c>
      <c r="F22">
        <v>255.464675</v>
      </c>
      <c r="G22">
        <v>4.4661210000000002</v>
      </c>
    </row>
    <row r="23" spans="1:9" x14ac:dyDescent="0.25">
      <c r="A23">
        <v>22</v>
      </c>
      <c r="D23">
        <v>242.967207</v>
      </c>
      <c r="E23">
        <v>6.2309700000000001</v>
      </c>
      <c r="F23">
        <v>255.45504199999999</v>
      </c>
      <c r="G23">
        <v>4.4729099999999997</v>
      </c>
    </row>
    <row r="24" spans="1:9" x14ac:dyDescent="0.25">
      <c r="A24">
        <v>23</v>
      </c>
      <c r="D24">
        <v>242.97005100000001</v>
      </c>
      <c r="E24">
        <v>6.2670209999999997</v>
      </c>
      <c r="F24">
        <v>255.42509699999999</v>
      </c>
      <c r="G24">
        <v>4.4625950000000003</v>
      </c>
    </row>
    <row r="25" spans="1:9" x14ac:dyDescent="0.25">
      <c r="A25">
        <v>24</v>
      </c>
      <c r="D25">
        <v>242.97641999999999</v>
      </c>
      <c r="E25">
        <v>6.2643899999999997</v>
      </c>
      <c r="F25">
        <v>255.48704000000001</v>
      </c>
      <c r="G25">
        <v>4.5639050000000001</v>
      </c>
    </row>
    <row r="26" spans="1:9" x14ac:dyDescent="0.25">
      <c r="A26">
        <v>25</v>
      </c>
      <c r="D26">
        <v>242.947213</v>
      </c>
      <c r="E26">
        <v>6.2673899999999998</v>
      </c>
      <c r="F26">
        <v>255.51609300000001</v>
      </c>
      <c r="G26">
        <v>4.5232760000000001</v>
      </c>
    </row>
    <row r="27" spans="1:9" x14ac:dyDescent="0.25">
      <c r="A27">
        <v>26</v>
      </c>
      <c r="D27">
        <v>242.98205200000001</v>
      </c>
      <c r="E27">
        <v>6.2893879999999998</v>
      </c>
      <c r="F27">
        <v>255.46704299999999</v>
      </c>
      <c r="G27">
        <v>4.5213809999999999</v>
      </c>
    </row>
    <row r="28" spans="1:9" x14ac:dyDescent="0.25">
      <c r="A28">
        <v>27</v>
      </c>
      <c r="D28">
        <v>242.986683</v>
      </c>
      <c r="E28">
        <v>6.2653369999999997</v>
      </c>
      <c r="F28">
        <v>255.47141099999999</v>
      </c>
      <c r="G28">
        <v>4.4984869999999999</v>
      </c>
    </row>
    <row r="29" spans="1:9" x14ac:dyDescent="0.25">
      <c r="A29">
        <v>28</v>
      </c>
      <c r="D29">
        <v>242.986683</v>
      </c>
      <c r="E29">
        <v>6.2653369999999997</v>
      </c>
      <c r="F29">
        <v>255.47141099999999</v>
      </c>
      <c r="G29">
        <v>4.537801</v>
      </c>
    </row>
    <row r="30" spans="1:9" x14ac:dyDescent="0.25">
      <c r="A30">
        <v>29</v>
      </c>
    </row>
    <row r="31" spans="1:9" x14ac:dyDescent="0.25">
      <c r="A31">
        <v>30</v>
      </c>
      <c r="B31">
        <v>231.34169600000001</v>
      </c>
      <c r="C31">
        <v>5.4933269999999998</v>
      </c>
      <c r="H31">
        <v>244.199826</v>
      </c>
      <c r="I31">
        <v>7.3214889999999997</v>
      </c>
    </row>
    <row r="32" spans="1:9" x14ac:dyDescent="0.25">
      <c r="A32">
        <v>31</v>
      </c>
      <c r="B32">
        <v>231.32064500000001</v>
      </c>
      <c r="C32">
        <v>5.4785389999999996</v>
      </c>
      <c r="H32">
        <v>244.13935499999999</v>
      </c>
      <c r="I32">
        <v>7.35954</v>
      </c>
    </row>
    <row r="33" spans="1:9" x14ac:dyDescent="0.25">
      <c r="A33">
        <v>32</v>
      </c>
      <c r="B33">
        <v>231.294173</v>
      </c>
      <c r="C33">
        <v>5.4785909999999998</v>
      </c>
      <c r="H33">
        <v>244.16977600000001</v>
      </c>
      <c r="I33">
        <v>7.3544869999999998</v>
      </c>
    </row>
    <row r="34" spans="1:9" x14ac:dyDescent="0.25">
      <c r="A34">
        <v>33</v>
      </c>
      <c r="B34">
        <v>231.32438099999999</v>
      </c>
      <c r="C34">
        <v>5.4742230000000003</v>
      </c>
      <c r="H34">
        <v>244.190774</v>
      </c>
      <c r="I34">
        <v>7.3221730000000003</v>
      </c>
    </row>
    <row r="35" spans="1:9" x14ac:dyDescent="0.25">
      <c r="A35">
        <v>34</v>
      </c>
      <c r="B35">
        <v>231.32322400000001</v>
      </c>
      <c r="C35">
        <v>5.4796440000000004</v>
      </c>
      <c r="H35">
        <v>244.19698199999999</v>
      </c>
      <c r="I35">
        <v>7.3238570000000003</v>
      </c>
    </row>
    <row r="36" spans="1:9" x14ac:dyDescent="0.25">
      <c r="A36">
        <v>35</v>
      </c>
      <c r="B36">
        <v>231.3578</v>
      </c>
      <c r="C36">
        <v>5.4654870000000004</v>
      </c>
      <c r="H36">
        <v>244.18819300000001</v>
      </c>
      <c r="I36">
        <v>7.3391200000000003</v>
      </c>
    </row>
    <row r="37" spans="1:9" x14ac:dyDescent="0.25">
      <c r="A37">
        <v>36</v>
      </c>
      <c r="B37">
        <v>231.28180599999999</v>
      </c>
      <c r="C37">
        <v>5.5001689999999996</v>
      </c>
      <c r="H37">
        <v>244.172617</v>
      </c>
      <c r="I37">
        <v>7.3504880000000004</v>
      </c>
    </row>
    <row r="38" spans="1:9" x14ac:dyDescent="0.25">
      <c r="A38">
        <v>37</v>
      </c>
      <c r="B38">
        <v>231.25196499999998</v>
      </c>
      <c r="C38">
        <v>5.5285359999999999</v>
      </c>
      <c r="H38">
        <v>244.17661699999999</v>
      </c>
      <c r="I38">
        <v>7.3386979999999999</v>
      </c>
    </row>
    <row r="39" spans="1:9" x14ac:dyDescent="0.25">
      <c r="A39">
        <v>38</v>
      </c>
      <c r="B39">
        <v>231.34169600000001</v>
      </c>
      <c r="C39">
        <v>5.4933269999999998</v>
      </c>
      <c r="H39">
        <v>244.11414600000001</v>
      </c>
      <c r="I39">
        <v>7.3261729999999998</v>
      </c>
    </row>
    <row r="40" spans="1:9" x14ac:dyDescent="0.25">
      <c r="A40">
        <v>39</v>
      </c>
      <c r="B40">
        <v>231.34169600000001</v>
      </c>
      <c r="C40">
        <v>5.4933269999999998</v>
      </c>
      <c r="H40">
        <v>244.199826</v>
      </c>
      <c r="I40">
        <v>7.3214889999999997</v>
      </c>
    </row>
    <row r="41" spans="1:9" x14ac:dyDescent="0.25">
      <c r="A41">
        <v>40</v>
      </c>
      <c r="B41">
        <v>231.34169600000001</v>
      </c>
      <c r="C41">
        <v>5.4933269999999998</v>
      </c>
      <c r="H41">
        <v>244.180037</v>
      </c>
      <c r="I41">
        <v>7.3214889999999997</v>
      </c>
    </row>
    <row r="42" spans="1:9" x14ac:dyDescent="0.25">
      <c r="A42">
        <v>41</v>
      </c>
      <c r="B42">
        <v>231.34169600000001</v>
      </c>
      <c r="C42">
        <v>5.4933269999999998</v>
      </c>
    </row>
    <row r="43" spans="1:9" x14ac:dyDescent="0.25">
      <c r="A43">
        <v>42</v>
      </c>
      <c r="D43">
        <v>221.27520100000001</v>
      </c>
      <c r="E43">
        <v>7.3856960000000003</v>
      </c>
    </row>
    <row r="44" spans="1:9" x14ac:dyDescent="0.25">
      <c r="A44">
        <v>43</v>
      </c>
      <c r="D44">
        <v>221.266887</v>
      </c>
      <c r="E44">
        <v>7.412274</v>
      </c>
    </row>
    <row r="45" spans="1:9" x14ac:dyDescent="0.25">
      <c r="A45">
        <v>44</v>
      </c>
      <c r="D45">
        <v>221.22288900000001</v>
      </c>
      <c r="E45">
        <v>7.3335929999999996</v>
      </c>
      <c r="F45">
        <v>231.175759</v>
      </c>
      <c r="G45">
        <v>5.3238630000000002</v>
      </c>
    </row>
    <row r="46" spans="1:9" x14ac:dyDescent="0.25">
      <c r="A46">
        <v>45</v>
      </c>
      <c r="D46">
        <v>221.22157300000001</v>
      </c>
      <c r="E46">
        <v>7.3653810000000002</v>
      </c>
      <c r="F46">
        <v>231.15249699999998</v>
      </c>
      <c r="G46">
        <v>5.2702869999999997</v>
      </c>
    </row>
    <row r="47" spans="1:9" x14ac:dyDescent="0.25">
      <c r="A47">
        <v>46</v>
      </c>
      <c r="D47">
        <v>221.249045</v>
      </c>
      <c r="E47">
        <v>7.3802750000000001</v>
      </c>
      <c r="F47">
        <v>231.17844299999999</v>
      </c>
      <c r="G47">
        <v>5.3114949999999999</v>
      </c>
    </row>
    <row r="48" spans="1:9" x14ac:dyDescent="0.25">
      <c r="A48">
        <v>47</v>
      </c>
      <c r="D48">
        <v>221.24078299999999</v>
      </c>
      <c r="E48">
        <v>7.3391719999999996</v>
      </c>
      <c r="F48">
        <v>231.17144300000001</v>
      </c>
      <c r="G48">
        <v>5.3118629999999998</v>
      </c>
    </row>
    <row r="49" spans="1:9" x14ac:dyDescent="0.25">
      <c r="A49">
        <v>48</v>
      </c>
      <c r="D49">
        <v>221.29014799999999</v>
      </c>
      <c r="E49">
        <v>7.3385930000000004</v>
      </c>
      <c r="F49">
        <v>231.23233299999998</v>
      </c>
      <c r="G49">
        <v>5.304233</v>
      </c>
    </row>
    <row r="50" spans="1:9" x14ac:dyDescent="0.25">
      <c r="A50">
        <v>49</v>
      </c>
      <c r="D50">
        <v>221.277096</v>
      </c>
      <c r="E50">
        <v>7.3236999999999997</v>
      </c>
      <c r="F50">
        <v>231.20486099999999</v>
      </c>
      <c r="G50">
        <v>5.2339729999999998</v>
      </c>
    </row>
    <row r="51" spans="1:9" x14ac:dyDescent="0.25">
      <c r="A51">
        <v>50</v>
      </c>
      <c r="D51">
        <v>221.28920099999999</v>
      </c>
      <c r="E51">
        <v>7.3098580000000002</v>
      </c>
      <c r="F51">
        <v>231.208966</v>
      </c>
      <c r="G51">
        <v>5.2739710000000004</v>
      </c>
    </row>
    <row r="52" spans="1:9" x14ac:dyDescent="0.25">
      <c r="A52">
        <v>51</v>
      </c>
      <c r="D52">
        <v>221.29804300000001</v>
      </c>
      <c r="E52">
        <v>7.3412249999999997</v>
      </c>
      <c r="F52">
        <v>231.19328400000001</v>
      </c>
      <c r="G52">
        <v>5.3082849999999997</v>
      </c>
    </row>
    <row r="53" spans="1:9" x14ac:dyDescent="0.25">
      <c r="A53">
        <v>52</v>
      </c>
      <c r="D53">
        <v>221.27520100000001</v>
      </c>
      <c r="E53">
        <v>7.3856960000000003</v>
      </c>
      <c r="F53">
        <v>231.12012899999999</v>
      </c>
      <c r="G53">
        <v>5.2454989999999997</v>
      </c>
    </row>
    <row r="54" spans="1:9" x14ac:dyDescent="0.25">
      <c r="A54">
        <v>53</v>
      </c>
      <c r="D54">
        <v>221.27520100000001</v>
      </c>
      <c r="E54">
        <v>7.3856960000000003</v>
      </c>
      <c r="F54">
        <v>231.175759</v>
      </c>
      <c r="G54">
        <v>5.3238630000000002</v>
      </c>
    </row>
    <row r="55" spans="1:9" x14ac:dyDescent="0.25">
      <c r="A55">
        <v>54</v>
      </c>
    </row>
    <row r="56" spans="1:9" x14ac:dyDescent="0.25">
      <c r="A56">
        <v>55</v>
      </c>
      <c r="B56">
        <v>212.720834</v>
      </c>
      <c r="C56">
        <v>7.0373999999999999</v>
      </c>
      <c r="H56">
        <v>222.35761500000001</v>
      </c>
      <c r="I56">
        <v>8.3376959999999993</v>
      </c>
    </row>
    <row r="57" spans="1:9" x14ac:dyDescent="0.25">
      <c r="A57">
        <v>56</v>
      </c>
      <c r="B57">
        <v>212.720834</v>
      </c>
      <c r="C57">
        <v>7.0373999999999999</v>
      </c>
      <c r="H57">
        <v>222.34951100000001</v>
      </c>
      <c r="I57">
        <v>8.331118</v>
      </c>
    </row>
    <row r="58" spans="1:9" x14ac:dyDescent="0.25">
      <c r="A58">
        <v>57</v>
      </c>
      <c r="B58">
        <v>212.720834</v>
      </c>
      <c r="C58">
        <v>7.0373999999999999</v>
      </c>
      <c r="H58">
        <v>222.40329700000001</v>
      </c>
      <c r="I58">
        <v>8.3010140000000003</v>
      </c>
    </row>
    <row r="59" spans="1:9" x14ac:dyDescent="0.25">
      <c r="A59">
        <v>58</v>
      </c>
      <c r="B59">
        <v>212.720834</v>
      </c>
      <c r="C59">
        <v>7.0373999999999999</v>
      </c>
      <c r="H59">
        <v>222.441979</v>
      </c>
      <c r="I59">
        <v>8.2644369999999991</v>
      </c>
    </row>
    <row r="60" spans="1:9" x14ac:dyDescent="0.25">
      <c r="A60">
        <v>59</v>
      </c>
      <c r="B60">
        <v>212.720834</v>
      </c>
      <c r="C60">
        <v>7.0373999999999999</v>
      </c>
      <c r="H60">
        <v>222.44092699999999</v>
      </c>
      <c r="I60">
        <v>8.2877510000000001</v>
      </c>
    </row>
    <row r="61" spans="1:9" x14ac:dyDescent="0.25">
      <c r="A61">
        <v>60</v>
      </c>
      <c r="B61">
        <v>212.720834</v>
      </c>
      <c r="C61">
        <v>7.0373999999999999</v>
      </c>
      <c r="H61">
        <v>222.43624299999999</v>
      </c>
      <c r="I61">
        <v>8.2676999999999996</v>
      </c>
    </row>
    <row r="62" spans="1:9" x14ac:dyDescent="0.25">
      <c r="A62">
        <v>61</v>
      </c>
      <c r="B62">
        <v>212.720834</v>
      </c>
      <c r="C62">
        <v>7.0373999999999999</v>
      </c>
      <c r="H62">
        <v>222.42229599999999</v>
      </c>
      <c r="I62">
        <v>8.3261699999999994</v>
      </c>
    </row>
    <row r="63" spans="1:9" x14ac:dyDescent="0.25">
      <c r="A63">
        <v>62</v>
      </c>
      <c r="B63">
        <v>212.720834</v>
      </c>
      <c r="C63">
        <v>7.0373999999999999</v>
      </c>
      <c r="H63">
        <v>222.37498199999999</v>
      </c>
      <c r="I63">
        <v>8.3887990000000006</v>
      </c>
    </row>
    <row r="64" spans="1:9" x14ac:dyDescent="0.25">
      <c r="A64">
        <v>63</v>
      </c>
      <c r="B64">
        <v>212.720834</v>
      </c>
      <c r="C64">
        <v>7.0373999999999999</v>
      </c>
      <c r="H64">
        <v>222.451821</v>
      </c>
      <c r="I64">
        <v>8.3162230000000008</v>
      </c>
    </row>
    <row r="65" spans="1:9" x14ac:dyDescent="0.25">
      <c r="A65">
        <v>64</v>
      </c>
      <c r="B65">
        <v>212.720834</v>
      </c>
      <c r="C65">
        <v>7.0373999999999999</v>
      </c>
      <c r="H65">
        <v>222.35761500000001</v>
      </c>
      <c r="I65">
        <v>8.3376959999999993</v>
      </c>
    </row>
    <row r="66" spans="1:9" x14ac:dyDescent="0.25">
      <c r="A66">
        <v>65</v>
      </c>
    </row>
    <row r="67" spans="1:9" x14ac:dyDescent="0.25">
      <c r="A67">
        <v>66</v>
      </c>
    </row>
    <row r="68" spans="1:9" x14ac:dyDescent="0.25">
      <c r="A68">
        <v>67</v>
      </c>
      <c r="D68">
        <v>199.531115</v>
      </c>
      <c r="E68">
        <v>9.5486170000000001</v>
      </c>
      <c r="F68">
        <v>210.69776000000002</v>
      </c>
      <c r="G68">
        <v>7.140638</v>
      </c>
    </row>
    <row r="69" spans="1:9" x14ac:dyDescent="0.25">
      <c r="A69">
        <v>68</v>
      </c>
      <c r="D69">
        <v>199.54356300000001</v>
      </c>
      <c r="E69">
        <v>9.5362229999999997</v>
      </c>
      <c r="F69">
        <v>210.69776000000002</v>
      </c>
      <c r="G69">
        <v>7.140638</v>
      </c>
    </row>
    <row r="70" spans="1:9" x14ac:dyDescent="0.25">
      <c r="A70">
        <v>69</v>
      </c>
      <c r="D70">
        <v>199.55797799999999</v>
      </c>
      <c r="E70">
        <v>9.5266490000000008</v>
      </c>
      <c r="F70">
        <v>210.69776000000002</v>
      </c>
      <c r="G70">
        <v>7.140638</v>
      </c>
    </row>
    <row r="71" spans="1:9" x14ac:dyDescent="0.25">
      <c r="A71">
        <v>70</v>
      </c>
      <c r="D71">
        <v>199.57361500000002</v>
      </c>
      <c r="E71">
        <v>9.5226059999999997</v>
      </c>
      <c r="F71">
        <v>210.69776000000002</v>
      </c>
      <c r="G71">
        <v>7.140638</v>
      </c>
    </row>
    <row r="72" spans="1:9" x14ac:dyDescent="0.25">
      <c r="A72">
        <v>71</v>
      </c>
      <c r="D72">
        <v>199.583564</v>
      </c>
      <c r="E72">
        <v>9.5279249999999998</v>
      </c>
      <c r="F72">
        <v>210.69776000000002</v>
      </c>
      <c r="G72">
        <v>7.140638</v>
      </c>
    </row>
    <row r="73" spans="1:9" x14ac:dyDescent="0.25">
      <c r="A73">
        <v>72</v>
      </c>
      <c r="D73">
        <v>199.59717800000001</v>
      </c>
      <c r="E73">
        <v>9.5377659999999995</v>
      </c>
      <c r="F73">
        <v>210.69776000000002</v>
      </c>
      <c r="G73">
        <v>7.140638</v>
      </c>
    </row>
    <row r="74" spans="1:9" x14ac:dyDescent="0.25">
      <c r="A74">
        <v>73</v>
      </c>
      <c r="D74">
        <v>199.56744600000002</v>
      </c>
      <c r="E74">
        <v>9.5217550000000006</v>
      </c>
      <c r="F74">
        <v>210.69776000000002</v>
      </c>
      <c r="G74">
        <v>7.140638</v>
      </c>
    </row>
    <row r="75" spans="1:9" x14ac:dyDescent="0.25">
      <c r="A75">
        <v>74</v>
      </c>
      <c r="D75">
        <v>199.56435999999999</v>
      </c>
      <c r="E75">
        <v>9.5157980000000002</v>
      </c>
      <c r="F75">
        <v>210.69776000000002</v>
      </c>
      <c r="G75">
        <v>7.140638</v>
      </c>
    </row>
    <row r="76" spans="1:9" x14ac:dyDescent="0.25">
      <c r="A76">
        <v>75</v>
      </c>
      <c r="D76">
        <v>199.582606</v>
      </c>
      <c r="E76">
        <v>9.5304780000000004</v>
      </c>
      <c r="F76">
        <v>210.69776000000002</v>
      </c>
      <c r="G76">
        <v>7.140638</v>
      </c>
    </row>
    <row r="77" spans="1:9" x14ac:dyDescent="0.25">
      <c r="A77">
        <v>76</v>
      </c>
      <c r="D77">
        <v>199.63819000000001</v>
      </c>
      <c r="E77">
        <v>9.4749459999999992</v>
      </c>
      <c r="F77">
        <v>210.69776000000002</v>
      </c>
      <c r="G77">
        <v>7.140638</v>
      </c>
    </row>
    <row r="78" spans="1:9" x14ac:dyDescent="0.25">
      <c r="A78">
        <v>77</v>
      </c>
      <c r="D78">
        <v>199.512393</v>
      </c>
      <c r="E78">
        <v>9.5105319999999995</v>
      </c>
      <c r="F78">
        <v>210.69776000000002</v>
      </c>
      <c r="G78">
        <v>7.140638</v>
      </c>
    </row>
    <row r="79" spans="1:9" x14ac:dyDescent="0.25">
      <c r="A79">
        <v>78</v>
      </c>
    </row>
    <row r="80" spans="1:9" x14ac:dyDescent="0.25">
      <c r="A80">
        <v>79</v>
      </c>
      <c r="B80">
        <v>188.39749800000001</v>
      </c>
      <c r="C80">
        <v>7.9428190000000001</v>
      </c>
    </row>
    <row r="81" spans="1:9" x14ac:dyDescent="0.25">
      <c r="A81">
        <v>80</v>
      </c>
      <c r="B81">
        <v>188.37702100000001</v>
      </c>
      <c r="C81">
        <v>7.9375530000000003</v>
      </c>
      <c r="H81">
        <v>200.28914900000001</v>
      </c>
      <c r="I81">
        <v>9.7026599999999998</v>
      </c>
    </row>
    <row r="82" spans="1:9" x14ac:dyDescent="0.25">
      <c r="A82">
        <v>81</v>
      </c>
      <c r="B82">
        <v>188.42154199999999</v>
      </c>
      <c r="C82">
        <v>7.9434040000000001</v>
      </c>
      <c r="H82">
        <v>200.291541</v>
      </c>
      <c r="I82">
        <v>9.658989</v>
      </c>
    </row>
    <row r="83" spans="1:9" x14ac:dyDescent="0.25">
      <c r="A83">
        <v>82</v>
      </c>
      <c r="B83">
        <v>188.42484200000001</v>
      </c>
      <c r="C83">
        <v>7.9364889999999999</v>
      </c>
      <c r="H83">
        <v>200.31435999999999</v>
      </c>
      <c r="I83">
        <v>9.648244</v>
      </c>
    </row>
    <row r="84" spans="1:9" x14ac:dyDescent="0.25">
      <c r="A84">
        <v>83</v>
      </c>
      <c r="B84">
        <v>188.33037400000001</v>
      </c>
      <c r="C84">
        <v>7.9185100000000004</v>
      </c>
      <c r="H84">
        <v>200.325053</v>
      </c>
      <c r="I84">
        <v>9.648085</v>
      </c>
    </row>
    <row r="85" spans="1:9" x14ac:dyDescent="0.25">
      <c r="A85">
        <v>84</v>
      </c>
      <c r="B85">
        <v>188.35042799999999</v>
      </c>
      <c r="C85">
        <v>7.9212759999999998</v>
      </c>
      <c r="H85">
        <v>200.35287399999999</v>
      </c>
      <c r="I85">
        <v>9.6485640000000004</v>
      </c>
    </row>
    <row r="86" spans="1:9" x14ac:dyDescent="0.25">
      <c r="A86">
        <v>85</v>
      </c>
      <c r="B86">
        <v>188.38164800000001</v>
      </c>
      <c r="C86">
        <v>7.9383509999999999</v>
      </c>
      <c r="H86">
        <v>200.34808200000001</v>
      </c>
      <c r="I86">
        <v>9.6699470000000005</v>
      </c>
    </row>
    <row r="87" spans="1:9" x14ac:dyDescent="0.25">
      <c r="A87">
        <v>86</v>
      </c>
      <c r="B87">
        <v>188.36292500000002</v>
      </c>
      <c r="C87">
        <v>7.9485109999999999</v>
      </c>
      <c r="H87">
        <v>200.347342</v>
      </c>
      <c r="I87">
        <v>9.6634039999999999</v>
      </c>
    </row>
    <row r="88" spans="1:9" x14ac:dyDescent="0.25">
      <c r="A88">
        <v>87</v>
      </c>
      <c r="B88">
        <v>188.334521</v>
      </c>
      <c r="C88">
        <v>7.9989359999999996</v>
      </c>
      <c r="H88">
        <v>200.340159</v>
      </c>
      <c r="I88">
        <v>9.6560629999999996</v>
      </c>
    </row>
    <row r="89" spans="1:9" x14ac:dyDescent="0.25">
      <c r="A89">
        <v>88</v>
      </c>
      <c r="B89">
        <v>188.39749800000001</v>
      </c>
      <c r="C89">
        <v>7.9428190000000001</v>
      </c>
      <c r="H89">
        <v>200.31255200000001</v>
      </c>
      <c r="I89">
        <v>9.6748399999999997</v>
      </c>
    </row>
    <row r="90" spans="1:9" x14ac:dyDescent="0.25">
      <c r="A90">
        <v>89</v>
      </c>
      <c r="B90">
        <v>188.39749800000001</v>
      </c>
      <c r="C90">
        <v>7.9428190000000001</v>
      </c>
      <c r="H90">
        <v>200.31255200000001</v>
      </c>
      <c r="I90">
        <v>9.6748399999999997</v>
      </c>
    </row>
    <row r="91" spans="1:9" x14ac:dyDescent="0.25">
      <c r="A91">
        <v>90</v>
      </c>
    </row>
    <row r="92" spans="1:9" x14ac:dyDescent="0.25">
      <c r="A92">
        <v>91</v>
      </c>
      <c r="D92">
        <v>175.26398900000001</v>
      </c>
      <c r="E92">
        <v>9.6532450000000001</v>
      </c>
    </row>
    <row r="93" spans="1:9" x14ac:dyDescent="0.25">
      <c r="A93">
        <v>92</v>
      </c>
      <c r="D93">
        <v>175.340745</v>
      </c>
      <c r="E93">
        <v>9.6478190000000001</v>
      </c>
      <c r="F93">
        <v>188.07186400000001</v>
      </c>
      <c r="G93">
        <v>7.7634040000000004</v>
      </c>
    </row>
    <row r="94" spans="1:9" x14ac:dyDescent="0.25">
      <c r="A94">
        <v>93</v>
      </c>
      <c r="D94">
        <v>175.29090400000001</v>
      </c>
      <c r="E94">
        <v>9.6532450000000001</v>
      </c>
      <c r="F94">
        <v>188.07186400000001</v>
      </c>
      <c r="G94">
        <v>7.7634040000000004</v>
      </c>
    </row>
    <row r="95" spans="1:9" x14ac:dyDescent="0.25">
      <c r="A95">
        <v>94</v>
      </c>
      <c r="D95">
        <v>175.290211</v>
      </c>
      <c r="E95">
        <v>9.6633510000000005</v>
      </c>
      <c r="F95">
        <v>188.052233</v>
      </c>
      <c r="G95">
        <v>7.7734579999999998</v>
      </c>
    </row>
    <row r="96" spans="1:9" x14ac:dyDescent="0.25">
      <c r="A96">
        <v>95</v>
      </c>
      <c r="D96">
        <v>175.286011</v>
      </c>
      <c r="E96">
        <v>9.661702</v>
      </c>
      <c r="F96">
        <v>188.079947</v>
      </c>
      <c r="G96">
        <v>7.7811700000000004</v>
      </c>
    </row>
    <row r="97" spans="1:9" x14ac:dyDescent="0.25">
      <c r="A97">
        <v>96</v>
      </c>
      <c r="D97">
        <v>175.290852</v>
      </c>
      <c r="E97">
        <v>9.6649469999999997</v>
      </c>
      <c r="F97">
        <v>188.08914799999999</v>
      </c>
      <c r="G97">
        <v>7.7995739999999998</v>
      </c>
    </row>
    <row r="98" spans="1:9" x14ac:dyDescent="0.25">
      <c r="A98">
        <v>97</v>
      </c>
      <c r="D98">
        <v>175.29452000000001</v>
      </c>
      <c r="E98">
        <v>9.6570739999999997</v>
      </c>
      <c r="F98">
        <v>188.09079600000001</v>
      </c>
      <c r="G98">
        <v>7.8054259999999998</v>
      </c>
    </row>
    <row r="99" spans="1:9" x14ac:dyDescent="0.25">
      <c r="A99">
        <v>98</v>
      </c>
      <c r="D99">
        <v>175.31824599999999</v>
      </c>
      <c r="E99">
        <v>9.6696270000000002</v>
      </c>
      <c r="F99">
        <v>188.083564</v>
      </c>
      <c r="G99">
        <v>7.7952659999999998</v>
      </c>
    </row>
    <row r="100" spans="1:9" x14ac:dyDescent="0.25">
      <c r="A100">
        <v>99</v>
      </c>
      <c r="D100">
        <v>175.32329800000002</v>
      </c>
      <c r="E100">
        <v>9.6585099999999997</v>
      </c>
      <c r="F100">
        <v>188.07548</v>
      </c>
      <c r="G100">
        <v>7.7592020000000002</v>
      </c>
    </row>
    <row r="101" spans="1:9" x14ac:dyDescent="0.25">
      <c r="A101">
        <v>100</v>
      </c>
      <c r="D101">
        <v>175.296277</v>
      </c>
      <c r="E101">
        <v>9.6576059999999995</v>
      </c>
      <c r="F101">
        <v>188.07186400000001</v>
      </c>
      <c r="G101">
        <v>7.7634040000000004</v>
      </c>
    </row>
    <row r="102" spans="1:9" x14ac:dyDescent="0.25">
      <c r="A102">
        <v>101</v>
      </c>
      <c r="D102">
        <v>175.28223500000001</v>
      </c>
      <c r="E102">
        <v>9.6353720000000003</v>
      </c>
      <c r="F102">
        <v>188.07186400000001</v>
      </c>
      <c r="G102">
        <v>7.7634040000000004</v>
      </c>
    </row>
    <row r="103" spans="1:9" x14ac:dyDescent="0.25">
      <c r="A103">
        <v>102</v>
      </c>
      <c r="D103">
        <v>175.24659400000002</v>
      </c>
      <c r="E103">
        <v>9.5754789999999996</v>
      </c>
      <c r="F103">
        <v>188.07186400000001</v>
      </c>
      <c r="G103">
        <v>7.7634040000000004</v>
      </c>
    </row>
    <row r="104" spans="1:9" x14ac:dyDescent="0.25">
      <c r="A104">
        <v>103</v>
      </c>
      <c r="B104">
        <v>166.31744600000002</v>
      </c>
      <c r="C104">
        <v>7.5126059999999999</v>
      </c>
      <c r="D104">
        <v>175.26398900000001</v>
      </c>
      <c r="E104">
        <v>9.6532450000000001</v>
      </c>
    </row>
    <row r="105" spans="1:9" x14ac:dyDescent="0.25">
      <c r="A105">
        <v>104</v>
      </c>
      <c r="B105">
        <v>166.34750100000002</v>
      </c>
      <c r="C105">
        <v>7.5095210000000003</v>
      </c>
    </row>
    <row r="106" spans="1:9" x14ac:dyDescent="0.25">
      <c r="A106">
        <v>105</v>
      </c>
      <c r="B106">
        <v>166.28085200000001</v>
      </c>
      <c r="C106">
        <v>7.5439889999999998</v>
      </c>
    </row>
    <row r="107" spans="1:9" x14ac:dyDescent="0.25">
      <c r="A107">
        <v>106</v>
      </c>
      <c r="B107">
        <v>166.314841</v>
      </c>
      <c r="C107">
        <v>7.5246810000000002</v>
      </c>
      <c r="H107">
        <v>175.82798100000002</v>
      </c>
      <c r="I107">
        <v>10.128190999999999</v>
      </c>
    </row>
    <row r="108" spans="1:9" x14ac:dyDescent="0.25">
      <c r="A108">
        <v>107</v>
      </c>
      <c r="B108">
        <v>166.32888300000002</v>
      </c>
      <c r="C108">
        <v>7.5241480000000003</v>
      </c>
      <c r="H108">
        <v>175.863618</v>
      </c>
      <c r="I108">
        <v>10.110744</v>
      </c>
    </row>
    <row r="109" spans="1:9" x14ac:dyDescent="0.25">
      <c r="A109">
        <v>108</v>
      </c>
      <c r="B109">
        <v>166.34526700000001</v>
      </c>
      <c r="C109">
        <v>7.5105310000000003</v>
      </c>
      <c r="H109">
        <v>175.87398999999999</v>
      </c>
      <c r="I109">
        <v>10.100159</v>
      </c>
    </row>
    <row r="110" spans="1:9" x14ac:dyDescent="0.25">
      <c r="A110">
        <v>109</v>
      </c>
      <c r="B110">
        <v>166.314255</v>
      </c>
      <c r="C110">
        <v>7.4970210000000002</v>
      </c>
      <c r="H110">
        <v>175.87489400000001</v>
      </c>
      <c r="I110">
        <v>10.092873000000001</v>
      </c>
    </row>
    <row r="111" spans="1:9" x14ac:dyDescent="0.25">
      <c r="A111">
        <v>110</v>
      </c>
      <c r="B111">
        <v>166.33372400000002</v>
      </c>
      <c r="C111">
        <v>7.4906379999999997</v>
      </c>
      <c r="H111">
        <v>175.90590400000002</v>
      </c>
      <c r="I111">
        <v>10.085637999999999</v>
      </c>
    </row>
    <row r="112" spans="1:9" x14ac:dyDescent="0.25">
      <c r="A112">
        <v>111</v>
      </c>
      <c r="B112">
        <v>166.29212799999999</v>
      </c>
      <c r="C112">
        <v>7.4965960000000003</v>
      </c>
      <c r="H112">
        <v>175.88595800000002</v>
      </c>
      <c r="I112">
        <v>10.079255</v>
      </c>
    </row>
    <row r="113" spans="1:9" x14ac:dyDescent="0.25">
      <c r="A113">
        <v>112</v>
      </c>
      <c r="B113">
        <v>166.328936</v>
      </c>
      <c r="C113">
        <v>7.5030320000000001</v>
      </c>
      <c r="H113">
        <v>175.884097</v>
      </c>
      <c r="I113">
        <v>10.078882999999999</v>
      </c>
    </row>
    <row r="114" spans="1:9" x14ac:dyDescent="0.25">
      <c r="A114">
        <v>113</v>
      </c>
      <c r="B114">
        <v>166.29186300000001</v>
      </c>
      <c r="C114">
        <v>7.6004250000000004</v>
      </c>
      <c r="H114">
        <v>175.92234100000002</v>
      </c>
      <c r="I114">
        <v>10.096914999999999</v>
      </c>
    </row>
    <row r="115" spans="1:9" x14ac:dyDescent="0.25">
      <c r="A115">
        <v>114</v>
      </c>
      <c r="B115">
        <v>166.31744600000002</v>
      </c>
      <c r="C115">
        <v>7.5126059999999999</v>
      </c>
      <c r="H115">
        <v>175.87680900000001</v>
      </c>
      <c r="I115">
        <v>10.107659</v>
      </c>
    </row>
    <row r="116" spans="1:9" x14ac:dyDescent="0.25">
      <c r="A116">
        <v>115</v>
      </c>
      <c r="H116">
        <v>176.00032099999999</v>
      </c>
      <c r="I116">
        <v>10.086755</v>
      </c>
    </row>
    <row r="117" spans="1:9" x14ac:dyDescent="0.25">
      <c r="A117">
        <v>116</v>
      </c>
      <c r="D117">
        <v>156.03420299999999</v>
      </c>
      <c r="E117">
        <v>8.463616</v>
      </c>
      <c r="F117">
        <v>166.70500100000001</v>
      </c>
      <c r="G117">
        <v>7.2729249999999999</v>
      </c>
      <c r="H117">
        <v>175.85691300000002</v>
      </c>
      <c r="I117">
        <v>10.147128</v>
      </c>
    </row>
    <row r="118" spans="1:9" x14ac:dyDescent="0.25">
      <c r="A118">
        <v>117</v>
      </c>
      <c r="D118">
        <v>156.03420299999999</v>
      </c>
      <c r="E118">
        <v>8.463616</v>
      </c>
      <c r="F118">
        <v>166.70500100000001</v>
      </c>
      <c r="G118">
        <v>7.2729249999999999</v>
      </c>
    </row>
    <row r="119" spans="1:9" x14ac:dyDescent="0.25">
      <c r="A119">
        <v>118</v>
      </c>
      <c r="D119">
        <v>156.00962900000002</v>
      </c>
      <c r="E119">
        <v>8.463298</v>
      </c>
      <c r="F119">
        <v>166.70500100000001</v>
      </c>
      <c r="G119">
        <v>7.2729249999999999</v>
      </c>
    </row>
    <row r="120" spans="1:9" x14ac:dyDescent="0.25">
      <c r="A120">
        <v>119</v>
      </c>
      <c r="D120">
        <v>155.99585200000001</v>
      </c>
      <c r="E120">
        <v>8.4522870000000001</v>
      </c>
      <c r="F120">
        <v>166.649575</v>
      </c>
      <c r="G120">
        <v>7.2245749999999997</v>
      </c>
    </row>
    <row r="121" spans="1:9" x14ac:dyDescent="0.25">
      <c r="A121">
        <v>120</v>
      </c>
      <c r="D121">
        <v>156.03133099999999</v>
      </c>
      <c r="E121">
        <v>8.4751589999999997</v>
      </c>
      <c r="F121">
        <v>166.69574399999999</v>
      </c>
      <c r="G121">
        <v>7.25</v>
      </c>
    </row>
    <row r="122" spans="1:9" x14ac:dyDescent="0.25">
      <c r="A122">
        <v>121</v>
      </c>
      <c r="D122">
        <v>156.07282000000001</v>
      </c>
      <c r="E122">
        <v>8.492127</v>
      </c>
      <c r="F122">
        <v>166.64585199999999</v>
      </c>
      <c r="G122">
        <v>7.2270209999999997</v>
      </c>
    </row>
    <row r="123" spans="1:9" x14ac:dyDescent="0.25">
      <c r="A123">
        <v>122</v>
      </c>
      <c r="D123">
        <v>156.04345799999999</v>
      </c>
      <c r="E123">
        <v>8.4780850000000001</v>
      </c>
      <c r="F123">
        <v>166.647874</v>
      </c>
      <c r="G123">
        <v>7.240691</v>
      </c>
    </row>
    <row r="124" spans="1:9" x14ac:dyDescent="0.25">
      <c r="A124">
        <v>123</v>
      </c>
      <c r="D124">
        <v>156.05547999999999</v>
      </c>
      <c r="E124">
        <v>8.5064360000000008</v>
      </c>
      <c r="F124">
        <v>166.62606500000001</v>
      </c>
      <c r="G124">
        <v>7.2452649999999998</v>
      </c>
    </row>
    <row r="125" spans="1:9" x14ac:dyDescent="0.25">
      <c r="A125">
        <v>124</v>
      </c>
      <c r="D125">
        <v>156.039097</v>
      </c>
      <c r="E125">
        <v>8.5039359999999995</v>
      </c>
      <c r="F125">
        <v>166.56707499999999</v>
      </c>
      <c r="G125">
        <v>7.1547340000000004</v>
      </c>
    </row>
    <row r="126" spans="1:9" x14ac:dyDescent="0.25">
      <c r="A126">
        <v>125</v>
      </c>
      <c r="D126">
        <v>155.99744800000002</v>
      </c>
      <c r="E126">
        <v>8.4918080000000007</v>
      </c>
      <c r="F126">
        <v>166.54308600000002</v>
      </c>
      <c r="G126">
        <v>7.1317019999999998</v>
      </c>
    </row>
    <row r="127" spans="1:9" x14ac:dyDescent="0.25">
      <c r="A127">
        <v>126</v>
      </c>
      <c r="D127">
        <v>155.971757</v>
      </c>
      <c r="E127">
        <v>8.4556380000000004</v>
      </c>
      <c r="F127">
        <v>166.70500100000001</v>
      </c>
      <c r="G127">
        <v>7.2729249999999999</v>
      </c>
    </row>
    <row r="128" spans="1:9" x14ac:dyDescent="0.25">
      <c r="A128">
        <v>127</v>
      </c>
      <c r="D128">
        <v>155.96622400000001</v>
      </c>
      <c r="E128">
        <v>8.4503730000000008</v>
      </c>
      <c r="F128">
        <v>166.70500100000001</v>
      </c>
      <c r="G128">
        <v>7.2729249999999999</v>
      </c>
    </row>
    <row r="129" spans="1:9" x14ac:dyDescent="0.25">
      <c r="A129">
        <v>128</v>
      </c>
      <c r="D129">
        <v>156.03420299999999</v>
      </c>
      <c r="E129">
        <v>8.463616</v>
      </c>
    </row>
    <row r="130" spans="1:9" x14ac:dyDescent="0.25">
      <c r="A130">
        <v>129</v>
      </c>
      <c r="B130">
        <v>149.375427</v>
      </c>
      <c r="C130">
        <v>6.2257439999999997</v>
      </c>
    </row>
    <row r="131" spans="1:9" x14ac:dyDescent="0.25">
      <c r="A131">
        <v>130</v>
      </c>
      <c r="B131">
        <v>149.387022</v>
      </c>
      <c r="C131">
        <v>6.2578719999999999</v>
      </c>
    </row>
    <row r="132" spans="1:9" x14ac:dyDescent="0.25">
      <c r="A132">
        <v>131</v>
      </c>
      <c r="B132">
        <v>149.40681000000001</v>
      </c>
      <c r="C132">
        <v>6.2715949999999996</v>
      </c>
    </row>
    <row r="133" spans="1:9" x14ac:dyDescent="0.25">
      <c r="A133">
        <v>132</v>
      </c>
      <c r="B133">
        <v>149.40681000000001</v>
      </c>
      <c r="C133">
        <v>6.2715949999999996</v>
      </c>
      <c r="H133">
        <v>156.14425600000001</v>
      </c>
      <c r="I133">
        <v>8.5530849999999994</v>
      </c>
    </row>
    <row r="134" spans="1:9" x14ac:dyDescent="0.25">
      <c r="A134">
        <v>133</v>
      </c>
      <c r="B134">
        <v>149.46282100000002</v>
      </c>
      <c r="C134">
        <v>6.336862</v>
      </c>
      <c r="H134">
        <v>156.14021400000001</v>
      </c>
      <c r="I134">
        <v>8.5739889999999992</v>
      </c>
    </row>
    <row r="135" spans="1:9" x14ac:dyDescent="0.25">
      <c r="A135">
        <v>134</v>
      </c>
      <c r="B135">
        <v>149.40681000000001</v>
      </c>
      <c r="C135">
        <v>6.2715949999999996</v>
      </c>
      <c r="H135">
        <v>156.15627699999999</v>
      </c>
      <c r="I135">
        <v>8.5727130000000002</v>
      </c>
    </row>
    <row r="136" spans="1:9" x14ac:dyDescent="0.25">
      <c r="A136">
        <v>135</v>
      </c>
      <c r="B136">
        <v>149.40681000000001</v>
      </c>
      <c r="C136">
        <v>6.2715949999999996</v>
      </c>
      <c r="H136">
        <v>156.20154400000001</v>
      </c>
      <c r="I136">
        <v>8.5651060000000001</v>
      </c>
    </row>
    <row r="137" spans="1:9" x14ac:dyDescent="0.25">
      <c r="A137">
        <v>136</v>
      </c>
      <c r="B137">
        <v>149.40681000000001</v>
      </c>
      <c r="C137">
        <v>6.2715949999999996</v>
      </c>
      <c r="H137">
        <v>156.21994799999999</v>
      </c>
      <c r="I137">
        <v>8.6206379999999996</v>
      </c>
    </row>
    <row r="138" spans="1:9" x14ac:dyDescent="0.25">
      <c r="A138">
        <v>137</v>
      </c>
      <c r="B138">
        <v>149.40681000000001</v>
      </c>
      <c r="C138">
        <v>6.2715949999999996</v>
      </c>
      <c r="H138">
        <v>156.24032</v>
      </c>
      <c r="I138">
        <v>8.6527130000000003</v>
      </c>
    </row>
    <row r="139" spans="1:9" x14ac:dyDescent="0.25">
      <c r="A139">
        <v>138</v>
      </c>
      <c r="B139">
        <v>149.40681000000001</v>
      </c>
      <c r="C139">
        <v>6.2715949999999996</v>
      </c>
      <c r="H139">
        <v>156.208618</v>
      </c>
      <c r="I139">
        <v>8.6881380000000004</v>
      </c>
    </row>
    <row r="140" spans="1:9" x14ac:dyDescent="0.25">
      <c r="A140">
        <v>139</v>
      </c>
      <c r="B140">
        <v>149.40681000000001</v>
      </c>
      <c r="C140">
        <v>6.2715949999999996</v>
      </c>
      <c r="H140">
        <v>156.17888400000001</v>
      </c>
      <c r="I140">
        <v>8.6957979999999999</v>
      </c>
    </row>
    <row r="141" spans="1:9" x14ac:dyDescent="0.25">
      <c r="A141">
        <v>140</v>
      </c>
      <c r="B141">
        <v>149.44675699999999</v>
      </c>
      <c r="C141">
        <v>6.3113299999999999</v>
      </c>
      <c r="H141">
        <v>156.200107</v>
      </c>
      <c r="I141">
        <v>8.6989889999999992</v>
      </c>
    </row>
    <row r="142" spans="1:9" x14ac:dyDescent="0.25">
      <c r="A142">
        <v>141</v>
      </c>
      <c r="H142">
        <v>156.14425600000001</v>
      </c>
      <c r="I142">
        <v>8.5530849999999994</v>
      </c>
    </row>
    <row r="143" spans="1:9" x14ac:dyDescent="0.25">
      <c r="A143">
        <v>142</v>
      </c>
      <c r="F143">
        <v>150.09276700000001</v>
      </c>
      <c r="G143">
        <v>5.9267019999999997</v>
      </c>
    </row>
    <row r="144" spans="1:9" x14ac:dyDescent="0.25">
      <c r="A144">
        <v>143</v>
      </c>
      <c r="D144">
        <v>129.26494500000001</v>
      </c>
      <c r="E144">
        <v>5.5172109999999996</v>
      </c>
      <c r="F144">
        <v>150.09276700000001</v>
      </c>
      <c r="G144">
        <v>5.9267019999999997</v>
      </c>
    </row>
    <row r="145" spans="1:9" x14ac:dyDescent="0.25">
      <c r="A145">
        <v>144</v>
      </c>
      <c r="D145">
        <v>129.326053</v>
      </c>
      <c r="E145">
        <v>5.5396840000000003</v>
      </c>
      <c r="F145">
        <v>150.09276700000001</v>
      </c>
      <c r="G145">
        <v>5.9267019999999997</v>
      </c>
    </row>
    <row r="146" spans="1:9" x14ac:dyDescent="0.25">
      <c r="A146">
        <v>145</v>
      </c>
      <c r="D146">
        <v>129.32352700000001</v>
      </c>
      <c r="E146">
        <v>5.5411580000000002</v>
      </c>
      <c r="F146">
        <v>150.09276700000001</v>
      </c>
      <c r="G146">
        <v>5.9267019999999997</v>
      </c>
    </row>
    <row r="147" spans="1:9" x14ac:dyDescent="0.25">
      <c r="A147">
        <v>146</v>
      </c>
      <c r="D147">
        <v>129.33468199999999</v>
      </c>
      <c r="E147">
        <v>5.522526</v>
      </c>
      <c r="F147">
        <v>150.09276700000001</v>
      </c>
      <c r="G147">
        <v>5.9267019999999997</v>
      </c>
    </row>
    <row r="148" spans="1:9" x14ac:dyDescent="0.25">
      <c r="A148">
        <v>147</v>
      </c>
      <c r="D148">
        <v>129.34573700000001</v>
      </c>
      <c r="E148">
        <v>5.5013160000000001</v>
      </c>
      <c r="F148">
        <v>150.09276700000001</v>
      </c>
      <c r="G148">
        <v>5.9267019999999997</v>
      </c>
    </row>
    <row r="149" spans="1:9" x14ac:dyDescent="0.25">
      <c r="A149">
        <v>148</v>
      </c>
      <c r="D149">
        <v>129.34431699999999</v>
      </c>
      <c r="E149">
        <v>5.4870520000000003</v>
      </c>
      <c r="F149">
        <v>150.09276700000001</v>
      </c>
      <c r="G149">
        <v>5.9267019999999997</v>
      </c>
    </row>
    <row r="150" spans="1:9" x14ac:dyDescent="0.25">
      <c r="A150">
        <v>149</v>
      </c>
      <c r="D150">
        <v>129.34458100000001</v>
      </c>
      <c r="E150">
        <v>5.5274739999999998</v>
      </c>
      <c r="F150">
        <v>150.09276700000001</v>
      </c>
      <c r="G150">
        <v>5.9267019999999997</v>
      </c>
    </row>
    <row r="151" spans="1:9" x14ac:dyDescent="0.25">
      <c r="A151">
        <v>150</v>
      </c>
      <c r="D151">
        <v>129.33015700000001</v>
      </c>
      <c r="E151">
        <v>5.5238950000000004</v>
      </c>
      <c r="F151">
        <v>150.09276700000001</v>
      </c>
      <c r="G151">
        <v>5.9267019999999997</v>
      </c>
    </row>
    <row r="152" spans="1:9" x14ac:dyDescent="0.25">
      <c r="A152">
        <v>151</v>
      </c>
      <c r="D152">
        <v>129.32410300000001</v>
      </c>
      <c r="E152">
        <v>5.5527889999999998</v>
      </c>
      <c r="F152">
        <v>150.09276700000001</v>
      </c>
      <c r="G152">
        <v>5.9267019999999997</v>
      </c>
    </row>
    <row r="153" spans="1:9" x14ac:dyDescent="0.25">
      <c r="A153">
        <v>152</v>
      </c>
      <c r="D153">
        <v>129.301208</v>
      </c>
      <c r="E153">
        <v>5.5720530000000004</v>
      </c>
      <c r="F153">
        <v>150.09276700000001</v>
      </c>
      <c r="G153">
        <v>5.9267019999999997</v>
      </c>
    </row>
    <row r="154" spans="1:9" x14ac:dyDescent="0.25">
      <c r="A154">
        <v>153</v>
      </c>
      <c r="D154">
        <v>129.26494500000001</v>
      </c>
      <c r="E154">
        <v>5.5172109999999996</v>
      </c>
    </row>
    <row r="155" spans="1:9" x14ac:dyDescent="0.25">
      <c r="A155">
        <v>154</v>
      </c>
    </row>
    <row r="156" spans="1:9" x14ac:dyDescent="0.25">
      <c r="A156">
        <v>155</v>
      </c>
      <c r="B156">
        <v>118.671683</v>
      </c>
      <c r="C156">
        <v>3.9526309999999998</v>
      </c>
    </row>
    <row r="157" spans="1:9" x14ac:dyDescent="0.25">
      <c r="A157">
        <v>156</v>
      </c>
      <c r="B157">
        <v>118.682368</v>
      </c>
      <c r="C157">
        <v>3.9389470000000002</v>
      </c>
    </row>
    <row r="158" spans="1:9" x14ac:dyDescent="0.25">
      <c r="A158">
        <v>157</v>
      </c>
      <c r="B158">
        <v>118.672</v>
      </c>
      <c r="C158">
        <v>3.9096310000000001</v>
      </c>
      <c r="H158">
        <v>129.742839</v>
      </c>
      <c r="I158">
        <v>6.2142109999999997</v>
      </c>
    </row>
    <row r="159" spans="1:9" x14ac:dyDescent="0.25">
      <c r="A159">
        <v>158</v>
      </c>
      <c r="B159">
        <v>118.682841</v>
      </c>
      <c r="C159">
        <v>3.9314209999999998</v>
      </c>
      <c r="H159">
        <v>129.709476</v>
      </c>
      <c r="I159">
        <v>6.260211</v>
      </c>
    </row>
    <row r="160" spans="1:9" x14ac:dyDescent="0.25">
      <c r="A160">
        <v>159</v>
      </c>
      <c r="B160">
        <v>118.69389200000001</v>
      </c>
      <c r="C160">
        <v>3.939737</v>
      </c>
      <c r="H160">
        <v>129.72763</v>
      </c>
      <c r="I160">
        <v>6.2066319999999999</v>
      </c>
    </row>
    <row r="161" spans="1:9" x14ac:dyDescent="0.25">
      <c r="A161">
        <v>160</v>
      </c>
      <c r="B161">
        <v>118.66247100000001</v>
      </c>
      <c r="C161">
        <v>3.9244210000000002</v>
      </c>
      <c r="H161">
        <v>129.758895</v>
      </c>
      <c r="I161">
        <v>6.1865790000000001</v>
      </c>
    </row>
    <row r="162" spans="1:9" x14ac:dyDescent="0.25">
      <c r="A162">
        <v>161</v>
      </c>
      <c r="B162">
        <v>118.65805</v>
      </c>
      <c r="C162">
        <v>3.9075259999999998</v>
      </c>
      <c r="H162">
        <v>129.77173500000001</v>
      </c>
      <c r="I162">
        <v>6.179684</v>
      </c>
    </row>
    <row r="163" spans="1:9" x14ac:dyDescent="0.25">
      <c r="A163">
        <v>162</v>
      </c>
      <c r="B163">
        <v>118.68531300000001</v>
      </c>
      <c r="C163">
        <v>3.9054739999999999</v>
      </c>
      <c r="H163">
        <v>129.878837</v>
      </c>
      <c r="I163">
        <v>6.2472110000000001</v>
      </c>
    </row>
    <row r="164" spans="1:9" x14ac:dyDescent="0.25">
      <c r="A164">
        <v>163</v>
      </c>
      <c r="B164">
        <v>118.59389400000001</v>
      </c>
      <c r="C164">
        <v>3.9122629999999998</v>
      </c>
      <c r="H164">
        <v>129.742839</v>
      </c>
      <c r="I164">
        <v>6.2142109999999997</v>
      </c>
    </row>
    <row r="165" spans="1:9" x14ac:dyDescent="0.25">
      <c r="A165">
        <v>164</v>
      </c>
      <c r="B165">
        <v>118.671683</v>
      </c>
      <c r="C165">
        <v>3.9526309999999998</v>
      </c>
      <c r="H165">
        <v>129.742839</v>
      </c>
      <c r="I165">
        <v>6.2142109999999997</v>
      </c>
    </row>
    <row r="166" spans="1:9" x14ac:dyDescent="0.25">
      <c r="A166">
        <v>165</v>
      </c>
      <c r="H166">
        <v>129.742839</v>
      </c>
      <c r="I166">
        <v>6.2142109999999997</v>
      </c>
    </row>
    <row r="167" spans="1:9" x14ac:dyDescent="0.25">
      <c r="A167">
        <v>166</v>
      </c>
    </row>
    <row r="168" spans="1:9" x14ac:dyDescent="0.25">
      <c r="A168">
        <v>167</v>
      </c>
    </row>
    <row r="169" spans="1:9" x14ac:dyDescent="0.25">
      <c r="A169">
        <v>168</v>
      </c>
      <c r="D169">
        <v>104.65084400000001</v>
      </c>
      <c r="E169">
        <v>5.6349999999999998</v>
      </c>
      <c r="F169">
        <v>119.104579</v>
      </c>
      <c r="G169">
        <v>3.716631</v>
      </c>
    </row>
    <row r="170" spans="1:9" x14ac:dyDescent="0.25">
      <c r="A170">
        <v>169</v>
      </c>
      <c r="D170">
        <v>104.62415600000001</v>
      </c>
      <c r="E170">
        <v>5.601947</v>
      </c>
      <c r="F170">
        <v>119.09215500000001</v>
      </c>
      <c r="G170">
        <v>3.7778420000000001</v>
      </c>
    </row>
    <row r="171" spans="1:9" x14ac:dyDescent="0.25">
      <c r="A171">
        <v>170</v>
      </c>
      <c r="D171">
        <v>104.63147300000001</v>
      </c>
      <c r="E171">
        <v>5.6242099999999997</v>
      </c>
      <c r="F171">
        <v>119.11484100000001</v>
      </c>
      <c r="G171">
        <v>3.7214209999999999</v>
      </c>
    </row>
    <row r="172" spans="1:9" x14ac:dyDescent="0.25">
      <c r="A172">
        <v>171</v>
      </c>
      <c r="D172">
        <v>104.63357800000001</v>
      </c>
      <c r="E172">
        <v>5.6470529999999997</v>
      </c>
      <c r="F172">
        <v>119.051894</v>
      </c>
      <c r="G172">
        <v>3.7400519999999999</v>
      </c>
    </row>
    <row r="173" spans="1:9" x14ac:dyDescent="0.25">
      <c r="A173">
        <v>172</v>
      </c>
      <c r="D173">
        <v>104.639369</v>
      </c>
      <c r="E173">
        <v>5.6478950000000001</v>
      </c>
      <c r="F173">
        <v>119.02484000000001</v>
      </c>
      <c r="G173">
        <v>3.7561580000000001</v>
      </c>
    </row>
    <row r="174" spans="1:9" x14ac:dyDescent="0.25">
      <c r="A174">
        <v>173</v>
      </c>
      <c r="D174">
        <v>104.65721000000001</v>
      </c>
      <c r="E174">
        <v>5.6524210000000004</v>
      </c>
      <c r="F174">
        <v>119.067206</v>
      </c>
      <c r="G174">
        <v>3.8305790000000002</v>
      </c>
    </row>
    <row r="175" spans="1:9" x14ac:dyDescent="0.25">
      <c r="A175">
        <v>174</v>
      </c>
      <c r="D175">
        <v>104.65536800000001</v>
      </c>
      <c r="E175">
        <v>5.6429999999999998</v>
      </c>
      <c r="F175">
        <v>119.073104</v>
      </c>
      <c r="G175">
        <v>3.7924739999999999</v>
      </c>
    </row>
    <row r="176" spans="1:9" x14ac:dyDescent="0.25">
      <c r="A176">
        <v>175</v>
      </c>
      <c r="D176">
        <v>104.67105000000001</v>
      </c>
      <c r="E176">
        <v>5.6284210000000003</v>
      </c>
      <c r="F176">
        <v>119.09347099999999</v>
      </c>
      <c r="G176">
        <v>3.786737</v>
      </c>
    </row>
    <row r="177" spans="1:9" x14ac:dyDescent="0.25">
      <c r="A177">
        <v>176</v>
      </c>
      <c r="D177">
        <v>104.66063200000001</v>
      </c>
      <c r="E177">
        <v>5.6428950000000002</v>
      </c>
      <c r="F177">
        <v>119.06478800000001</v>
      </c>
      <c r="G177">
        <v>3.7813680000000001</v>
      </c>
    </row>
    <row r="178" spans="1:9" x14ac:dyDescent="0.25">
      <c r="A178">
        <v>177</v>
      </c>
      <c r="D178">
        <v>104.61978800000001</v>
      </c>
      <c r="E178">
        <v>5.6751579999999997</v>
      </c>
    </row>
    <row r="179" spans="1:9" x14ac:dyDescent="0.25">
      <c r="A179">
        <v>178</v>
      </c>
      <c r="D179">
        <v>104.65084400000001</v>
      </c>
      <c r="E179">
        <v>5.6349999999999998</v>
      </c>
    </row>
    <row r="180" spans="1:9" x14ac:dyDescent="0.25">
      <c r="A180">
        <v>179</v>
      </c>
      <c r="B180">
        <v>95.679263000000006</v>
      </c>
      <c r="C180">
        <v>3.6885789999999998</v>
      </c>
      <c r="D180">
        <v>104.65084400000001</v>
      </c>
      <c r="E180">
        <v>5.6349999999999998</v>
      </c>
    </row>
    <row r="181" spans="1:9" x14ac:dyDescent="0.25">
      <c r="A181">
        <v>180</v>
      </c>
      <c r="B181">
        <v>95.683946000000006</v>
      </c>
      <c r="C181">
        <v>3.7263160000000002</v>
      </c>
    </row>
    <row r="182" spans="1:9" x14ac:dyDescent="0.25">
      <c r="A182">
        <v>181</v>
      </c>
      <c r="B182">
        <v>95.633683000000005</v>
      </c>
      <c r="C182">
        <v>3.6838950000000001</v>
      </c>
    </row>
    <row r="183" spans="1:9" x14ac:dyDescent="0.25">
      <c r="A183">
        <v>182</v>
      </c>
      <c r="B183">
        <v>95.63089500000001</v>
      </c>
      <c r="C183">
        <v>3.6867899999999998</v>
      </c>
    </row>
    <row r="184" spans="1:9" x14ac:dyDescent="0.25">
      <c r="A184">
        <v>183</v>
      </c>
      <c r="B184">
        <v>95.616841000000008</v>
      </c>
      <c r="C184">
        <v>3.7571050000000001</v>
      </c>
      <c r="H184">
        <v>104.46458000000001</v>
      </c>
      <c r="I184">
        <v>6.2535259999999999</v>
      </c>
    </row>
    <row r="185" spans="1:9" x14ac:dyDescent="0.25">
      <c r="A185">
        <v>184</v>
      </c>
      <c r="B185">
        <v>95.685262000000009</v>
      </c>
      <c r="C185">
        <v>3.7152099999999999</v>
      </c>
      <c r="H185">
        <v>104.40910600000001</v>
      </c>
      <c r="I185">
        <v>6.2456319999999996</v>
      </c>
    </row>
    <row r="186" spans="1:9" x14ac:dyDescent="0.25">
      <c r="A186">
        <v>185</v>
      </c>
      <c r="B186">
        <v>95.663630000000012</v>
      </c>
      <c r="C186">
        <v>3.7270530000000002</v>
      </c>
      <c r="H186">
        <v>104.40100000000001</v>
      </c>
      <c r="I186">
        <v>6.2549999999999999</v>
      </c>
    </row>
    <row r="187" spans="1:9" x14ac:dyDescent="0.25">
      <c r="A187">
        <v>186</v>
      </c>
      <c r="B187">
        <v>95.674630000000008</v>
      </c>
      <c r="C187">
        <v>3.7425790000000001</v>
      </c>
      <c r="H187">
        <v>104.42310200000001</v>
      </c>
      <c r="I187">
        <v>6.2575789999999998</v>
      </c>
    </row>
    <row r="188" spans="1:9" x14ac:dyDescent="0.25">
      <c r="A188">
        <v>187</v>
      </c>
      <c r="B188">
        <v>95.632421000000008</v>
      </c>
      <c r="C188">
        <v>3.765263</v>
      </c>
      <c r="H188">
        <v>104.42462800000001</v>
      </c>
      <c r="I188">
        <v>6.2516319999999999</v>
      </c>
    </row>
    <row r="189" spans="1:9" x14ac:dyDescent="0.25">
      <c r="A189">
        <v>188</v>
      </c>
      <c r="B189">
        <v>95.616210000000009</v>
      </c>
      <c r="C189">
        <v>3.784316</v>
      </c>
      <c r="H189">
        <v>104.431842</v>
      </c>
      <c r="I189">
        <v>6.2889999999999997</v>
      </c>
    </row>
    <row r="190" spans="1:9" x14ac:dyDescent="0.25">
      <c r="A190">
        <v>189</v>
      </c>
      <c r="B190">
        <v>95.612369000000001</v>
      </c>
      <c r="C190">
        <v>3.8367900000000001</v>
      </c>
      <c r="H190">
        <v>104.46620800000001</v>
      </c>
      <c r="I190">
        <v>6.2699470000000002</v>
      </c>
    </row>
    <row r="191" spans="1:9" x14ac:dyDescent="0.25">
      <c r="A191">
        <v>190</v>
      </c>
      <c r="B191">
        <v>95.656631000000004</v>
      </c>
      <c r="C191">
        <v>3.7083159999999999</v>
      </c>
      <c r="H191">
        <v>104.45305200000001</v>
      </c>
      <c r="I191">
        <v>6.2613690000000002</v>
      </c>
    </row>
    <row r="192" spans="1:9" x14ac:dyDescent="0.25">
      <c r="A192">
        <v>191</v>
      </c>
      <c r="H192">
        <v>104.41373700000001</v>
      </c>
      <c r="I192">
        <v>6.2862109999999998</v>
      </c>
    </row>
    <row r="193" spans="1:9" x14ac:dyDescent="0.25">
      <c r="A193">
        <v>192</v>
      </c>
      <c r="F193">
        <v>96.405105000000006</v>
      </c>
      <c r="G193">
        <v>3.759579</v>
      </c>
      <c r="H193">
        <v>104.395526</v>
      </c>
      <c r="I193">
        <v>6.267684</v>
      </c>
    </row>
    <row r="194" spans="1:9" x14ac:dyDescent="0.25">
      <c r="A194">
        <v>193</v>
      </c>
      <c r="D194">
        <v>84.140684000000007</v>
      </c>
      <c r="E194">
        <v>6.5028949999999996</v>
      </c>
      <c r="F194">
        <v>96.35226200000001</v>
      </c>
      <c r="G194">
        <v>3.7820529999999999</v>
      </c>
      <c r="H194">
        <v>104.46458000000001</v>
      </c>
      <c r="I194">
        <v>6.2535259999999999</v>
      </c>
    </row>
    <row r="195" spans="1:9" x14ac:dyDescent="0.25">
      <c r="A195">
        <v>194</v>
      </c>
      <c r="D195">
        <v>84.10194700000001</v>
      </c>
      <c r="E195">
        <v>6.4725789999999996</v>
      </c>
      <c r="F195">
        <v>96.392419000000004</v>
      </c>
      <c r="G195">
        <v>3.8277369999999999</v>
      </c>
    </row>
    <row r="196" spans="1:9" x14ac:dyDescent="0.25">
      <c r="A196">
        <v>195</v>
      </c>
      <c r="D196">
        <v>84.11663200000001</v>
      </c>
      <c r="E196">
        <v>6.4623160000000004</v>
      </c>
      <c r="F196">
        <v>96.380578000000014</v>
      </c>
      <c r="G196">
        <v>3.841421</v>
      </c>
    </row>
    <row r="197" spans="1:9" x14ac:dyDescent="0.25">
      <c r="A197">
        <v>196</v>
      </c>
      <c r="D197">
        <v>84.100841000000003</v>
      </c>
      <c r="E197">
        <v>6.4607890000000001</v>
      </c>
      <c r="F197">
        <v>96.355105000000009</v>
      </c>
      <c r="G197">
        <v>3.8562099999999999</v>
      </c>
    </row>
    <row r="198" spans="1:9" x14ac:dyDescent="0.25">
      <c r="A198">
        <v>197</v>
      </c>
      <c r="D198">
        <v>84.112104000000002</v>
      </c>
      <c r="E198">
        <v>6.4554210000000003</v>
      </c>
      <c r="F198">
        <v>96.40494600000001</v>
      </c>
      <c r="G198">
        <v>3.835737</v>
      </c>
    </row>
    <row r="199" spans="1:9" x14ac:dyDescent="0.25">
      <c r="A199">
        <v>198</v>
      </c>
      <c r="D199">
        <v>84.120630000000006</v>
      </c>
      <c r="E199">
        <v>6.4726319999999999</v>
      </c>
      <c r="F199">
        <v>96.381631000000013</v>
      </c>
      <c r="G199">
        <v>3.8052109999999999</v>
      </c>
    </row>
    <row r="200" spans="1:9" x14ac:dyDescent="0.25">
      <c r="A200">
        <v>199</v>
      </c>
      <c r="D200">
        <v>84.107736000000003</v>
      </c>
      <c r="E200">
        <v>6.497789</v>
      </c>
      <c r="F200">
        <v>96.340367000000015</v>
      </c>
      <c r="G200">
        <v>3.819947</v>
      </c>
    </row>
    <row r="201" spans="1:9" x14ac:dyDescent="0.25">
      <c r="A201">
        <v>200</v>
      </c>
      <c r="D201">
        <v>84.133157000000011</v>
      </c>
      <c r="E201">
        <v>6.4865789999999999</v>
      </c>
      <c r="F201">
        <v>96.312474000000009</v>
      </c>
      <c r="G201">
        <v>3.850895</v>
      </c>
    </row>
    <row r="202" spans="1:9" x14ac:dyDescent="0.25">
      <c r="A202">
        <v>201</v>
      </c>
      <c r="D202">
        <v>84.120841000000013</v>
      </c>
      <c r="E202">
        <v>6.5020530000000001</v>
      </c>
      <c r="F202">
        <v>96.256631000000013</v>
      </c>
      <c r="G202">
        <v>3.876789</v>
      </c>
    </row>
    <row r="203" spans="1:9" x14ac:dyDescent="0.25">
      <c r="A203">
        <v>202</v>
      </c>
      <c r="D203">
        <v>84.105263000000008</v>
      </c>
      <c r="E203">
        <v>6.4754209999999999</v>
      </c>
      <c r="F203">
        <v>96.292525000000012</v>
      </c>
      <c r="G203">
        <v>3.8338950000000001</v>
      </c>
    </row>
    <row r="204" spans="1:9" x14ac:dyDescent="0.25">
      <c r="A204">
        <v>203</v>
      </c>
      <c r="D204">
        <v>84.097104999999999</v>
      </c>
      <c r="E204">
        <v>6.4722099999999996</v>
      </c>
      <c r="F204">
        <v>96.370736000000008</v>
      </c>
      <c r="G204">
        <v>3.8011050000000002</v>
      </c>
    </row>
    <row r="205" spans="1:9" x14ac:dyDescent="0.25">
      <c r="A205">
        <v>204</v>
      </c>
      <c r="D205">
        <v>84.07042100000001</v>
      </c>
      <c r="E205">
        <v>6.4879470000000001</v>
      </c>
    </row>
    <row r="206" spans="1:9" x14ac:dyDescent="0.25">
      <c r="A206">
        <v>205</v>
      </c>
      <c r="D206">
        <v>84.046420000000012</v>
      </c>
      <c r="E206">
        <v>6.4542630000000001</v>
      </c>
    </row>
    <row r="207" spans="1:9" x14ac:dyDescent="0.25">
      <c r="A207">
        <v>206</v>
      </c>
      <c r="B207">
        <v>76.696052000000009</v>
      </c>
      <c r="C207">
        <v>4.9118950000000003</v>
      </c>
      <c r="D207">
        <v>84.140684000000007</v>
      </c>
      <c r="E207">
        <v>6.5028949999999996</v>
      </c>
    </row>
    <row r="208" spans="1:9" x14ac:dyDescent="0.25">
      <c r="A208">
        <v>207</v>
      </c>
      <c r="B208">
        <v>76.707631000000006</v>
      </c>
      <c r="C208">
        <v>4.9130000000000003</v>
      </c>
    </row>
    <row r="209" spans="1:9" x14ac:dyDescent="0.25">
      <c r="A209">
        <v>208</v>
      </c>
      <c r="B209">
        <v>76.674052000000003</v>
      </c>
      <c r="C209">
        <v>4.9175789999999999</v>
      </c>
    </row>
    <row r="210" spans="1:9" x14ac:dyDescent="0.25">
      <c r="A210">
        <v>209</v>
      </c>
      <c r="B210">
        <v>76.691736000000006</v>
      </c>
      <c r="C210">
        <v>4.8889469999999999</v>
      </c>
      <c r="H210">
        <v>84.945631000000006</v>
      </c>
      <c r="I210">
        <v>6.6130000000000004</v>
      </c>
    </row>
    <row r="211" spans="1:9" x14ac:dyDescent="0.25">
      <c r="A211">
        <v>210</v>
      </c>
      <c r="B211">
        <v>76.672210000000007</v>
      </c>
      <c r="C211">
        <v>4.8964730000000003</v>
      </c>
      <c r="H211">
        <v>84.972052000000005</v>
      </c>
      <c r="I211">
        <v>6.5697890000000001</v>
      </c>
    </row>
    <row r="212" spans="1:9" x14ac:dyDescent="0.25">
      <c r="A212">
        <v>211</v>
      </c>
      <c r="B212">
        <v>76.699105000000003</v>
      </c>
      <c r="C212">
        <v>4.928369</v>
      </c>
      <c r="H212">
        <v>84.97873700000001</v>
      </c>
      <c r="I212">
        <v>6.5093160000000001</v>
      </c>
    </row>
    <row r="213" spans="1:9" x14ac:dyDescent="0.25">
      <c r="A213">
        <v>212</v>
      </c>
      <c r="B213">
        <v>76.723841000000007</v>
      </c>
      <c r="C213">
        <v>4.9140519999999999</v>
      </c>
      <c r="H213">
        <v>85.011525000000006</v>
      </c>
      <c r="I213">
        <v>6.534211</v>
      </c>
    </row>
    <row r="214" spans="1:9" x14ac:dyDescent="0.25">
      <c r="A214">
        <v>213</v>
      </c>
      <c r="B214">
        <v>76.69678900000001</v>
      </c>
      <c r="C214">
        <v>4.9169470000000004</v>
      </c>
      <c r="H214">
        <v>85.012526000000008</v>
      </c>
      <c r="I214">
        <v>6.5363160000000002</v>
      </c>
    </row>
    <row r="215" spans="1:9" x14ac:dyDescent="0.25">
      <c r="A215">
        <v>214</v>
      </c>
      <c r="B215">
        <v>76.688210000000012</v>
      </c>
      <c r="C215">
        <v>4.9403680000000003</v>
      </c>
      <c r="H215">
        <v>84.916156000000001</v>
      </c>
      <c r="I215">
        <v>6.5404210000000003</v>
      </c>
    </row>
    <row r="216" spans="1:9" x14ac:dyDescent="0.25">
      <c r="A216">
        <v>215</v>
      </c>
      <c r="B216">
        <v>76.725052000000005</v>
      </c>
      <c r="C216">
        <v>4.9398419999999996</v>
      </c>
      <c r="H216">
        <v>84.914526000000009</v>
      </c>
      <c r="I216">
        <v>6.567895</v>
      </c>
    </row>
    <row r="217" spans="1:9" x14ac:dyDescent="0.25">
      <c r="A217">
        <v>216</v>
      </c>
      <c r="B217">
        <v>76.713578000000012</v>
      </c>
      <c r="C217">
        <v>4.9271050000000001</v>
      </c>
      <c r="H217">
        <v>84.909577000000013</v>
      </c>
      <c r="I217">
        <v>6.5994210000000004</v>
      </c>
    </row>
    <row r="218" spans="1:9" x14ac:dyDescent="0.25">
      <c r="A218">
        <v>217</v>
      </c>
      <c r="B218">
        <v>76.697052000000014</v>
      </c>
      <c r="C218">
        <v>4.9463160000000004</v>
      </c>
      <c r="H218">
        <v>84.963737000000009</v>
      </c>
      <c r="I218">
        <v>6.6201049999999997</v>
      </c>
    </row>
    <row r="219" spans="1:9" x14ac:dyDescent="0.25">
      <c r="A219">
        <v>218</v>
      </c>
      <c r="B219">
        <v>76.696052000000009</v>
      </c>
      <c r="C219">
        <v>4.9118950000000003</v>
      </c>
      <c r="H219">
        <v>84.978526000000002</v>
      </c>
      <c r="I219">
        <v>6.6466320000000003</v>
      </c>
    </row>
    <row r="220" spans="1:9" x14ac:dyDescent="0.25">
      <c r="A220">
        <v>219</v>
      </c>
      <c r="H220">
        <v>84.966841000000002</v>
      </c>
      <c r="I220">
        <v>6.5955269999999997</v>
      </c>
    </row>
    <row r="221" spans="1:9" x14ac:dyDescent="0.25">
      <c r="A221">
        <v>220</v>
      </c>
      <c r="D221">
        <v>66.225871000000012</v>
      </c>
      <c r="E221">
        <v>6.4944730000000002</v>
      </c>
      <c r="F221">
        <v>77.268157000000002</v>
      </c>
      <c r="G221">
        <v>4.6356840000000004</v>
      </c>
      <c r="H221">
        <v>84.966841000000002</v>
      </c>
      <c r="I221">
        <v>6.5955269999999997</v>
      </c>
    </row>
    <row r="222" spans="1:9" x14ac:dyDescent="0.25">
      <c r="A222">
        <v>221</v>
      </c>
      <c r="D222">
        <v>66.225871000000012</v>
      </c>
      <c r="E222">
        <v>6.4944730000000002</v>
      </c>
      <c r="F222">
        <v>77.299841000000001</v>
      </c>
      <c r="G222">
        <v>4.6497890000000002</v>
      </c>
    </row>
    <row r="223" spans="1:9" x14ac:dyDescent="0.25">
      <c r="A223">
        <v>222</v>
      </c>
      <c r="D223">
        <v>66.25246700000001</v>
      </c>
      <c r="E223">
        <v>6.4887290000000002</v>
      </c>
      <c r="F223">
        <v>77.277421000000004</v>
      </c>
      <c r="G223">
        <v>4.6436840000000004</v>
      </c>
    </row>
    <row r="224" spans="1:9" x14ac:dyDescent="0.25">
      <c r="A224">
        <v>223</v>
      </c>
      <c r="D224">
        <v>66.25278400000002</v>
      </c>
      <c r="E224">
        <v>6.4756980000000004</v>
      </c>
      <c r="F224">
        <v>77.287789000000004</v>
      </c>
      <c r="G224">
        <v>4.6456309999999998</v>
      </c>
    </row>
    <row r="225" spans="1:9" x14ac:dyDescent="0.25">
      <c r="A225">
        <v>224</v>
      </c>
      <c r="D225">
        <v>66.246085000000022</v>
      </c>
      <c r="E225">
        <v>6.4783039999999996</v>
      </c>
      <c r="F225">
        <v>77.266210000000001</v>
      </c>
      <c r="G225">
        <v>4.6556839999999999</v>
      </c>
    </row>
    <row r="226" spans="1:9" x14ac:dyDescent="0.25">
      <c r="A226">
        <v>225</v>
      </c>
      <c r="D226">
        <v>66.255660000000006</v>
      </c>
      <c r="E226">
        <v>6.4763359999999999</v>
      </c>
      <c r="F226">
        <v>77.32431600000001</v>
      </c>
      <c r="G226">
        <v>4.6857899999999999</v>
      </c>
    </row>
    <row r="227" spans="1:9" x14ac:dyDescent="0.25">
      <c r="A227">
        <v>226</v>
      </c>
      <c r="D227">
        <v>66.229171000000008</v>
      </c>
      <c r="E227">
        <v>6.4754849999999999</v>
      </c>
      <c r="F227">
        <v>77.312210000000007</v>
      </c>
      <c r="G227">
        <v>4.6624739999999996</v>
      </c>
    </row>
    <row r="228" spans="1:9" x14ac:dyDescent="0.25">
      <c r="A228">
        <v>227</v>
      </c>
      <c r="D228">
        <v>66.253585000000015</v>
      </c>
      <c r="E228">
        <v>6.4677189999999998</v>
      </c>
      <c r="F228">
        <v>77.289420000000007</v>
      </c>
      <c r="G228">
        <v>4.6464730000000003</v>
      </c>
    </row>
    <row r="229" spans="1:9" x14ac:dyDescent="0.25">
      <c r="A229">
        <v>228</v>
      </c>
      <c r="D229">
        <v>66.255397000000016</v>
      </c>
      <c r="E229">
        <v>6.4526139999999996</v>
      </c>
      <c r="F229">
        <v>77.274158</v>
      </c>
      <c r="G229">
        <v>4.647526</v>
      </c>
    </row>
    <row r="230" spans="1:9" x14ac:dyDescent="0.25">
      <c r="A230">
        <v>229</v>
      </c>
      <c r="D230">
        <v>66.239383000000004</v>
      </c>
      <c r="E230">
        <v>6.44421</v>
      </c>
      <c r="F230">
        <v>77.231789000000006</v>
      </c>
      <c r="G230">
        <v>4.621105</v>
      </c>
    </row>
    <row r="231" spans="1:9" x14ac:dyDescent="0.25">
      <c r="A231">
        <v>230</v>
      </c>
      <c r="D231">
        <v>66.183482000000012</v>
      </c>
      <c r="E231">
        <v>6.4409660000000004</v>
      </c>
      <c r="F231">
        <v>77.253947000000011</v>
      </c>
      <c r="G231">
        <v>4.6520000000000001</v>
      </c>
    </row>
    <row r="232" spans="1:9" x14ac:dyDescent="0.25">
      <c r="A232">
        <v>231</v>
      </c>
      <c r="D232">
        <v>66.253375000000005</v>
      </c>
      <c r="E232">
        <v>6.4159670000000002</v>
      </c>
      <c r="F232">
        <v>77.268157000000002</v>
      </c>
      <c r="G232">
        <v>4.6356840000000004</v>
      </c>
    </row>
    <row r="233" spans="1:9" x14ac:dyDescent="0.25">
      <c r="A233">
        <v>232</v>
      </c>
      <c r="B233">
        <v>57.06511600000001</v>
      </c>
      <c r="C233">
        <v>4.6039950000000003</v>
      </c>
      <c r="D233">
        <v>66.18731200000002</v>
      </c>
      <c r="E233">
        <v>6.4323490000000003</v>
      </c>
    </row>
    <row r="234" spans="1:9" x14ac:dyDescent="0.25">
      <c r="A234">
        <v>233</v>
      </c>
      <c r="B234">
        <v>57.167400000000015</v>
      </c>
      <c r="C234">
        <v>4.7977600000000002</v>
      </c>
      <c r="D234">
        <v>66.225871000000012</v>
      </c>
      <c r="E234">
        <v>6.4944730000000002</v>
      </c>
    </row>
    <row r="235" spans="1:9" x14ac:dyDescent="0.25">
      <c r="A235">
        <v>234</v>
      </c>
      <c r="B235">
        <v>57.142772000000015</v>
      </c>
      <c r="C235">
        <v>4.8078130000000003</v>
      </c>
    </row>
    <row r="236" spans="1:9" x14ac:dyDescent="0.25">
      <c r="A236">
        <v>235</v>
      </c>
      <c r="B236">
        <v>57.176654000000013</v>
      </c>
      <c r="C236">
        <v>4.8188760000000004</v>
      </c>
    </row>
    <row r="237" spans="1:9" x14ac:dyDescent="0.25">
      <c r="A237">
        <v>236</v>
      </c>
      <c r="B237">
        <v>57.19989300000001</v>
      </c>
      <c r="C237">
        <v>4.8404170000000004</v>
      </c>
      <c r="H237">
        <v>67.245338000000004</v>
      </c>
      <c r="I237">
        <v>7.0207199999999998</v>
      </c>
    </row>
    <row r="238" spans="1:9" x14ac:dyDescent="0.25">
      <c r="A238">
        <v>237</v>
      </c>
      <c r="B238">
        <v>57.206382000000012</v>
      </c>
      <c r="C238">
        <v>4.8143019999999996</v>
      </c>
      <c r="H238">
        <v>67.199382000000014</v>
      </c>
      <c r="I238">
        <v>6.9946039999999998</v>
      </c>
    </row>
    <row r="239" spans="1:9" x14ac:dyDescent="0.25">
      <c r="A239">
        <v>238</v>
      </c>
      <c r="B239">
        <v>57.203941000000015</v>
      </c>
      <c r="C239">
        <v>4.8282379999999998</v>
      </c>
      <c r="H239">
        <v>67.198375000000013</v>
      </c>
      <c r="I239">
        <v>6.974977</v>
      </c>
    </row>
    <row r="240" spans="1:9" x14ac:dyDescent="0.25">
      <c r="A240">
        <v>239</v>
      </c>
      <c r="B240">
        <v>57.192237000000013</v>
      </c>
      <c r="C240">
        <v>4.8171210000000002</v>
      </c>
      <c r="H240">
        <v>67.170982000000009</v>
      </c>
      <c r="I240">
        <v>6.9958280000000004</v>
      </c>
    </row>
    <row r="241" spans="1:9" x14ac:dyDescent="0.25">
      <c r="A241">
        <v>240</v>
      </c>
      <c r="B241">
        <v>57.200324000000016</v>
      </c>
      <c r="C241">
        <v>4.8174400000000004</v>
      </c>
      <c r="H241">
        <v>67.192149000000015</v>
      </c>
      <c r="I241">
        <v>7.0186989999999998</v>
      </c>
    </row>
    <row r="242" spans="1:9" x14ac:dyDescent="0.25">
      <c r="A242">
        <v>241</v>
      </c>
      <c r="B242">
        <v>57.19308800000001</v>
      </c>
      <c r="C242">
        <v>4.8324930000000004</v>
      </c>
      <c r="H242">
        <v>67.20959400000001</v>
      </c>
      <c r="I242">
        <v>7.0549200000000001</v>
      </c>
    </row>
    <row r="243" spans="1:9" x14ac:dyDescent="0.25">
      <c r="A243">
        <v>242</v>
      </c>
      <c r="B243">
        <v>57.181758000000016</v>
      </c>
      <c r="C243">
        <v>4.8411619999999997</v>
      </c>
      <c r="H243">
        <v>67.188480000000013</v>
      </c>
      <c r="I243">
        <v>7.0235390000000004</v>
      </c>
    </row>
    <row r="244" spans="1:9" x14ac:dyDescent="0.25">
      <c r="A244">
        <v>243</v>
      </c>
      <c r="B244">
        <v>57.191013000000012</v>
      </c>
      <c r="C244">
        <v>4.8321730000000001</v>
      </c>
      <c r="H244">
        <v>67.182845000000015</v>
      </c>
      <c r="I244">
        <v>7.0317829999999999</v>
      </c>
    </row>
    <row r="245" spans="1:9" x14ac:dyDescent="0.25">
      <c r="A245">
        <v>244</v>
      </c>
      <c r="B245">
        <v>57.135802000000012</v>
      </c>
      <c r="C245">
        <v>4.8216419999999998</v>
      </c>
      <c r="H245">
        <v>67.166938000000016</v>
      </c>
      <c r="I245">
        <v>7.0593880000000002</v>
      </c>
    </row>
    <row r="246" spans="1:9" x14ac:dyDescent="0.25">
      <c r="A246">
        <v>245</v>
      </c>
      <c r="B246">
        <v>57.167400000000015</v>
      </c>
      <c r="C246">
        <v>4.7977600000000002</v>
      </c>
      <c r="H246">
        <v>67.245338000000004</v>
      </c>
      <c r="I246">
        <v>7.0207199999999998</v>
      </c>
    </row>
    <row r="247" spans="1:9" x14ac:dyDescent="0.25">
      <c r="A247">
        <v>246</v>
      </c>
      <c r="H247">
        <v>67.245338000000004</v>
      </c>
      <c r="I247">
        <v>7.0207199999999998</v>
      </c>
    </row>
    <row r="248" spans="1:9" x14ac:dyDescent="0.25">
      <c r="A248">
        <v>247</v>
      </c>
      <c r="H248">
        <v>67.245338000000004</v>
      </c>
      <c r="I248">
        <v>7.0207199999999998</v>
      </c>
    </row>
    <row r="249" spans="1:9" x14ac:dyDescent="0.25">
      <c r="A249">
        <v>248</v>
      </c>
      <c r="D249">
        <v>44.271850000000015</v>
      </c>
      <c r="E249">
        <v>6.5743619999999998</v>
      </c>
    </row>
    <row r="250" spans="1:9" x14ac:dyDescent="0.25">
      <c r="A250">
        <v>249</v>
      </c>
      <c r="D250">
        <v>44.254405000000013</v>
      </c>
      <c r="E250">
        <v>6.5234610000000002</v>
      </c>
      <c r="F250">
        <v>57.247127000000013</v>
      </c>
      <c r="G250">
        <v>4.7769640000000004</v>
      </c>
    </row>
    <row r="251" spans="1:9" x14ac:dyDescent="0.25">
      <c r="A251">
        <v>250</v>
      </c>
      <c r="D251">
        <v>44.256637000000012</v>
      </c>
      <c r="E251">
        <v>6.5462790000000002</v>
      </c>
      <c r="F251">
        <v>57.21952000000001</v>
      </c>
      <c r="G251">
        <v>4.823982</v>
      </c>
    </row>
    <row r="252" spans="1:9" x14ac:dyDescent="0.25">
      <c r="A252">
        <v>251</v>
      </c>
      <c r="D252">
        <v>44.226375000000012</v>
      </c>
      <c r="E252">
        <v>6.5384070000000003</v>
      </c>
      <c r="F252">
        <v>57.234359000000012</v>
      </c>
      <c r="G252">
        <v>4.8327049999999998</v>
      </c>
    </row>
    <row r="253" spans="1:9" x14ac:dyDescent="0.25">
      <c r="A253">
        <v>252</v>
      </c>
      <c r="D253">
        <v>44.260253000000013</v>
      </c>
      <c r="E253">
        <v>6.5673409999999999</v>
      </c>
      <c r="F253">
        <v>57.236278000000013</v>
      </c>
      <c r="G253">
        <v>4.8081860000000001</v>
      </c>
    </row>
    <row r="254" spans="1:9" x14ac:dyDescent="0.25">
      <c r="A254">
        <v>253</v>
      </c>
      <c r="D254">
        <v>44.254085000000011</v>
      </c>
      <c r="E254">
        <v>6.5543630000000004</v>
      </c>
      <c r="F254">
        <v>57.238403000000012</v>
      </c>
      <c r="G254">
        <v>4.7931860000000004</v>
      </c>
    </row>
    <row r="255" spans="1:9" x14ac:dyDescent="0.25">
      <c r="A255">
        <v>254</v>
      </c>
      <c r="D255">
        <v>44.239032000000016</v>
      </c>
      <c r="E255">
        <v>6.55314</v>
      </c>
      <c r="F255">
        <v>57.234096000000015</v>
      </c>
      <c r="G255">
        <v>4.8177599999999998</v>
      </c>
    </row>
    <row r="256" spans="1:9" x14ac:dyDescent="0.25">
      <c r="A256">
        <v>255</v>
      </c>
      <c r="D256">
        <v>44.226642000000012</v>
      </c>
      <c r="E256">
        <v>6.5385660000000003</v>
      </c>
      <c r="F256">
        <v>57.262126000000016</v>
      </c>
      <c r="G256">
        <v>4.7933459999999997</v>
      </c>
    </row>
    <row r="257" spans="1:9" x14ac:dyDescent="0.25">
      <c r="A257">
        <v>256</v>
      </c>
      <c r="D257">
        <v>44.231265000000015</v>
      </c>
      <c r="E257">
        <v>6.5437789999999998</v>
      </c>
      <c r="F257">
        <v>57.28393100000001</v>
      </c>
      <c r="G257">
        <v>4.7975479999999999</v>
      </c>
    </row>
    <row r="258" spans="1:9" x14ac:dyDescent="0.25">
      <c r="A258">
        <v>257</v>
      </c>
      <c r="D258">
        <v>44.206855000000012</v>
      </c>
      <c r="E258">
        <v>6.5224500000000001</v>
      </c>
      <c r="F258">
        <v>57.182185000000011</v>
      </c>
      <c r="G258">
        <v>4.6762779999999999</v>
      </c>
    </row>
    <row r="259" spans="1:9" x14ac:dyDescent="0.25">
      <c r="A259">
        <v>258</v>
      </c>
      <c r="D259">
        <v>44.196056000000013</v>
      </c>
      <c r="E259">
        <v>6.5151630000000003</v>
      </c>
      <c r="F259">
        <v>57.160270000000011</v>
      </c>
      <c r="G259">
        <v>4.669842</v>
      </c>
    </row>
    <row r="260" spans="1:9" x14ac:dyDescent="0.25">
      <c r="A260">
        <v>259</v>
      </c>
      <c r="D260">
        <v>44.162814000000012</v>
      </c>
      <c r="E260">
        <v>6.5199499999999997</v>
      </c>
      <c r="F260">
        <v>57.270423000000015</v>
      </c>
      <c r="G260">
        <v>4.7980270000000003</v>
      </c>
    </row>
    <row r="261" spans="1:9" x14ac:dyDescent="0.25">
      <c r="A261">
        <v>260</v>
      </c>
      <c r="D261">
        <v>44.13106100000001</v>
      </c>
      <c r="E261">
        <v>6.4939939999999998</v>
      </c>
    </row>
    <row r="262" spans="1:9" x14ac:dyDescent="0.25">
      <c r="A262">
        <v>261</v>
      </c>
      <c r="B262">
        <v>34.841317000000018</v>
      </c>
      <c r="C262">
        <v>4.8256309999999996</v>
      </c>
      <c r="D262">
        <v>44.271850000000015</v>
      </c>
      <c r="E262">
        <v>6.5743619999999998</v>
      </c>
    </row>
    <row r="263" spans="1:9" x14ac:dyDescent="0.25">
      <c r="A263">
        <v>262</v>
      </c>
      <c r="B263">
        <v>34.845893000000018</v>
      </c>
      <c r="C263">
        <v>4.8299390000000004</v>
      </c>
    </row>
    <row r="264" spans="1:9" x14ac:dyDescent="0.25">
      <c r="A264">
        <v>263</v>
      </c>
      <c r="B264">
        <v>34.813501000000016</v>
      </c>
      <c r="C264">
        <v>4.8216950000000001</v>
      </c>
    </row>
    <row r="265" spans="1:9" x14ac:dyDescent="0.25">
      <c r="A265">
        <v>264</v>
      </c>
      <c r="B265">
        <v>34.855203000000017</v>
      </c>
      <c r="C265">
        <v>4.8232379999999999</v>
      </c>
    </row>
    <row r="266" spans="1:9" x14ac:dyDescent="0.25">
      <c r="A266">
        <v>265</v>
      </c>
      <c r="B266">
        <v>34.881690000000013</v>
      </c>
      <c r="C266">
        <v>4.8229189999999997</v>
      </c>
      <c r="H266">
        <v>44.283603000000014</v>
      </c>
      <c r="I266">
        <v>6.5820210000000001</v>
      </c>
    </row>
    <row r="267" spans="1:9" x14ac:dyDescent="0.25">
      <c r="A267">
        <v>266</v>
      </c>
      <c r="B267">
        <v>34.896795000000012</v>
      </c>
      <c r="C267">
        <v>4.8150469999999999</v>
      </c>
      <c r="H267">
        <v>44.292060000000014</v>
      </c>
      <c r="I267">
        <v>6.5853719999999996</v>
      </c>
    </row>
    <row r="268" spans="1:9" x14ac:dyDescent="0.25">
      <c r="A268">
        <v>267</v>
      </c>
      <c r="B268">
        <v>34.870042000000012</v>
      </c>
      <c r="C268">
        <v>4.7854739999999998</v>
      </c>
      <c r="H268">
        <v>44.287063000000011</v>
      </c>
      <c r="I268">
        <v>6.5528209999999998</v>
      </c>
    </row>
    <row r="269" spans="1:9" x14ac:dyDescent="0.25">
      <c r="A269">
        <v>268</v>
      </c>
      <c r="B269">
        <v>34.842490000000012</v>
      </c>
      <c r="C269">
        <v>4.8222269999999998</v>
      </c>
      <c r="H269">
        <v>44.295093000000016</v>
      </c>
      <c r="I269">
        <v>6.5276630000000004</v>
      </c>
    </row>
    <row r="270" spans="1:9" x14ac:dyDescent="0.25">
      <c r="A270">
        <v>269</v>
      </c>
      <c r="B270">
        <v>34.833183000000012</v>
      </c>
      <c r="C270">
        <v>4.8146750000000003</v>
      </c>
      <c r="H270">
        <v>44.300677000000015</v>
      </c>
      <c r="I270">
        <v>6.5352690000000004</v>
      </c>
    </row>
    <row r="271" spans="1:9" x14ac:dyDescent="0.25">
      <c r="A271">
        <v>270</v>
      </c>
      <c r="B271">
        <v>34.786321000000015</v>
      </c>
      <c r="C271">
        <v>4.8146750000000003</v>
      </c>
      <c r="H271">
        <v>44.293605000000014</v>
      </c>
      <c r="I271">
        <v>6.5649480000000002</v>
      </c>
    </row>
    <row r="272" spans="1:9" x14ac:dyDescent="0.25">
      <c r="A272">
        <v>271</v>
      </c>
      <c r="B272">
        <v>34.830362000000008</v>
      </c>
      <c r="C272">
        <v>4.8151529999999996</v>
      </c>
      <c r="H272">
        <v>44.310359000000012</v>
      </c>
      <c r="I272">
        <v>6.5710110000000004</v>
      </c>
    </row>
    <row r="273" spans="1:9" x14ac:dyDescent="0.25">
      <c r="A273">
        <v>272</v>
      </c>
      <c r="B273">
        <v>34.842275000000015</v>
      </c>
      <c r="C273">
        <v>4.8358439999999998</v>
      </c>
      <c r="H273">
        <v>44.316795000000013</v>
      </c>
      <c r="I273">
        <v>6.5805319999999998</v>
      </c>
    </row>
    <row r="274" spans="1:9" x14ac:dyDescent="0.25">
      <c r="A274">
        <v>273</v>
      </c>
      <c r="B274">
        <v>34.841317000000018</v>
      </c>
      <c r="C274">
        <v>4.8256309999999996</v>
      </c>
      <c r="H274">
        <v>44.352641000000013</v>
      </c>
      <c r="I274">
        <v>6.5592569999999997</v>
      </c>
    </row>
    <row r="275" spans="1:9" x14ac:dyDescent="0.25">
      <c r="A275">
        <v>274</v>
      </c>
      <c r="H275">
        <v>44.327270000000013</v>
      </c>
      <c r="I275">
        <v>6.5417040000000002</v>
      </c>
    </row>
    <row r="276" spans="1:9" x14ac:dyDescent="0.25">
      <c r="A276">
        <v>275</v>
      </c>
      <c r="F276">
        <v>35.899821000000017</v>
      </c>
      <c r="G276">
        <v>4.0269529999999998</v>
      </c>
      <c r="H276">
        <v>44.283603000000014</v>
      </c>
      <c r="I276">
        <v>6.5820210000000001</v>
      </c>
    </row>
    <row r="277" spans="1:9" x14ac:dyDescent="0.25">
      <c r="A277">
        <v>276</v>
      </c>
      <c r="D277">
        <v>23.632644000000013</v>
      </c>
      <c r="E277">
        <v>6.1823629999999996</v>
      </c>
      <c r="F277">
        <v>35.929290000000009</v>
      </c>
      <c r="G277">
        <v>4.0257829999999997</v>
      </c>
      <c r="H277">
        <v>44.283603000000014</v>
      </c>
      <c r="I277">
        <v>6.5820210000000001</v>
      </c>
    </row>
    <row r="278" spans="1:9" x14ac:dyDescent="0.25">
      <c r="A278">
        <v>277</v>
      </c>
      <c r="D278">
        <v>23.595891000000009</v>
      </c>
      <c r="E278">
        <v>6.1146010000000004</v>
      </c>
      <c r="F278">
        <v>35.931045000000012</v>
      </c>
      <c r="G278">
        <v>4.0890240000000002</v>
      </c>
    </row>
    <row r="279" spans="1:9" x14ac:dyDescent="0.25">
      <c r="A279">
        <v>278</v>
      </c>
      <c r="D279">
        <v>23.646686000000017</v>
      </c>
      <c r="E279">
        <v>6.1279510000000004</v>
      </c>
      <c r="F279">
        <v>35.94386200000001</v>
      </c>
      <c r="G279">
        <v>4.0903530000000003</v>
      </c>
    </row>
    <row r="280" spans="1:9" x14ac:dyDescent="0.25">
      <c r="A280">
        <v>279</v>
      </c>
      <c r="D280">
        <v>23.684875000000012</v>
      </c>
      <c r="E280">
        <v>6.1424180000000002</v>
      </c>
      <c r="F280">
        <v>35.95189400000001</v>
      </c>
      <c r="G280">
        <v>4.0738649999999996</v>
      </c>
    </row>
    <row r="281" spans="1:9" x14ac:dyDescent="0.25">
      <c r="A281">
        <v>280</v>
      </c>
      <c r="D281">
        <v>23.650249000000017</v>
      </c>
      <c r="E281">
        <v>6.1614069999999996</v>
      </c>
      <c r="F281">
        <v>35.967797000000012</v>
      </c>
      <c r="G281">
        <v>4.0816309999999998</v>
      </c>
    </row>
    <row r="282" spans="1:9" x14ac:dyDescent="0.25">
      <c r="A282">
        <v>281</v>
      </c>
      <c r="D282">
        <v>23.669769000000016</v>
      </c>
      <c r="E282">
        <v>6.164066</v>
      </c>
      <c r="F282">
        <v>35.963807000000017</v>
      </c>
      <c r="G282">
        <v>4.077642</v>
      </c>
    </row>
    <row r="283" spans="1:9" x14ac:dyDescent="0.25">
      <c r="A283">
        <v>282</v>
      </c>
      <c r="D283">
        <v>23.676843000000012</v>
      </c>
      <c r="E283">
        <v>6.1757140000000001</v>
      </c>
      <c r="F283">
        <v>35.971788000000018</v>
      </c>
      <c r="G283">
        <v>4.090141</v>
      </c>
    </row>
    <row r="284" spans="1:9" x14ac:dyDescent="0.25">
      <c r="A284">
        <v>283</v>
      </c>
      <c r="D284">
        <v>23.670194000000009</v>
      </c>
      <c r="E284">
        <v>6.1494390000000001</v>
      </c>
      <c r="F284">
        <v>35.936097000000018</v>
      </c>
      <c r="G284">
        <v>4.101896</v>
      </c>
    </row>
    <row r="285" spans="1:9" x14ac:dyDescent="0.25">
      <c r="A285">
        <v>284</v>
      </c>
      <c r="D285">
        <v>23.634134000000017</v>
      </c>
      <c r="E285">
        <v>6.1281639999999999</v>
      </c>
      <c r="F285">
        <v>35.92684100000001</v>
      </c>
      <c r="G285">
        <v>4.0988639999999998</v>
      </c>
    </row>
    <row r="286" spans="1:9" x14ac:dyDescent="0.25">
      <c r="A286">
        <v>285</v>
      </c>
      <c r="D286">
        <v>23.677535000000013</v>
      </c>
      <c r="E286">
        <v>6.1354509999999998</v>
      </c>
      <c r="F286">
        <v>35.941787000000012</v>
      </c>
      <c r="G286">
        <v>4.1537540000000002</v>
      </c>
    </row>
    <row r="287" spans="1:9" x14ac:dyDescent="0.25">
      <c r="A287">
        <v>286</v>
      </c>
      <c r="D287">
        <v>23.652164000000013</v>
      </c>
      <c r="E287">
        <v>6.1261429999999999</v>
      </c>
      <c r="F287">
        <v>35.915248000000012</v>
      </c>
      <c r="G287">
        <v>4.1483290000000004</v>
      </c>
    </row>
    <row r="288" spans="1:9" x14ac:dyDescent="0.25">
      <c r="A288">
        <v>287</v>
      </c>
      <c r="D288">
        <v>23.635730000000009</v>
      </c>
      <c r="E288">
        <v>6.1276859999999997</v>
      </c>
      <c r="F288">
        <v>35.878814000000013</v>
      </c>
      <c r="G288">
        <v>4.0870030000000002</v>
      </c>
    </row>
    <row r="289" spans="1:11" x14ac:dyDescent="0.25">
      <c r="A289">
        <v>288</v>
      </c>
      <c r="D289">
        <v>23.611901000000017</v>
      </c>
      <c r="E289">
        <v>6.1265150000000004</v>
      </c>
      <c r="F289">
        <v>35.929290000000009</v>
      </c>
      <c r="G289">
        <v>4.0257829999999997</v>
      </c>
    </row>
    <row r="290" spans="1:11" x14ac:dyDescent="0.25">
      <c r="A290">
        <v>289</v>
      </c>
      <c r="D290">
        <v>23.605092000000013</v>
      </c>
      <c r="E290">
        <v>6.1295999999999999</v>
      </c>
      <c r="F290">
        <v>35.929290000000009</v>
      </c>
      <c r="G290">
        <v>4.0257829999999997</v>
      </c>
    </row>
    <row r="291" spans="1:11" x14ac:dyDescent="0.25">
      <c r="A291">
        <v>290</v>
      </c>
      <c r="B291">
        <v>16.454806000000012</v>
      </c>
      <c r="C291">
        <v>5.1973659999999997</v>
      </c>
      <c r="D291">
        <v>23.568553000000009</v>
      </c>
      <c r="E291">
        <v>6.1539070000000002</v>
      </c>
    </row>
    <row r="292" spans="1:11" x14ac:dyDescent="0.25">
      <c r="A292">
        <v>291</v>
      </c>
      <c r="B292">
        <v>16.480176000000014</v>
      </c>
      <c r="C292">
        <v>5.1955039999999997</v>
      </c>
      <c r="D292">
        <v>23.632644000000013</v>
      </c>
      <c r="E292">
        <v>6.1823629999999996</v>
      </c>
    </row>
    <row r="293" spans="1:11" x14ac:dyDescent="0.25">
      <c r="A293">
        <v>292</v>
      </c>
      <c r="B293">
        <v>16.445444000000009</v>
      </c>
      <c r="C293">
        <v>5.2187469999999996</v>
      </c>
      <c r="H293">
        <v>25.648435000000013</v>
      </c>
      <c r="I293">
        <v>6.7348319999999999</v>
      </c>
    </row>
    <row r="294" spans="1:11" x14ac:dyDescent="0.25">
      <c r="A294">
        <v>293</v>
      </c>
      <c r="B294">
        <v>16.338908000000011</v>
      </c>
      <c r="C294">
        <v>5.2775740000000004</v>
      </c>
      <c r="H294">
        <v>25.664870000000008</v>
      </c>
      <c r="I294">
        <v>6.7745100000000003</v>
      </c>
      <c r="J294">
        <v>37.767749000000016</v>
      </c>
      <c r="K294">
        <v>13.765764000000001</v>
      </c>
    </row>
    <row r="295" spans="1:11" x14ac:dyDescent="0.25">
      <c r="A295">
        <v>294</v>
      </c>
    </row>
    <row r="296" spans="1:11" x14ac:dyDescent="0.25">
      <c r="A296">
        <v>295</v>
      </c>
      <c r="J296">
        <v>37.485904000000012</v>
      </c>
      <c r="K296">
        <v>13.524234999999999</v>
      </c>
    </row>
    <row r="297" spans="1:11" x14ac:dyDescent="0.25">
      <c r="A297">
        <v>296</v>
      </c>
      <c r="D297">
        <v>40.35691400000001</v>
      </c>
      <c r="E297">
        <v>6.7668509999999999</v>
      </c>
    </row>
    <row r="298" spans="1:11" x14ac:dyDescent="0.25">
      <c r="A298">
        <v>297</v>
      </c>
      <c r="D298">
        <v>40.421802000000014</v>
      </c>
      <c r="E298">
        <v>6.8026470000000003</v>
      </c>
    </row>
    <row r="299" spans="1:11" x14ac:dyDescent="0.25">
      <c r="A299">
        <v>298</v>
      </c>
      <c r="D299">
        <v>40.455470000000012</v>
      </c>
      <c r="E299">
        <v>6.8241350000000001</v>
      </c>
    </row>
    <row r="300" spans="1:11" x14ac:dyDescent="0.25">
      <c r="A300">
        <v>299</v>
      </c>
      <c r="D300">
        <v>40.406909000000013</v>
      </c>
      <c r="E300">
        <v>6.8035509999999997</v>
      </c>
    </row>
    <row r="301" spans="1:11" x14ac:dyDescent="0.25">
      <c r="A301">
        <v>300</v>
      </c>
      <c r="D301">
        <v>40.399730000000012</v>
      </c>
      <c r="E301">
        <v>6.7864779999999998</v>
      </c>
    </row>
    <row r="302" spans="1:11" x14ac:dyDescent="0.25">
      <c r="A302">
        <v>301</v>
      </c>
      <c r="D302">
        <v>40.40058100000001</v>
      </c>
      <c r="E302">
        <v>6.7895099999999999</v>
      </c>
    </row>
    <row r="303" spans="1:11" x14ac:dyDescent="0.25">
      <c r="A303">
        <v>302</v>
      </c>
      <c r="D303">
        <v>40.393825000000014</v>
      </c>
      <c r="E303">
        <v>6.7904140000000002</v>
      </c>
    </row>
    <row r="304" spans="1:11" x14ac:dyDescent="0.25">
      <c r="A304">
        <v>303</v>
      </c>
      <c r="D304">
        <v>40.42823700000001</v>
      </c>
      <c r="E304">
        <v>6.7858929999999997</v>
      </c>
    </row>
    <row r="305" spans="1:9" x14ac:dyDescent="0.25">
      <c r="A305">
        <v>304</v>
      </c>
      <c r="D305">
        <v>40.401485000000015</v>
      </c>
      <c r="E305">
        <v>6.787382</v>
      </c>
    </row>
    <row r="306" spans="1:9" x14ac:dyDescent="0.25">
      <c r="A306">
        <v>305</v>
      </c>
      <c r="D306">
        <v>40.397281000000014</v>
      </c>
      <c r="E306">
        <v>6.7708940000000002</v>
      </c>
    </row>
    <row r="307" spans="1:9" x14ac:dyDescent="0.25">
      <c r="A307">
        <v>306</v>
      </c>
      <c r="D307">
        <v>40.374625000000016</v>
      </c>
      <c r="E307">
        <v>6.7896159999999997</v>
      </c>
    </row>
    <row r="308" spans="1:9" x14ac:dyDescent="0.25">
      <c r="A308">
        <v>307</v>
      </c>
      <c r="D308">
        <v>40.371432000000013</v>
      </c>
      <c r="E308">
        <v>6.7953609999999998</v>
      </c>
    </row>
    <row r="309" spans="1:9" x14ac:dyDescent="0.25">
      <c r="A309">
        <v>308</v>
      </c>
      <c r="D309">
        <v>40.445789000000012</v>
      </c>
      <c r="E309">
        <v>6.7771169999999996</v>
      </c>
    </row>
    <row r="310" spans="1:9" x14ac:dyDescent="0.25">
      <c r="A310">
        <v>309</v>
      </c>
      <c r="D310">
        <v>40.49536100000001</v>
      </c>
      <c r="E310">
        <v>6.7341939999999996</v>
      </c>
    </row>
    <row r="311" spans="1:9" x14ac:dyDescent="0.25">
      <c r="A311">
        <v>310</v>
      </c>
      <c r="D311">
        <v>40.495628000000011</v>
      </c>
      <c r="E311">
        <v>6.7416400000000003</v>
      </c>
    </row>
    <row r="312" spans="1:9" x14ac:dyDescent="0.25">
      <c r="A312">
        <v>311</v>
      </c>
      <c r="D312">
        <v>40.399886000000009</v>
      </c>
      <c r="E312">
        <v>6.8279649999999998</v>
      </c>
    </row>
    <row r="313" spans="1:9" x14ac:dyDescent="0.25">
      <c r="A313">
        <v>312</v>
      </c>
      <c r="D313">
        <v>40.35691400000001</v>
      </c>
      <c r="E313">
        <v>6.7668509999999999</v>
      </c>
    </row>
    <row r="314" spans="1:9" x14ac:dyDescent="0.25">
      <c r="A314">
        <v>313</v>
      </c>
      <c r="B314">
        <v>49.456611000000009</v>
      </c>
      <c r="C314">
        <v>8.1840580000000003</v>
      </c>
    </row>
    <row r="315" spans="1:9" x14ac:dyDescent="0.25">
      <c r="A315">
        <v>314</v>
      </c>
      <c r="B315">
        <v>49.481448000000015</v>
      </c>
      <c r="C315">
        <v>8.1768780000000003</v>
      </c>
      <c r="H315">
        <v>39.202506000000014</v>
      </c>
      <c r="I315">
        <v>7.0089649999999999</v>
      </c>
    </row>
    <row r="316" spans="1:9" x14ac:dyDescent="0.25">
      <c r="A316">
        <v>315</v>
      </c>
      <c r="B316">
        <v>49.46889800000001</v>
      </c>
      <c r="C316">
        <v>8.1804950000000005</v>
      </c>
      <c r="H316">
        <v>39.171554000000015</v>
      </c>
      <c r="I316">
        <v>6.9793390000000004</v>
      </c>
    </row>
    <row r="317" spans="1:9" x14ac:dyDescent="0.25">
      <c r="A317">
        <v>316</v>
      </c>
      <c r="B317">
        <v>49.49554400000001</v>
      </c>
      <c r="C317">
        <v>8.1661870000000008</v>
      </c>
      <c r="H317">
        <v>39.173785000000009</v>
      </c>
      <c r="I317">
        <v>7.0624729999999998</v>
      </c>
    </row>
    <row r="318" spans="1:9" x14ac:dyDescent="0.25">
      <c r="A318">
        <v>317</v>
      </c>
      <c r="B318">
        <v>49.496448000000015</v>
      </c>
      <c r="C318">
        <v>8.1649639999999994</v>
      </c>
      <c r="H318">
        <v>39.126716000000016</v>
      </c>
      <c r="I318">
        <v>7.094652</v>
      </c>
    </row>
    <row r="319" spans="1:9" x14ac:dyDescent="0.25">
      <c r="A319">
        <v>318</v>
      </c>
      <c r="B319">
        <v>49.494319000000011</v>
      </c>
      <c r="C319">
        <v>8.1627829999999992</v>
      </c>
      <c r="H319">
        <v>39.147990000000014</v>
      </c>
      <c r="I319">
        <v>7.1200760000000001</v>
      </c>
    </row>
    <row r="320" spans="1:9" x14ac:dyDescent="0.25">
      <c r="A320">
        <v>319</v>
      </c>
      <c r="B320">
        <v>49.455703000000014</v>
      </c>
      <c r="C320">
        <v>8.19693</v>
      </c>
      <c r="H320">
        <v>39.165439000000013</v>
      </c>
      <c r="I320">
        <v>7.0649189999999997</v>
      </c>
    </row>
    <row r="321" spans="1:9" x14ac:dyDescent="0.25">
      <c r="A321">
        <v>320</v>
      </c>
      <c r="B321">
        <v>49.446239000000013</v>
      </c>
      <c r="C321">
        <v>8.1927810000000001</v>
      </c>
      <c r="H321">
        <v>39.180968000000014</v>
      </c>
      <c r="I321">
        <v>7.0611959999999998</v>
      </c>
    </row>
    <row r="322" spans="1:9" x14ac:dyDescent="0.25">
      <c r="A322">
        <v>321</v>
      </c>
      <c r="B322">
        <v>49.481345000000012</v>
      </c>
      <c r="C322">
        <v>8.1821429999999999</v>
      </c>
      <c r="H322">
        <v>39.148948000000011</v>
      </c>
      <c r="I322">
        <v>7.081461</v>
      </c>
    </row>
    <row r="323" spans="1:9" x14ac:dyDescent="0.25">
      <c r="A323">
        <v>322</v>
      </c>
      <c r="B323">
        <v>49.508258000000012</v>
      </c>
      <c r="C323">
        <v>8.1795899999999993</v>
      </c>
      <c r="H323">
        <v>39.11926600000001</v>
      </c>
      <c r="I323">
        <v>7.0854509999999999</v>
      </c>
    </row>
    <row r="324" spans="1:9" x14ac:dyDescent="0.25">
      <c r="A324">
        <v>323</v>
      </c>
      <c r="B324">
        <v>49.450385000000011</v>
      </c>
      <c r="C324">
        <v>8.1775690000000001</v>
      </c>
      <c r="H324">
        <v>39.075866000000012</v>
      </c>
      <c r="I324">
        <v>7.0743340000000003</v>
      </c>
    </row>
    <row r="325" spans="1:9" x14ac:dyDescent="0.25">
      <c r="A325">
        <v>324</v>
      </c>
      <c r="B325">
        <v>49.510863000000015</v>
      </c>
      <c r="C325">
        <v>8.2849039999999992</v>
      </c>
      <c r="H325">
        <v>39.16687300000001</v>
      </c>
      <c r="I325">
        <v>7.0326339999999998</v>
      </c>
    </row>
    <row r="326" spans="1:9" x14ac:dyDescent="0.25">
      <c r="A326">
        <v>325</v>
      </c>
      <c r="B326">
        <v>49.443099000000011</v>
      </c>
      <c r="C326">
        <v>8.1650170000000006</v>
      </c>
      <c r="H326">
        <v>39.201549000000014</v>
      </c>
      <c r="I326">
        <v>6.9724250000000003</v>
      </c>
    </row>
    <row r="327" spans="1:9" x14ac:dyDescent="0.25">
      <c r="A327">
        <v>326</v>
      </c>
      <c r="F327">
        <v>48.254550000000016</v>
      </c>
      <c r="G327">
        <v>10.060335</v>
      </c>
      <c r="H327">
        <v>39.202506000000014</v>
      </c>
      <c r="I327">
        <v>7.0089649999999999</v>
      </c>
    </row>
    <row r="328" spans="1:9" x14ac:dyDescent="0.25">
      <c r="A328">
        <v>327</v>
      </c>
      <c r="F328">
        <v>48.231467000000016</v>
      </c>
      <c r="G328">
        <v>10.038527</v>
      </c>
      <c r="H328">
        <v>39.202506000000014</v>
      </c>
      <c r="I328">
        <v>7.0089649999999999</v>
      </c>
    </row>
    <row r="329" spans="1:9" x14ac:dyDescent="0.25">
      <c r="A329">
        <v>328</v>
      </c>
      <c r="F329">
        <v>48.204498000000015</v>
      </c>
      <c r="G329">
        <v>10.019273999999999</v>
      </c>
    </row>
    <row r="330" spans="1:9" x14ac:dyDescent="0.25">
      <c r="A330">
        <v>329</v>
      </c>
      <c r="D330">
        <v>61.877181000000014</v>
      </c>
      <c r="E330">
        <v>7.9677930000000003</v>
      </c>
      <c r="F330">
        <v>48.189552000000013</v>
      </c>
      <c r="G330">
        <v>10.018528999999999</v>
      </c>
    </row>
    <row r="331" spans="1:9" x14ac:dyDescent="0.25">
      <c r="A331">
        <v>330</v>
      </c>
      <c r="D331">
        <v>61.88809100000001</v>
      </c>
      <c r="E331">
        <v>7.9470499999999999</v>
      </c>
      <c r="F331">
        <v>48.174926000000013</v>
      </c>
      <c r="G331">
        <v>10.032731</v>
      </c>
    </row>
    <row r="332" spans="1:9" x14ac:dyDescent="0.25">
      <c r="A332">
        <v>331</v>
      </c>
      <c r="D332">
        <v>61.921600000000012</v>
      </c>
      <c r="E332">
        <v>7.9429020000000001</v>
      </c>
      <c r="F332">
        <v>48.193702000000016</v>
      </c>
      <c r="G332">
        <v>10.035443000000001</v>
      </c>
    </row>
    <row r="333" spans="1:9" x14ac:dyDescent="0.25">
      <c r="A333">
        <v>332</v>
      </c>
      <c r="D333">
        <v>61.923671000000013</v>
      </c>
      <c r="E333">
        <v>7.9112549999999997</v>
      </c>
      <c r="F333">
        <v>48.272952000000011</v>
      </c>
      <c r="G333">
        <v>10.013688999999999</v>
      </c>
    </row>
    <row r="334" spans="1:9" x14ac:dyDescent="0.25">
      <c r="A334">
        <v>333</v>
      </c>
      <c r="D334">
        <v>61.92308700000001</v>
      </c>
      <c r="E334">
        <v>7.9415719999999999</v>
      </c>
      <c r="F334">
        <v>48.268592000000012</v>
      </c>
      <c r="G334">
        <v>9.9799140000000008</v>
      </c>
    </row>
    <row r="335" spans="1:9" x14ac:dyDescent="0.25">
      <c r="A335">
        <v>334</v>
      </c>
      <c r="D335">
        <v>61.881011000000015</v>
      </c>
      <c r="E335">
        <v>7.9497629999999999</v>
      </c>
      <c r="F335">
        <v>48.271732000000014</v>
      </c>
      <c r="G335">
        <v>9.9769349999999992</v>
      </c>
    </row>
    <row r="336" spans="1:9" x14ac:dyDescent="0.25">
      <c r="A336">
        <v>335</v>
      </c>
      <c r="D336">
        <v>61.901069000000014</v>
      </c>
      <c r="E336">
        <v>7.944178</v>
      </c>
      <c r="F336">
        <v>48.226413000000015</v>
      </c>
      <c r="G336">
        <v>9.9892760000000003</v>
      </c>
    </row>
    <row r="337" spans="1:9" x14ac:dyDescent="0.25">
      <c r="A337">
        <v>336</v>
      </c>
      <c r="D337">
        <v>61.911601000000012</v>
      </c>
      <c r="E337">
        <v>7.932264</v>
      </c>
      <c r="F337">
        <v>48.256198000000012</v>
      </c>
      <c r="G337">
        <v>10.062675</v>
      </c>
    </row>
    <row r="338" spans="1:9" x14ac:dyDescent="0.25">
      <c r="A338">
        <v>337</v>
      </c>
      <c r="D338">
        <v>61.965316000000016</v>
      </c>
      <c r="E338">
        <v>7.9064670000000001</v>
      </c>
    </row>
    <row r="339" spans="1:9" x14ac:dyDescent="0.25">
      <c r="A339">
        <v>338</v>
      </c>
      <c r="D339">
        <v>62.008563000000009</v>
      </c>
      <c r="E339">
        <v>7.8792350000000004</v>
      </c>
    </row>
    <row r="340" spans="1:9" x14ac:dyDescent="0.25">
      <c r="A340">
        <v>339</v>
      </c>
      <c r="D340">
        <v>61.877181000000014</v>
      </c>
      <c r="E340">
        <v>7.9677930000000003</v>
      </c>
    </row>
    <row r="341" spans="1:9" x14ac:dyDescent="0.25">
      <c r="A341">
        <v>340</v>
      </c>
      <c r="D341">
        <v>61.877181000000014</v>
      </c>
      <c r="E341">
        <v>7.9677930000000003</v>
      </c>
    </row>
    <row r="342" spans="1:9" x14ac:dyDescent="0.25">
      <c r="A342">
        <v>341</v>
      </c>
      <c r="B342">
        <v>71.582000000000008</v>
      </c>
      <c r="C342">
        <v>9.0601050000000001</v>
      </c>
    </row>
    <row r="343" spans="1:9" x14ac:dyDescent="0.25">
      <c r="A343">
        <v>342</v>
      </c>
      <c r="B343">
        <v>71.582000000000008</v>
      </c>
      <c r="C343">
        <v>9.0601050000000001</v>
      </c>
      <c r="H343">
        <v>61.612518000000016</v>
      </c>
      <c r="I343">
        <v>6.9340760000000001</v>
      </c>
    </row>
    <row r="344" spans="1:9" x14ac:dyDescent="0.25">
      <c r="A344">
        <v>343</v>
      </c>
      <c r="B344">
        <v>71.582000000000008</v>
      </c>
      <c r="C344">
        <v>9.0601050000000001</v>
      </c>
      <c r="H344">
        <v>61.66629300000001</v>
      </c>
      <c r="I344">
        <v>6.9322670000000004</v>
      </c>
    </row>
    <row r="345" spans="1:9" x14ac:dyDescent="0.25">
      <c r="A345">
        <v>344</v>
      </c>
      <c r="B345">
        <v>71.582000000000008</v>
      </c>
      <c r="C345">
        <v>9.0601050000000001</v>
      </c>
      <c r="H345">
        <v>61.631347000000012</v>
      </c>
      <c r="I345">
        <v>6.9476389999999997</v>
      </c>
    </row>
    <row r="346" spans="1:9" x14ac:dyDescent="0.25">
      <c r="A346">
        <v>345</v>
      </c>
      <c r="B346">
        <v>71.582000000000008</v>
      </c>
      <c r="C346">
        <v>9.0601050000000001</v>
      </c>
      <c r="H346">
        <v>61.650123000000015</v>
      </c>
      <c r="I346">
        <v>6.9388620000000003</v>
      </c>
    </row>
    <row r="347" spans="1:9" x14ac:dyDescent="0.25">
      <c r="A347">
        <v>346</v>
      </c>
      <c r="B347">
        <v>71.582000000000008</v>
      </c>
      <c r="C347">
        <v>9.0601050000000001</v>
      </c>
      <c r="H347">
        <v>61.665546000000013</v>
      </c>
      <c r="I347">
        <v>6.9368410000000003</v>
      </c>
    </row>
    <row r="348" spans="1:9" x14ac:dyDescent="0.25">
      <c r="A348">
        <v>347</v>
      </c>
      <c r="B348">
        <v>71.582000000000008</v>
      </c>
      <c r="C348">
        <v>9.0601050000000001</v>
      </c>
      <c r="H348">
        <v>61.667358000000014</v>
      </c>
      <c r="I348">
        <v>6.9291289999999996</v>
      </c>
    </row>
    <row r="349" spans="1:9" x14ac:dyDescent="0.25">
      <c r="A349">
        <v>348</v>
      </c>
      <c r="B349">
        <v>71.582000000000008</v>
      </c>
      <c r="C349">
        <v>9.0601050000000001</v>
      </c>
      <c r="H349">
        <v>61.645229000000015</v>
      </c>
      <c r="I349">
        <v>6.9368949999999998</v>
      </c>
    </row>
    <row r="350" spans="1:9" x14ac:dyDescent="0.25">
      <c r="A350">
        <v>349</v>
      </c>
      <c r="B350">
        <v>71.582000000000008</v>
      </c>
      <c r="C350">
        <v>9.0601050000000001</v>
      </c>
      <c r="H350">
        <v>61.658630000000009</v>
      </c>
      <c r="I350">
        <v>6.9799239999999996</v>
      </c>
    </row>
    <row r="351" spans="1:9" x14ac:dyDescent="0.25">
      <c r="A351">
        <v>350</v>
      </c>
      <c r="F351">
        <v>70.923421000000005</v>
      </c>
      <c r="G351">
        <v>9.3586310000000008</v>
      </c>
      <c r="H351">
        <v>61.668102000000012</v>
      </c>
      <c r="I351">
        <v>6.9704569999999997</v>
      </c>
    </row>
    <row r="352" spans="1:9" x14ac:dyDescent="0.25">
      <c r="A352">
        <v>351</v>
      </c>
      <c r="F352">
        <v>70.923421000000005</v>
      </c>
      <c r="G352">
        <v>9.3586310000000008</v>
      </c>
      <c r="H352">
        <v>61.612518000000016</v>
      </c>
      <c r="I352">
        <v>6.9340760000000001</v>
      </c>
    </row>
    <row r="353" spans="1:9" x14ac:dyDescent="0.25">
      <c r="A353">
        <v>352</v>
      </c>
      <c r="F353">
        <v>70.923421000000005</v>
      </c>
      <c r="G353">
        <v>9.3586310000000008</v>
      </c>
      <c r="H353">
        <v>61.612518000000016</v>
      </c>
      <c r="I353">
        <v>6.9340760000000001</v>
      </c>
    </row>
    <row r="354" spans="1:9" x14ac:dyDescent="0.25">
      <c r="A354">
        <v>353</v>
      </c>
      <c r="F354">
        <v>70.923421000000005</v>
      </c>
      <c r="G354">
        <v>9.3586310000000008</v>
      </c>
    </row>
    <row r="355" spans="1:9" x14ac:dyDescent="0.25">
      <c r="A355">
        <v>354</v>
      </c>
      <c r="F355">
        <v>70.923421000000005</v>
      </c>
      <c r="G355">
        <v>9.3586310000000008</v>
      </c>
    </row>
    <row r="356" spans="1:9" x14ac:dyDescent="0.25">
      <c r="A356">
        <v>355</v>
      </c>
      <c r="D356">
        <v>81.79926300000001</v>
      </c>
      <c r="E356">
        <v>8.1468419999999995</v>
      </c>
      <c r="F356">
        <v>70.923421000000005</v>
      </c>
      <c r="G356">
        <v>9.3586310000000008</v>
      </c>
    </row>
    <row r="357" spans="1:9" x14ac:dyDescent="0.25">
      <c r="A357">
        <v>356</v>
      </c>
      <c r="D357">
        <v>81.788789000000008</v>
      </c>
      <c r="E357">
        <v>8.1204199999999993</v>
      </c>
      <c r="F357">
        <v>70.923421000000005</v>
      </c>
      <c r="G357">
        <v>9.3586310000000008</v>
      </c>
    </row>
    <row r="358" spans="1:9" x14ac:dyDescent="0.25">
      <c r="A358">
        <v>357</v>
      </c>
      <c r="D358">
        <v>81.812421000000001</v>
      </c>
      <c r="E358">
        <v>8.1603159999999999</v>
      </c>
      <c r="F358">
        <v>70.923421000000005</v>
      </c>
      <c r="G358">
        <v>9.3586310000000008</v>
      </c>
    </row>
    <row r="359" spans="1:9" x14ac:dyDescent="0.25">
      <c r="A359">
        <v>358</v>
      </c>
      <c r="D359">
        <v>81.797999000000004</v>
      </c>
      <c r="E359">
        <v>8.1325260000000004</v>
      </c>
      <c r="F359">
        <v>70.923421000000005</v>
      </c>
      <c r="G359">
        <v>9.3586310000000008</v>
      </c>
    </row>
    <row r="360" spans="1:9" x14ac:dyDescent="0.25">
      <c r="A360">
        <v>359</v>
      </c>
      <c r="D360">
        <v>81.787261999999998</v>
      </c>
      <c r="E360">
        <v>8.1485269999999996</v>
      </c>
      <c r="F360">
        <v>70.923421000000005</v>
      </c>
      <c r="G360">
        <v>9.3586310000000008</v>
      </c>
    </row>
    <row r="361" spans="1:9" x14ac:dyDescent="0.25">
      <c r="A361">
        <v>360</v>
      </c>
      <c r="D361">
        <v>81.780578000000006</v>
      </c>
      <c r="E361">
        <v>8.1489480000000007</v>
      </c>
    </row>
    <row r="362" spans="1:9" x14ac:dyDescent="0.25">
      <c r="A362">
        <v>361</v>
      </c>
      <c r="D362">
        <v>81.806578000000002</v>
      </c>
      <c r="E362">
        <v>8.1242099999999997</v>
      </c>
    </row>
    <row r="363" spans="1:9" x14ac:dyDescent="0.25">
      <c r="A363">
        <v>362</v>
      </c>
      <c r="D363">
        <v>81.834263000000007</v>
      </c>
      <c r="E363">
        <v>8.0830000000000002</v>
      </c>
    </row>
    <row r="364" spans="1:9" x14ac:dyDescent="0.25">
      <c r="A364">
        <v>363</v>
      </c>
      <c r="B364">
        <v>89.052474000000004</v>
      </c>
      <c r="C364">
        <v>9.2263680000000008</v>
      </c>
      <c r="D364">
        <v>81.823210000000003</v>
      </c>
      <c r="E364">
        <v>8.1736319999999996</v>
      </c>
    </row>
    <row r="365" spans="1:9" x14ac:dyDescent="0.25">
      <c r="A365">
        <v>364</v>
      </c>
      <c r="B365">
        <v>89.06910400000001</v>
      </c>
      <c r="C365">
        <v>9.2261059999999997</v>
      </c>
      <c r="D365">
        <v>81.823210000000003</v>
      </c>
      <c r="E365">
        <v>8.1736319999999996</v>
      </c>
    </row>
    <row r="366" spans="1:9" x14ac:dyDescent="0.25">
      <c r="A366">
        <v>365</v>
      </c>
      <c r="B366">
        <v>89.031103999999999</v>
      </c>
      <c r="C366">
        <v>9.2228949999999994</v>
      </c>
    </row>
    <row r="367" spans="1:9" x14ac:dyDescent="0.25">
      <c r="A367">
        <v>366</v>
      </c>
      <c r="B367">
        <v>89.015473000000014</v>
      </c>
      <c r="C367">
        <v>9.2171579999999995</v>
      </c>
    </row>
    <row r="368" spans="1:9" x14ac:dyDescent="0.25">
      <c r="A368">
        <v>367</v>
      </c>
      <c r="B368">
        <v>89.003421000000003</v>
      </c>
      <c r="C368">
        <v>9.2405790000000003</v>
      </c>
      <c r="H368">
        <v>83.553947000000008</v>
      </c>
      <c r="I368">
        <v>7.2004739999999998</v>
      </c>
    </row>
    <row r="369" spans="1:9" x14ac:dyDescent="0.25">
      <c r="A369">
        <v>368</v>
      </c>
      <c r="B369">
        <v>88.959210000000013</v>
      </c>
      <c r="C369">
        <v>9.2557899999999993</v>
      </c>
      <c r="H369">
        <v>83.532368000000005</v>
      </c>
      <c r="I369">
        <v>7.2227899999999998</v>
      </c>
    </row>
    <row r="370" spans="1:9" x14ac:dyDescent="0.25">
      <c r="A370">
        <v>369</v>
      </c>
      <c r="B370">
        <v>88.961787000000015</v>
      </c>
      <c r="C370">
        <v>9.2379470000000001</v>
      </c>
      <c r="H370">
        <v>83.515314000000004</v>
      </c>
      <c r="I370">
        <v>7.1801050000000002</v>
      </c>
    </row>
    <row r="371" spans="1:9" x14ac:dyDescent="0.25">
      <c r="A371">
        <v>370</v>
      </c>
      <c r="B371">
        <v>88.94810600000001</v>
      </c>
      <c r="C371">
        <v>9.2091049999999992</v>
      </c>
      <c r="F371">
        <v>87.741578000000004</v>
      </c>
      <c r="G371">
        <v>10.475789000000001</v>
      </c>
      <c r="H371">
        <v>83.511262000000002</v>
      </c>
      <c r="I371">
        <v>7.180053</v>
      </c>
    </row>
    <row r="372" spans="1:9" x14ac:dyDescent="0.25">
      <c r="A372">
        <v>371</v>
      </c>
      <c r="B372">
        <v>89.06910400000001</v>
      </c>
      <c r="C372">
        <v>9.2261059999999997</v>
      </c>
      <c r="F372">
        <v>87.741578000000004</v>
      </c>
      <c r="G372">
        <v>10.475789000000001</v>
      </c>
      <c r="H372">
        <v>83.526420000000002</v>
      </c>
      <c r="I372">
        <v>7.1786839999999996</v>
      </c>
    </row>
    <row r="373" spans="1:9" x14ac:dyDescent="0.25">
      <c r="A373">
        <v>372</v>
      </c>
      <c r="F373">
        <v>87.745366000000004</v>
      </c>
      <c r="G373">
        <v>10.444000000000001</v>
      </c>
      <c r="H373">
        <v>83.514579000000012</v>
      </c>
      <c r="I373">
        <v>7.1994730000000002</v>
      </c>
    </row>
    <row r="374" spans="1:9" x14ac:dyDescent="0.25">
      <c r="A374">
        <v>373</v>
      </c>
      <c r="F374">
        <v>87.787631000000005</v>
      </c>
      <c r="G374">
        <v>10.48</v>
      </c>
      <c r="H374">
        <v>83.495736000000008</v>
      </c>
      <c r="I374">
        <v>7.1776309999999999</v>
      </c>
    </row>
    <row r="375" spans="1:9" x14ac:dyDescent="0.25">
      <c r="A375">
        <v>374</v>
      </c>
      <c r="F375">
        <v>87.789420000000007</v>
      </c>
      <c r="G375">
        <v>10.468158000000001</v>
      </c>
      <c r="H375">
        <v>83.521157000000002</v>
      </c>
      <c r="I375">
        <v>7.2064209999999997</v>
      </c>
    </row>
    <row r="376" spans="1:9" x14ac:dyDescent="0.25">
      <c r="A376">
        <v>375</v>
      </c>
      <c r="F376">
        <v>87.782842000000016</v>
      </c>
      <c r="G376">
        <v>10.482053000000001</v>
      </c>
      <c r="H376">
        <v>83.553947000000008</v>
      </c>
      <c r="I376">
        <v>7.2004739999999998</v>
      </c>
    </row>
    <row r="377" spans="1:9" x14ac:dyDescent="0.25">
      <c r="A377">
        <v>376</v>
      </c>
      <c r="F377">
        <v>87.794053000000005</v>
      </c>
      <c r="G377">
        <v>10.501738</v>
      </c>
      <c r="H377">
        <v>83.553947000000008</v>
      </c>
      <c r="I377">
        <v>7.2004739999999998</v>
      </c>
    </row>
    <row r="378" spans="1:9" x14ac:dyDescent="0.25">
      <c r="A378">
        <v>377</v>
      </c>
      <c r="D378">
        <v>104.582053</v>
      </c>
      <c r="E378">
        <v>8.0026840000000004</v>
      </c>
      <c r="F378">
        <v>87.72005200000001</v>
      </c>
      <c r="G378">
        <v>10.482263</v>
      </c>
    </row>
    <row r="379" spans="1:9" x14ac:dyDescent="0.25">
      <c r="A379">
        <v>378</v>
      </c>
      <c r="D379">
        <v>104.57573600000001</v>
      </c>
      <c r="E379">
        <v>7.982526</v>
      </c>
      <c r="F379">
        <v>87.707421000000011</v>
      </c>
      <c r="G379">
        <v>10.448</v>
      </c>
    </row>
    <row r="380" spans="1:9" x14ac:dyDescent="0.25">
      <c r="A380">
        <v>379</v>
      </c>
      <c r="D380">
        <v>104.576892</v>
      </c>
      <c r="E380">
        <v>7.9726309999999998</v>
      </c>
      <c r="F380">
        <v>87.741578000000004</v>
      </c>
      <c r="G380">
        <v>10.475789000000001</v>
      </c>
    </row>
    <row r="381" spans="1:9" x14ac:dyDescent="0.25">
      <c r="A381">
        <v>380</v>
      </c>
      <c r="D381">
        <v>104.57673600000001</v>
      </c>
      <c r="E381">
        <v>7.9538419999999999</v>
      </c>
    </row>
    <row r="382" spans="1:9" x14ac:dyDescent="0.25">
      <c r="A382">
        <v>381</v>
      </c>
      <c r="D382">
        <v>104.580787</v>
      </c>
      <c r="E382">
        <v>7.9541050000000002</v>
      </c>
    </row>
    <row r="383" spans="1:9" x14ac:dyDescent="0.25">
      <c r="A383">
        <v>382</v>
      </c>
      <c r="D383">
        <v>104.57184100000001</v>
      </c>
      <c r="E383">
        <v>7.9779999999999998</v>
      </c>
    </row>
    <row r="384" spans="1:9" x14ac:dyDescent="0.25">
      <c r="A384">
        <v>383</v>
      </c>
      <c r="D384">
        <v>104.546474</v>
      </c>
      <c r="E384">
        <v>7.9891579999999998</v>
      </c>
    </row>
    <row r="385" spans="1:9" x14ac:dyDescent="0.25">
      <c r="A385">
        <v>384</v>
      </c>
      <c r="D385">
        <v>104.550105</v>
      </c>
      <c r="E385">
        <v>7.9793159999999999</v>
      </c>
    </row>
    <row r="386" spans="1:9" x14ac:dyDescent="0.25">
      <c r="A386">
        <v>385</v>
      </c>
      <c r="B386">
        <v>111.607207</v>
      </c>
      <c r="C386">
        <v>9.2320530000000005</v>
      </c>
      <c r="D386">
        <v>104.610522</v>
      </c>
      <c r="E386">
        <v>7.9646840000000001</v>
      </c>
    </row>
    <row r="387" spans="1:9" x14ac:dyDescent="0.25">
      <c r="A387">
        <v>386</v>
      </c>
      <c r="B387">
        <v>111.621421</v>
      </c>
      <c r="C387">
        <v>9.2280519999999999</v>
      </c>
      <c r="D387">
        <v>104.582053</v>
      </c>
      <c r="E387">
        <v>8.0026840000000004</v>
      </c>
    </row>
    <row r="388" spans="1:9" x14ac:dyDescent="0.25">
      <c r="A388">
        <v>387</v>
      </c>
      <c r="B388">
        <v>111.597262</v>
      </c>
      <c r="C388">
        <v>9.235474</v>
      </c>
      <c r="D388">
        <v>104.582053</v>
      </c>
      <c r="E388">
        <v>8.0026840000000004</v>
      </c>
    </row>
    <row r="389" spans="1:9" x14ac:dyDescent="0.25">
      <c r="A389">
        <v>388</v>
      </c>
      <c r="B389">
        <v>111.615104</v>
      </c>
      <c r="C389">
        <v>9.2330000000000005</v>
      </c>
    </row>
    <row r="390" spans="1:9" x14ac:dyDescent="0.25">
      <c r="A390">
        <v>389</v>
      </c>
      <c r="B390">
        <v>111.611682</v>
      </c>
      <c r="C390">
        <v>9.2525259999999996</v>
      </c>
    </row>
    <row r="391" spans="1:9" x14ac:dyDescent="0.25">
      <c r="A391">
        <v>390</v>
      </c>
      <c r="B391">
        <v>111.62247400000001</v>
      </c>
      <c r="C391">
        <v>9.2354210000000005</v>
      </c>
    </row>
    <row r="392" spans="1:9" x14ac:dyDescent="0.25">
      <c r="A392">
        <v>391</v>
      </c>
      <c r="B392">
        <v>111.62526200000001</v>
      </c>
      <c r="C392">
        <v>9.2314209999999992</v>
      </c>
    </row>
    <row r="393" spans="1:9" x14ac:dyDescent="0.25">
      <c r="A393">
        <v>392</v>
      </c>
      <c r="B393">
        <v>111.622157</v>
      </c>
      <c r="C393">
        <v>9.2686320000000002</v>
      </c>
      <c r="H393">
        <v>107.95126200000001</v>
      </c>
      <c r="I393">
        <v>7.0097899999999997</v>
      </c>
    </row>
    <row r="394" spans="1:9" x14ac:dyDescent="0.25">
      <c r="A394">
        <v>393</v>
      </c>
      <c r="B394">
        <v>111.582629</v>
      </c>
      <c r="C394">
        <v>9.2390530000000002</v>
      </c>
      <c r="H394">
        <v>107.99257900000001</v>
      </c>
      <c r="I394">
        <v>7.0138949999999998</v>
      </c>
    </row>
    <row r="395" spans="1:9" x14ac:dyDescent="0.25">
      <c r="A395">
        <v>394</v>
      </c>
      <c r="F395">
        <v>110.645106</v>
      </c>
      <c r="G395">
        <v>10.343999999999999</v>
      </c>
      <c r="H395">
        <v>108.007525</v>
      </c>
      <c r="I395">
        <v>6.9987370000000002</v>
      </c>
    </row>
    <row r="396" spans="1:9" x14ac:dyDescent="0.25">
      <c r="A396">
        <v>395</v>
      </c>
      <c r="F396">
        <v>110.63647400000001</v>
      </c>
      <c r="G396">
        <v>10.319210999999999</v>
      </c>
      <c r="H396">
        <v>107.99420800000001</v>
      </c>
      <c r="I396">
        <v>6.9676840000000002</v>
      </c>
    </row>
    <row r="397" spans="1:9" x14ac:dyDescent="0.25">
      <c r="A397">
        <v>396</v>
      </c>
      <c r="F397">
        <v>110.66247100000001</v>
      </c>
      <c r="G397">
        <v>10.319421</v>
      </c>
      <c r="H397">
        <v>107.98868100000001</v>
      </c>
      <c r="I397">
        <v>6.980105</v>
      </c>
    </row>
    <row r="398" spans="1:9" x14ac:dyDescent="0.25">
      <c r="A398">
        <v>397</v>
      </c>
      <c r="F398">
        <v>110.660419</v>
      </c>
      <c r="G398">
        <v>10.333</v>
      </c>
      <c r="H398">
        <v>107.99052700000001</v>
      </c>
      <c r="I398">
        <v>6.9732630000000002</v>
      </c>
    </row>
    <row r="399" spans="1:9" x14ac:dyDescent="0.25">
      <c r="A399">
        <v>398</v>
      </c>
      <c r="F399">
        <v>110.67610500000001</v>
      </c>
      <c r="G399">
        <v>10.329947000000001</v>
      </c>
      <c r="H399">
        <v>108.02642</v>
      </c>
      <c r="I399">
        <v>6.9627369999999997</v>
      </c>
    </row>
    <row r="400" spans="1:9" x14ac:dyDescent="0.25">
      <c r="A400">
        <v>399</v>
      </c>
      <c r="F400">
        <v>110.71920700000001</v>
      </c>
      <c r="G400">
        <v>10.329369</v>
      </c>
      <c r="H400">
        <v>108.00394700000001</v>
      </c>
      <c r="I400">
        <v>6.9302099999999998</v>
      </c>
    </row>
    <row r="401" spans="1:9" x14ac:dyDescent="0.25">
      <c r="A401">
        <v>400</v>
      </c>
      <c r="F401">
        <v>110.70494400000001</v>
      </c>
      <c r="G401">
        <v>10.355473999999999</v>
      </c>
      <c r="H401">
        <v>107.95126200000001</v>
      </c>
      <c r="I401">
        <v>7.0097899999999997</v>
      </c>
    </row>
    <row r="402" spans="1:9" x14ac:dyDescent="0.25">
      <c r="A402">
        <v>401</v>
      </c>
      <c r="D402">
        <v>129.00294400000001</v>
      </c>
      <c r="E402">
        <v>7.7791050000000004</v>
      </c>
      <c r="F402">
        <v>110.70310500000001</v>
      </c>
      <c r="G402">
        <v>10.328789</v>
      </c>
    </row>
    <row r="403" spans="1:9" x14ac:dyDescent="0.25">
      <c r="A403">
        <v>402</v>
      </c>
      <c r="D403">
        <v>129.00294400000001</v>
      </c>
      <c r="E403">
        <v>7.7791050000000004</v>
      </c>
      <c r="F403">
        <v>110.645106</v>
      </c>
      <c r="G403">
        <v>10.343999999999999</v>
      </c>
    </row>
    <row r="404" spans="1:9" x14ac:dyDescent="0.25">
      <c r="A404">
        <v>403</v>
      </c>
      <c r="D404">
        <v>129.033736</v>
      </c>
      <c r="E404">
        <v>7.752211</v>
      </c>
    </row>
    <row r="405" spans="1:9" x14ac:dyDescent="0.25">
      <c r="A405">
        <v>404</v>
      </c>
      <c r="D405">
        <v>128.99615399999999</v>
      </c>
      <c r="E405">
        <v>7.7452639999999997</v>
      </c>
    </row>
    <row r="406" spans="1:9" x14ac:dyDescent="0.25">
      <c r="A406">
        <v>405</v>
      </c>
      <c r="D406">
        <v>129.02999800000001</v>
      </c>
      <c r="E406">
        <v>7.7726309999999996</v>
      </c>
    </row>
    <row r="407" spans="1:9" x14ac:dyDescent="0.25">
      <c r="A407">
        <v>406</v>
      </c>
      <c r="D407">
        <v>129.02310499999999</v>
      </c>
      <c r="E407">
        <v>7.7294739999999997</v>
      </c>
    </row>
    <row r="408" spans="1:9" x14ac:dyDescent="0.25">
      <c r="A408">
        <v>407</v>
      </c>
      <c r="D408">
        <v>129.01810700000001</v>
      </c>
      <c r="E408">
        <v>7.68621</v>
      </c>
    </row>
    <row r="409" spans="1:9" x14ac:dyDescent="0.25">
      <c r="A409">
        <v>408</v>
      </c>
      <c r="B409">
        <v>134.18157500000001</v>
      </c>
      <c r="C409">
        <v>9.0038420000000006</v>
      </c>
      <c r="D409">
        <v>129.05152000000001</v>
      </c>
      <c r="E409">
        <v>7.6804740000000002</v>
      </c>
    </row>
    <row r="410" spans="1:9" x14ac:dyDescent="0.25">
      <c r="A410">
        <v>409</v>
      </c>
      <c r="B410">
        <v>134.18157500000001</v>
      </c>
      <c r="C410">
        <v>9.0038420000000006</v>
      </c>
      <c r="D410">
        <v>129.106368</v>
      </c>
      <c r="E410">
        <v>7.6921049999999997</v>
      </c>
    </row>
    <row r="411" spans="1:9" x14ac:dyDescent="0.25">
      <c r="A411">
        <v>410</v>
      </c>
      <c r="B411">
        <v>134.18157500000001</v>
      </c>
      <c r="C411">
        <v>9.0038420000000006</v>
      </c>
      <c r="D411">
        <v>129.00294400000001</v>
      </c>
      <c r="E411">
        <v>7.7791050000000004</v>
      </c>
    </row>
    <row r="412" spans="1:9" x14ac:dyDescent="0.25">
      <c r="A412">
        <v>411</v>
      </c>
      <c r="B412">
        <v>134.18157500000001</v>
      </c>
      <c r="C412">
        <v>9.0038420000000006</v>
      </c>
    </row>
    <row r="413" spans="1:9" x14ac:dyDescent="0.25">
      <c r="A413">
        <v>412</v>
      </c>
      <c r="B413">
        <v>134.18157500000001</v>
      </c>
      <c r="C413">
        <v>9.0038420000000006</v>
      </c>
    </row>
    <row r="414" spans="1:9" x14ac:dyDescent="0.25">
      <c r="A414">
        <v>413</v>
      </c>
      <c r="B414">
        <v>134.18157500000001</v>
      </c>
      <c r="C414">
        <v>9.0038420000000006</v>
      </c>
    </row>
    <row r="415" spans="1:9" x14ac:dyDescent="0.25">
      <c r="A415">
        <v>414</v>
      </c>
      <c r="B415">
        <v>134.18157500000001</v>
      </c>
      <c r="C415">
        <v>9.0038420000000006</v>
      </c>
      <c r="H415">
        <v>130.80125700000002</v>
      </c>
      <c r="I415">
        <v>6.0492109999999997</v>
      </c>
    </row>
    <row r="416" spans="1:9" x14ac:dyDescent="0.25">
      <c r="A416">
        <v>415</v>
      </c>
      <c r="B416">
        <v>134.18157500000001</v>
      </c>
      <c r="C416">
        <v>9.0038420000000006</v>
      </c>
      <c r="H416">
        <v>130.80125700000002</v>
      </c>
      <c r="I416">
        <v>6.0492109999999997</v>
      </c>
    </row>
    <row r="417" spans="1:9" x14ac:dyDescent="0.25">
      <c r="A417">
        <v>416</v>
      </c>
      <c r="B417">
        <v>134.18157500000001</v>
      </c>
      <c r="C417">
        <v>9.0038420000000006</v>
      </c>
      <c r="H417">
        <v>130.81889200000001</v>
      </c>
      <c r="I417">
        <v>6.0303149999999999</v>
      </c>
    </row>
    <row r="418" spans="1:9" x14ac:dyDescent="0.25">
      <c r="A418">
        <v>417</v>
      </c>
      <c r="F418">
        <v>132.60052400000001</v>
      </c>
      <c r="G418">
        <v>9.1801589999999997</v>
      </c>
      <c r="H418">
        <v>130.803313</v>
      </c>
      <c r="I418">
        <v>6.0334209999999997</v>
      </c>
    </row>
    <row r="419" spans="1:9" x14ac:dyDescent="0.25">
      <c r="A419">
        <v>418</v>
      </c>
      <c r="F419">
        <v>132.64136400000001</v>
      </c>
      <c r="G419">
        <v>9.1677370000000007</v>
      </c>
      <c r="H419">
        <v>130.83152699999999</v>
      </c>
      <c r="I419">
        <v>6.00779</v>
      </c>
    </row>
    <row r="420" spans="1:9" x14ac:dyDescent="0.25">
      <c r="A420">
        <v>419</v>
      </c>
      <c r="F420">
        <v>132.641154</v>
      </c>
      <c r="G420">
        <v>9.1355789999999999</v>
      </c>
      <c r="H420">
        <v>130.845889</v>
      </c>
      <c r="I420">
        <v>5.9970530000000002</v>
      </c>
    </row>
    <row r="421" spans="1:9" x14ac:dyDescent="0.25">
      <c r="A421">
        <v>420</v>
      </c>
      <c r="F421">
        <v>132.583472</v>
      </c>
      <c r="G421">
        <v>9.1939469999999996</v>
      </c>
      <c r="H421">
        <v>130.896209</v>
      </c>
      <c r="I421">
        <v>6.0164210000000002</v>
      </c>
    </row>
    <row r="422" spans="1:9" x14ac:dyDescent="0.25">
      <c r="A422">
        <v>421</v>
      </c>
      <c r="F422">
        <v>132.67378500000001</v>
      </c>
      <c r="G422">
        <v>9.1555789999999995</v>
      </c>
      <c r="H422">
        <v>130.84720900000002</v>
      </c>
      <c r="I422">
        <v>6.0650000000000004</v>
      </c>
    </row>
    <row r="423" spans="1:9" x14ac:dyDescent="0.25">
      <c r="A423">
        <v>422</v>
      </c>
      <c r="F423">
        <v>132.724841</v>
      </c>
      <c r="G423">
        <v>9.1321580000000004</v>
      </c>
      <c r="H423">
        <v>130.80125700000002</v>
      </c>
      <c r="I423">
        <v>6.0492109999999997</v>
      </c>
    </row>
    <row r="424" spans="1:9" x14ac:dyDescent="0.25">
      <c r="A424">
        <v>423</v>
      </c>
      <c r="D424">
        <v>155.34585300000001</v>
      </c>
      <c r="E424">
        <v>8.3902649999999994</v>
      </c>
      <c r="F424">
        <v>132.72962899999999</v>
      </c>
      <c r="G424">
        <v>9.1628419999999995</v>
      </c>
      <c r="H424">
        <v>130.80125700000002</v>
      </c>
      <c r="I424">
        <v>6.0492109999999997</v>
      </c>
    </row>
    <row r="425" spans="1:9" x14ac:dyDescent="0.25">
      <c r="A425">
        <v>424</v>
      </c>
      <c r="D425">
        <v>155.33287300000001</v>
      </c>
      <c r="E425">
        <v>8.40367</v>
      </c>
      <c r="F425">
        <v>132.78905</v>
      </c>
      <c r="G425">
        <v>9.1750530000000001</v>
      </c>
      <c r="H425">
        <v>130.80125700000002</v>
      </c>
      <c r="I425">
        <v>6.0492109999999997</v>
      </c>
    </row>
    <row r="426" spans="1:9" x14ac:dyDescent="0.25">
      <c r="A426">
        <v>425</v>
      </c>
      <c r="D426">
        <v>155.32340600000001</v>
      </c>
      <c r="E426">
        <v>8.4168079999999996</v>
      </c>
      <c r="F426">
        <v>132.60052400000001</v>
      </c>
      <c r="G426">
        <v>9.1801589999999997</v>
      </c>
    </row>
    <row r="427" spans="1:9" x14ac:dyDescent="0.25">
      <c r="A427">
        <v>426</v>
      </c>
      <c r="D427">
        <v>155.31398999999999</v>
      </c>
      <c r="E427">
        <v>8.3956920000000004</v>
      </c>
    </row>
    <row r="428" spans="1:9" x14ac:dyDescent="0.25">
      <c r="A428">
        <v>427</v>
      </c>
      <c r="D428">
        <v>155.32638400000002</v>
      </c>
      <c r="E428">
        <v>8.3940420000000007</v>
      </c>
    </row>
    <row r="429" spans="1:9" x14ac:dyDescent="0.25">
      <c r="A429">
        <v>428</v>
      </c>
      <c r="D429">
        <v>155.305958</v>
      </c>
      <c r="E429">
        <v>8.4285099999999993</v>
      </c>
    </row>
    <row r="430" spans="1:9" x14ac:dyDescent="0.25">
      <c r="A430">
        <v>429</v>
      </c>
      <c r="D430">
        <v>155.288139</v>
      </c>
      <c r="E430">
        <v>8.3882969999999997</v>
      </c>
    </row>
    <row r="431" spans="1:9" x14ac:dyDescent="0.25">
      <c r="A431">
        <v>430</v>
      </c>
      <c r="B431">
        <v>159.961544</v>
      </c>
      <c r="C431">
        <v>10.311436</v>
      </c>
      <c r="D431">
        <v>155.251384</v>
      </c>
      <c r="E431">
        <v>8.3975000000000009</v>
      </c>
    </row>
    <row r="432" spans="1:9" x14ac:dyDescent="0.25">
      <c r="A432">
        <v>431</v>
      </c>
      <c r="B432">
        <v>159.986277</v>
      </c>
      <c r="C432">
        <v>10.334360999999999</v>
      </c>
      <c r="D432">
        <v>155.31319300000001</v>
      </c>
      <c r="E432">
        <v>8.4223940000000006</v>
      </c>
    </row>
    <row r="433" spans="1:9" x14ac:dyDescent="0.25">
      <c r="A433">
        <v>432</v>
      </c>
      <c r="B433">
        <v>159.962661</v>
      </c>
      <c r="C433">
        <v>10.345371999999999</v>
      </c>
      <c r="D433">
        <v>155.404044</v>
      </c>
      <c r="E433">
        <v>8.4074469999999994</v>
      </c>
    </row>
    <row r="434" spans="1:9" x14ac:dyDescent="0.25">
      <c r="A434">
        <v>433</v>
      </c>
      <c r="B434">
        <v>159.942554</v>
      </c>
      <c r="C434">
        <v>10.334521000000001</v>
      </c>
      <c r="D434">
        <v>155.387395</v>
      </c>
      <c r="E434">
        <v>8.4291490000000007</v>
      </c>
    </row>
    <row r="435" spans="1:9" x14ac:dyDescent="0.25">
      <c r="A435">
        <v>434</v>
      </c>
      <c r="B435">
        <v>159.95893599999999</v>
      </c>
      <c r="C435">
        <v>10.336755</v>
      </c>
    </row>
    <row r="436" spans="1:9" x14ac:dyDescent="0.25">
      <c r="A436">
        <v>435</v>
      </c>
      <c r="B436">
        <v>159.938884</v>
      </c>
      <c r="C436">
        <v>10.349733000000001</v>
      </c>
    </row>
    <row r="437" spans="1:9" x14ac:dyDescent="0.25">
      <c r="A437">
        <v>436</v>
      </c>
      <c r="B437">
        <v>159.93398999999999</v>
      </c>
      <c r="C437">
        <v>10.347021</v>
      </c>
    </row>
    <row r="438" spans="1:9" x14ac:dyDescent="0.25">
      <c r="A438">
        <v>437</v>
      </c>
      <c r="B438">
        <v>159.94053300000002</v>
      </c>
      <c r="C438">
        <v>10.337073999999999</v>
      </c>
    </row>
    <row r="439" spans="1:9" x14ac:dyDescent="0.25">
      <c r="A439">
        <v>438</v>
      </c>
      <c r="B439">
        <v>159.961544</v>
      </c>
      <c r="C439">
        <v>10.311436</v>
      </c>
      <c r="F439">
        <v>158.354151</v>
      </c>
      <c r="G439">
        <v>10.510745</v>
      </c>
      <c r="H439">
        <v>157.004682</v>
      </c>
      <c r="I439">
        <v>7.5529250000000001</v>
      </c>
    </row>
    <row r="440" spans="1:9" x14ac:dyDescent="0.25">
      <c r="A440">
        <v>439</v>
      </c>
      <c r="B440">
        <v>159.961544</v>
      </c>
      <c r="C440">
        <v>10.311436</v>
      </c>
      <c r="F440">
        <v>158.354151</v>
      </c>
      <c r="G440">
        <v>10.510745</v>
      </c>
      <c r="H440">
        <v>157.01457600000001</v>
      </c>
      <c r="I440">
        <v>7.5386170000000003</v>
      </c>
    </row>
    <row r="441" spans="1:9" x14ac:dyDescent="0.25">
      <c r="A441">
        <v>440</v>
      </c>
      <c r="F441">
        <v>158.35212899999999</v>
      </c>
      <c r="G441">
        <v>10.488669</v>
      </c>
      <c r="H441">
        <v>157.00574599999999</v>
      </c>
      <c r="I441">
        <v>7.5312229999999998</v>
      </c>
    </row>
    <row r="442" spans="1:9" x14ac:dyDescent="0.25">
      <c r="A442">
        <v>441</v>
      </c>
      <c r="F442">
        <v>158.34899000000001</v>
      </c>
      <c r="G442">
        <v>10.504521</v>
      </c>
      <c r="H442">
        <v>157.043139</v>
      </c>
      <c r="I442">
        <v>7.4868079999999999</v>
      </c>
    </row>
    <row r="443" spans="1:9" x14ac:dyDescent="0.25">
      <c r="A443">
        <v>442</v>
      </c>
      <c r="F443">
        <v>158.32382999999999</v>
      </c>
      <c r="G443">
        <v>10.521223000000001</v>
      </c>
      <c r="H443">
        <v>156.97899000000001</v>
      </c>
      <c r="I443">
        <v>7.4635639999999999</v>
      </c>
    </row>
    <row r="444" spans="1:9" x14ac:dyDescent="0.25">
      <c r="A444">
        <v>443</v>
      </c>
      <c r="F444">
        <v>158.33367100000001</v>
      </c>
      <c r="G444">
        <v>10.531594999999999</v>
      </c>
      <c r="H444">
        <v>156.91377700000001</v>
      </c>
      <c r="I444">
        <v>7.4926060000000003</v>
      </c>
    </row>
    <row r="445" spans="1:9" x14ac:dyDescent="0.25">
      <c r="A445">
        <v>444</v>
      </c>
      <c r="F445">
        <v>158.39548000000002</v>
      </c>
      <c r="G445">
        <v>10.564947</v>
      </c>
      <c r="H445">
        <v>156.97186299999998</v>
      </c>
      <c r="I445">
        <v>7.5424470000000001</v>
      </c>
    </row>
    <row r="446" spans="1:9" x14ac:dyDescent="0.25">
      <c r="A446">
        <v>445</v>
      </c>
      <c r="F446">
        <v>158.257767</v>
      </c>
      <c r="G446">
        <v>10.581967000000001</v>
      </c>
      <c r="H446">
        <v>156.97994800000001</v>
      </c>
      <c r="I446">
        <v>7.5221280000000004</v>
      </c>
    </row>
    <row r="447" spans="1:9" x14ac:dyDescent="0.25">
      <c r="A447">
        <v>446</v>
      </c>
      <c r="F447">
        <v>158.28936300000001</v>
      </c>
      <c r="G447">
        <v>10.533085</v>
      </c>
      <c r="H447">
        <v>157.026543</v>
      </c>
      <c r="I447">
        <v>7.5511699999999999</v>
      </c>
    </row>
    <row r="448" spans="1:9" x14ac:dyDescent="0.25">
      <c r="A448">
        <v>447</v>
      </c>
      <c r="F448">
        <v>158.354151</v>
      </c>
      <c r="G448">
        <v>10.510745</v>
      </c>
    </row>
    <row r="449" spans="1:9" x14ac:dyDescent="0.25">
      <c r="A449">
        <v>448</v>
      </c>
      <c r="F449">
        <v>158.354151</v>
      </c>
      <c r="G449">
        <v>10.510745</v>
      </c>
    </row>
    <row r="450" spans="1:9" x14ac:dyDescent="0.25">
      <c r="A450">
        <v>449</v>
      </c>
      <c r="D450">
        <v>177.02218099999999</v>
      </c>
      <c r="E450">
        <v>9.5443619999999996</v>
      </c>
    </row>
    <row r="451" spans="1:9" x14ac:dyDescent="0.25">
      <c r="A451">
        <v>450</v>
      </c>
      <c r="D451">
        <v>177.03287399999999</v>
      </c>
      <c r="E451">
        <v>9.5352130000000006</v>
      </c>
    </row>
    <row r="452" spans="1:9" x14ac:dyDescent="0.25">
      <c r="A452">
        <v>451</v>
      </c>
      <c r="D452">
        <v>176.99516199999999</v>
      </c>
      <c r="E452">
        <v>9.5407449999999994</v>
      </c>
    </row>
    <row r="453" spans="1:9" x14ac:dyDescent="0.25">
      <c r="A453">
        <v>452</v>
      </c>
      <c r="D453">
        <v>176.99372399999999</v>
      </c>
      <c r="E453">
        <v>9.5385639999999992</v>
      </c>
    </row>
    <row r="454" spans="1:9" x14ac:dyDescent="0.25">
      <c r="A454">
        <v>453</v>
      </c>
      <c r="D454">
        <v>176.98515800000001</v>
      </c>
      <c r="E454">
        <v>9.5473929999999996</v>
      </c>
    </row>
    <row r="455" spans="1:9" x14ac:dyDescent="0.25">
      <c r="A455">
        <v>454</v>
      </c>
      <c r="B455">
        <v>181.612235</v>
      </c>
      <c r="C455">
        <v>11.300796999999999</v>
      </c>
      <c r="D455">
        <v>176.982606</v>
      </c>
      <c r="E455">
        <v>9.5377130000000001</v>
      </c>
    </row>
    <row r="456" spans="1:9" x14ac:dyDescent="0.25">
      <c r="A456">
        <v>455</v>
      </c>
      <c r="B456">
        <v>181.63</v>
      </c>
      <c r="C456">
        <v>11.298404</v>
      </c>
      <c r="D456">
        <v>176.98622399999999</v>
      </c>
      <c r="E456">
        <v>9.5220210000000005</v>
      </c>
    </row>
    <row r="457" spans="1:9" x14ac:dyDescent="0.25">
      <c r="A457">
        <v>456</v>
      </c>
      <c r="B457">
        <v>181.617232</v>
      </c>
      <c r="C457">
        <v>11.326542</v>
      </c>
      <c r="D457">
        <v>177.05005299999999</v>
      </c>
      <c r="E457">
        <v>9.5297870000000007</v>
      </c>
    </row>
    <row r="458" spans="1:9" x14ac:dyDescent="0.25">
      <c r="A458">
        <v>457</v>
      </c>
      <c r="B458">
        <v>181.623458</v>
      </c>
      <c r="C458">
        <v>11.33234</v>
      </c>
      <c r="D458">
        <v>177.083831</v>
      </c>
      <c r="E458">
        <v>9.4763830000000002</v>
      </c>
    </row>
    <row r="459" spans="1:9" x14ac:dyDescent="0.25">
      <c r="A459">
        <v>458</v>
      </c>
      <c r="B459">
        <v>181.61563799999999</v>
      </c>
      <c r="C459">
        <v>11.338085</v>
      </c>
      <c r="D459">
        <v>177.01888300000002</v>
      </c>
      <c r="E459">
        <v>9.5181380000000004</v>
      </c>
    </row>
    <row r="460" spans="1:9" x14ac:dyDescent="0.25">
      <c r="A460">
        <v>459</v>
      </c>
      <c r="B460">
        <v>181.564257</v>
      </c>
      <c r="C460">
        <v>11.333936</v>
      </c>
    </row>
    <row r="461" spans="1:9" x14ac:dyDescent="0.25">
      <c r="A461">
        <v>460</v>
      </c>
      <c r="B461">
        <v>181.631381</v>
      </c>
      <c r="C461">
        <v>11.335798</v>
      </c>
    </row>
    <row r="462" spans="1:9" x14ac:dyDescent="0.25">
      <c r="A462">
        <v>461</v>
      </c>
      <c r="B462">
        <v>181.70143400000001</v>
      </c>
      <c r="C462">
        <v>11.302766</v>
      </c>
    </row>
    <row r="463" spans="1:9" x14ac:dyDescent="0.25">
      <c r="A463">
        <v>462</v>
      </c>
      <c r="B463">
        <v>181.61877699999999</v>
      </c>
      <c r="C463">
        <v>11.314468</v>
      </c>
      <c r="H463">
        <v>179.53452200000001</v>
      </c>
      <c r="I463">
        <v>8.0142019999999992</v>
      </c>
    </row>
    <row r="464" spans="1:9" x14ac:dyDescent="0.25">
      <c r="A464">
        <v>463</v>
      </c>
      <c r="B464">
        <v>181.61877699999999</v>
      </c>
      <c r="C464">
        <v>11.314468</v>
      </c>
      <c r="H464">
        <v>179.57234099999999</v>
      </c>
      <c r="I464">
        <v>8.0199459999999991</v>
      </c>
    </row>
    <row r="465" spans="1:9" x14ac:dyDescent="0.25">
      <c r="A465">
        <v>464</v>
      </c>
      <c r="F465">
        <v>180.597129</v>
      </c>
      <c r="G465">
        <v>11.013883</v>
      </c>
      <c r="H465">
        <v>179.56005400000001</v>
      </c>
      <c r="I465">
        <v>8.0088830000000009</v>
      </c>
    </row>
    <row r="466" spans="1:9" x14ac:dyDescent="0.25">
      <c r="A466">
        <v>465</v>
      </c>
      <c r="F466">
        <v>180.54792700000002</v>
      </c>
      <c r="G466">
        <v>10.980850999999999</v>
      </c>
      <c r="H466">
        <v>179.58622200000002</v>
      </c>
      <c r="I466">
        <v>7.9949459999999997</v>
      </c>
    </row>
    <row r="467" spans="1:9" x14ac:dyDescent="0.25">
      <c r="A467">
        <v>466</v>
      </c>
      <c r="F467">
        <v>180.57829900000002</v>
      </c>
      <c r="G467">
        <v>10.980266</v>
      </c>
      <c r="H467">
        <v>179.577235</v>
      </c>
      <c r="I467">
        <v>7.9576060000000002</v>
      </c>
    </row>
    <row r="468" spans="1:9" x14ac:dyDescent="0.25">
      <c r="A468">
        <v>467</v>
      </c>
      <c r="F468">
        <v>180.59563700000001</v>
      </c>
      <c r="G468">
        <v>10.972287</v>
      </c>
      <c r="H468">
        <v>179.548136</v>
      </c>
      <c r="I468">
        <v>7.9756910000000003</v>
      </c>
    </row>
    <row r="469" spans="1:9" x14ac:dyDescent="0.25">
      <c r="A469">
        <v>468</v>
      </c>
      <c r="F469">
        <v>180.60590200000001</v>
      </c>
      <c r="G469">
        <v>10.985106</v>
      </c>
      <c r="H469">
        <v>179.574095</v>
      </c>
      <c r="I469">
        <v>7.9840429999999998</v>
      </c>
    </row>
    <row r="470" spans="1:9" x14ac:dyDescent="0.25">
      <c r="A470">
        <v>469</v>
      </c>
      <c r="F470">
        <v>180.64010500000001</v>
      </c>
      <c r="G470">
        <v>10.992978000000001</v>
      </c>
      <c r="H470">
        <v>179.661486</v>
      </c>
      <c r="I470">
        <v>7.9654790000000002</v>
      </c>
    </row>
    <row r="471" spans="1:9" x14ac:dyDescent="0.25">
      <c r="A471">
        <v>470</v>
      </c>
      <c r="D471">
        <v>198.246543</v>
      </c>
      <c r="E471">
        <v>9.3380849999999995</v>
      </c>
      <c r="F471">
        <v>180.64202</v>
      </c>
      <c r="G471">
        <v>11.002978000000001</v>
      </c>
      <c r="H471">
        <v>179.632182</v>
      </c>
      <c r="I471">
        <v>7.9934570000000003</v>
      </c>
    </row>
    <row r="472" spans="1:9" x14ac:dyDescent="0.25">
      <c r="A472">
        <v>471</v>
      </c>
      <c r="D472">
        <v>198.246543</v>
      </c>
      <c r="E472">
        <v>9.3380849999999995</v>
      </c>
      <c r="F472">
        <v>180.595797</v>
      </c>
      <c r="G472">
        <v>10.993190999999999</v>
      </c>
      <c r="H472">
        <v>179.49585200000001</v>
      </c>
      <c r="I472">
        <v>8.0024460000000008</v>
      </c>
    </row>
    <row r="473" spans="1:9" x14ac:dyDescent="0.25">
      <c r="A473">
        <v>472</v>
      </c>
      <c r="D473">
        <v>198.34547700000002</v>
      </c>
      <c r="E473">
        <v>9.3937760000000008</v>
      </c>
      <c r="F473">
        <v>180.607608</v>
      </c>
      <c r="G473">
        <v>11.010478000000001</v>
      </c>
    </row>
    <row r="474" spans="1:9" x14ac:dyDescent="0.25">
      <c r="A474">
        <v>473</v>
      </c>
      <c r="D474">
        <v>198.31803400000001</v>
      </c>
      <c r="E474">
        <v>9.3603190000000005</v>
      </c>
      <c r="F474">
        <v>180.607608</v>
      </c>
      <c r="G474">
        <v>11.010478000000001</v>
      </c>
    </row>
    <row r="475" spans="1:9" x14ac:dyDescent="0.25">
      <c r="A475">
        <v>474</v>
      </c>
      <c r="D475">
        <v>198.30563599999999</v>
      </c>
      <c r="E475">
        <v>9.3507979999999993</v>
      </c>
    </row>
    <row r="476" spans="1:9" x14ac:dyDescent="0.25">
      <c r="A476">
        <v>475</v>
      </c>
      <c r="D476">
        <v>198.29850999999999</v>
      </c>
      <c r="E476">
        <v>9.3462230000000002</v>
      </c>
    </row>
    <row r="477" spans="1:9" x14ac:dyDescent="0.25">
      <c r="A477">
        <v>476</v>
      </c>
      <c r="D477">
        <v>198.29616799999999</v>
      </c>
      <c r="E477">
        <v>9.3543620000000001</v>
      </c>
    </row>
    <row r="478" spans="1:9" x14ac:dyDescent="0.25">
      <c r="A478">
        <v>477</v>
      </c>
      <c r="B478">
        <v>204.111277</v>
      </c>
      <c r="C478">
        <v>10.525957</v>
      </c>
      <c r="D478">
        <v>198.36079699999999</v>
      </c>
      <c r="E478">
        <v>9.3461169999999996</v>
      </c>
    </row>
    <row r="479" spans="1:9" x14ac:dyDescent="0.25">
      <c r="A479">
        <v>478</v>
      </c>
      <c r="B479">
        <v>204.11931100000001</v>
      </c>
      <c r="C479">
        <v>10.498457</v>
      </c>
      <c r="D479">
        <v>198.36781999999999</v>
      </c>
      <c r="E479">
        <v>9.3309040000000003</v>
      </c>
    </row>
    <row r="480" spans="1:9" x14ac:dyDescent="0.25">
      <c r="A480">
        <v>479</v>
      </c>
      <c r="B480">
        <v>204.138991</v>
      </c>
      <c r="C480">
        <v>10.524573999999999</v>
      </c>
      <c r="D480">
        <v>198.246543</v>
      </c>
      <c r="E480">
        <v>9.3380849999999995</v>
      </c>
    </row>
    <row r="481" spans="1:9" x14ac:dyDescent="0.25">
      <c r="A481">
        <v>480</v>
      </c>
      <c r="B481">
        <v>204.14771100000002</v>
      </c>
      <c r="C481">
        <v>10.531010999999999</v>
      </c>
      <c r="D481">
        <v>198.246543</v>
      </c>
      <c r="E481">
        <v>9.3380849999999995</v>
      </c>
    </row>
    <row r="482" spans="1:9" x14ac:dyDescent="0.25">
      <c r="A482">
        <v>481</v>
      </c>
      <c r="B482">
        <v>204.13175799999999</v>
      </c>
      <c r="C482">
        <v>10.525584</v>
      </c>
    </row>
    <row r="483" spans="1:9" x14ac:dyDescent="0.25">
      <c r="A483">
        <v>482</v>
      </c>
      <c r="B483">
        <v>204.14249699999999</v>
      </c>
      <c r="C483">
        <v>10.543563000000001</v>
      </c>
    </row>
    <row r="484" spans="1:9" x14ac:dyDescent="0.25">
      <c r="A484">
        <v>483</v>
      </c>
      <c r="B484">
        <v>204.14600999999999</v>
      </c>
      <c r="C484">
        <v>10.549201999999999</v>
      </c>
    </row>
    <row r="485" spans="1:9" x14ac:dyDescent="0.25">
      <c r="A485">
        <v>484</v>
      </c>
      <c r="B485">
        <v>204.16319200000001</v>
      </c>
      <c r="C485">
        <v>10.587394</v>
      </c>
      <c r="H485">
        <v>200.80196599999999</v>
      </c>
      <c r="I485">
        <v>7.9579789999999999</v>
      </c>
    </row>
    <row r="486" spans="1:9" x14ac:dyDescent="0.25">
      <c r="A486">
        <v>485</v>
      </c>
      <c r="B486">
        <v>204.15967800000001</v>
      </c>
      <c r="C486">
        <v>10.554361</v>
      </c>
      <c r="H486">
        <v>200.72994499999999</v>
      </c>
      <c r="I486">
        <v>7.9730850000000002</v>
      </c>
    </row>
    <row r="487" spans="1:9" x14ac:dyDescent="0.25">
      <c r="A487">
        <v>486</v>
      </c>
      <c r="B487">
        <v>204.125212</v>
      </c>
      <c r="C487">
        <v>10.53234</v>
      </c>
      <c r="H487">
        <v>200.751273</v>
      </c>
      <c r="I487">
        <v>7.9876589999999998</v>
      </c>
    </row>
    <row r="488" spans="1:9" x14ac:dyDescent="0.25">
      <c r="A488">
        <v>487</v>
      </c>
      <c r="F488">
        <v>202.85170199999999</v>
      </c>
      <c r="G488">
        <v>10.998192</v>
      </c>
      <c r="H488">
        <v>200.78494499999999</v>
      </c>
      <c r="I488">
        <v>7.9994149999999999</v>
      </c>
    </row>
    <row r="489" spans="1:9" x14ac:dyDescent="0.25">
      <c r="A489">
        <v>488</v>
      </c>
      <c r="F489">
        <v>202.85170199999999</v>
      </c>
      <c r="G489">
        <v>10.998192</v>
      </c>
      <c r="H489">
        <v>200.761752</v>
      </c>
      <c r="I489">
        <v>7.9755320000000003</v>
      </c>
    </row>
    <row r="490" spans="1:9" x14ac:dyDescent="0.25">
      <c r="A490">
        <v>489</v>
      </c>
      <c r="F490">
        <v>202.85170199999999</v>
      </c>
      <c r="G490">
        <v>10.998192</v>
      </c>
      <c r="H490">
        <v>200.78377800000001</v>
      </c>
      <c r="I490">
        <v>7.9672869999999998</v>
      </c>
    </row>
    <row r="491" spans="1:9" x14ac:dyDescent="0.25">
      <c r="A491">
        <v>490</v>
      </c>
      <c r="F491">
        <v>202.873828</v>
      </c>
      <c r="G491">
        <v>10.934094999999999</v>
      </c>
      <c r="H491">
        <v>200.79016000000001</v>
      </c>
      <c r="I491">
        <v>7.9448400000000001</v>
      </c>
    </row>
    <row r="492" spans="1:9" x14ac:dyDescent="0.25">
      <c r="A492">
        <v>491</v>
      </c>
      <c r="F492">
        <v>202.85383100000001</v>
      </c>
      <c r="G492">
        <v>10.922074</v>
      </c>
      <c r="H492">
        <v>200.88978500000002</v>
      </c>
      <c r="I492">
        <v>7.9309570000000003</v>
      </c>
    </row>
    <row r="493" spans="1:9" x14ac:dyDescent="0.25">
      <c r="A493">
        <v>492</v>
      </c>
      <c r="D493">
        <v>218.34304900000001</v>
      </c>
      <c r="E493">
        <v>8.4319009999999999</v>
      </c>
      <c r="F493">
        <v>202.87696700000001</v>
      </c>
      <c r="G493">
        <v>10.939520999999999</v>
      </c>
      <c r="H493">
        <v>200.90510800000001</v>
      </c>
      <c r="I493">
        <v>7.9893609999999997</v>
      </c>
    </row>
    <row r="494" spans="1:9" x14ac:dyDescent="0.25">
      <c r="A494">
        <v>493</v>
      </c>
      <c r="D494">
        <v>218.24510699999999</v>
      </c>
      <c r="E494">
        <v>8.3935879999999994</v>
      </c>
      <c r="F494">
        <v>202.91467499999999</v>
      </c>
      <c r="G494">
        <v>10.946383000000001</v>
      </c>
      <c r="H494">
        <v>200.93585100000001</v>
      </c>
      <c r="I494">
        <v>8.0376600000000007</v>
      </c>
    </row>
    <row r="495" spans="1:9" x14ac:dyDescent="0.25">
      <c r="A495">
        <v>494</v>
      </c>
      <c r="D495">
        <v>218.25984199999999</v>
      </c>
      <c r="E495">
        <v>8.4014819999999997</v>
      </c>
      <c r="F495">
        <v>202.95441700000001</v>
      </c>
      <c r="G495">
        <v>10.96734</v>
      </c>
    </row>
    <row r="496" spans="1:9" x14ac:dyDescent="0.25">
      <c r="A496">
        <v>495</v>
      </c>
      <c r="D496">
        <v>218.26794699999999</v>
      </c>
      <c r="E496">
        <v>8.4395319999999998</v>
      </c>
      <c r="F496">
        <v>202.957232</v>
      </c>
      <c r="G496">
        <v>10.970957</v>
      </c>
    </row>
    <row r="497" spans="1:9" x14ac:dyDescent="0.25">
      <c r="A497">
        <v>496</v>
      </c>
      <c r="D497">
        <v>218.29478800000001</v>
      </c>
      <c r="E497">
        <v>8.4357430000000004</v>
      </c>
      <c r="F497">
        <v>202.918353</v>
      </c>
      <c r="G497">
        <v>10.981170000000001</v>
      </c>
    </row>
    <row r="498" spans="1:9" x14ac:dyDescent="0.25">
      <c r="A498">
        <v>497</v>
      </c>
      <c r="D498">
        <v>218.299419</v>
      </c>
      <c r="E498">
        <v>8.4335330000000006</v>
      </c>
      <c r="F498">
        <v>202.85170199999999</v>
      </c>
      <c r="G498">
        <v>10.998192</v>
      </c>
    </row>
    <row r="499" spans="1:9" x14ac:dyDescent="0.25">
      <c r="A499">
        <v>498</v>
      </c>
      <c r="D499">
        <v>218.300209</v>
      </c>
      <c r="E499">
        <v>8.4338479999999993</v>
      </c>
    </row>
    <row r="500" spans="1:9" x14ac:dyDescent="0.25">
      <c r="A500">
        <v>499</v>
      </c>
      <c r="D500">
        <v>218.279473</v>
      </c>
      <c r="E500">
        <v>8.4284800000000004</v>
      </c>
    </row>
    <row r="501" spans="1:9" x14ac:dyDescent="0.25">
      <c r="A501">
        <v>500</v>
      </c>
      <c r="D501">
        <v>218.28284099999999</v>
      </c>
      <c r="E501">
        <v>8.4562679999999997</v>
      </c>
    </row>
    <row r="502" spans="1:9" x14ac:dyDescent="0.25">
      <c r="A502">
        <v>501</v>
      </c>
      <c r="B502">
        <v>223.72406599999999</v>
      </c>
      <c r="C502">
        <v>9.9159769999999998</v>
      </c>
      <c r="D502">
        <v>218.31857600000001</v>
      </c>
      <c r="E502">
        <v>8.4701090000000008</v>
      </c>
    </row>
    <row r="503" spans="1:9" x14ac:dyDescent="0.25">
      <c r="A503">
        <v>502</v>
      </c>
      <c r="B503">
        <v>223.73127600000001</v>
      </c>
      <c r="C503">
        <v>9.9235550000000003</v>
      </c>
      <c r="D503">
        <v>218.27</v>
      </c>
      <c r="E503">
        <v>8.3901660000000007</v>
      </c>
    </row>
    <row r="504" spans="1:9" x14ac:dyDescent="0.25">
      <c r="A504">
        <v>503</v>
      </c>
      <c r="B504">
        <v>223.72901300000001</v>
      </c>
      <c r="C504">
        <v>9.9279240000000009</v>
      </c>
      <c r="D504">
        <v>218.34304900000001</v>
      </c>
      <c r="E504">
        <v>8.4319009999999999</v>
      </c>
    </row>
    <row r="505" spans="1:9" x14ac:dyDescent="0.25">
      <c r="A505">
        <v>504</v>
      </c>
      <c r="B505">
        <v>223.72690800000001</v>
      </c>
      <c r="C505">
        <v>9.9387120000000007</v>
      </c>
    </row>
    <row r="506" spans="1:9" x14ac:dyDescent="0.25">
      <c r="A506">
        <v>505</v>
      </c>
      <c r="B506">
        <v>223.72885600000001</v>
      </c>
      <c r="C506">
        <v>9.9318179999999998</v>
      </c>
    </row>
    <row r="507" spans="1:9" x14ac:dyDescent="0.25">
      <c r="A507">
        <v>506</v>
      </c>
      <c r="B507">
        <v>223.717119</v>
      </c>
      <c r="C507">
        <v>9.9546060000000001</v>
      </c>
    </row>
    <row r="508" spans="1:9" x14ac:dyDescent="0.25">
      <c r="A508">
        <v>507</v>
      </c>
      <c r="B508">
        <v>223.69112000000001</v>
      </c>
      <c r="C508">
        <v>9.9307660000000002</v>
      </c>
    </row>
    <row r="509" spans="1:9" x14ac:dyDescent="0.25">
      <c r="A509">
        <v>508</v>
      </c>
      <c r="B509">
        <v>223.70538299999998</v>
      </c>
      <c r="C509">
        <v>9.9194510000000005</v>
      </c>
    </row>
    <row r="510" spans="1:9" x14ac:dyDescent="0.25">
      <c r="A510">
        <v>509</v>
      </c>
      <c r="B510">
        <v>223.75590700000001</v>
      </c>
      <c r="C510">
        <v>9.8723480000000006</v>
      </c>
      <c r="H510">
        <v>220.30409800000001</v>
      </c>
      <c r="I510">
        <v>7.6967840000000001</v>
      </c>
    </row>
    <row r="511" spans="1:9" x14ac:dyDescent="0.25">
      <c r="A511">
        <v>510</v>
      </c>
      <c r="B511">
        <v>223.709172</v>
      </c>
      <c r="C511">
        <v>9.9466590000000004</v>
      </c>
      <c r="H511">
        <v>220.310834</v>
      </c>
      <c r="I511">
        <v>7.6861009999999998</v>
      </c>
    </row>
    <row r="512" spans="1:9" x14ac:dyDescent="0.25">
      <c r="A512">
        <v>511</v>
      </c>
      <c r="B512">
        <v>223.709172</v>
      </c>
      <c r="C512">
        <v>9.9466590000000004</v>
      </c>
      <c r="F512">
        <v>223.02600000000001</v>
      </c>
      <c r="G512">
        <v>10.539469</v>
      </c>
      <c r="H512">
        <v>220.263047</v>
      </c>
      <c r="I512">
        <v>7.7128880000000004</v>
      </c>
    </row>
    <row r="513" spans="1:9" x14ac:dyDescent="0.25">
      <c r="A513">
        <v>512</v>
      </c>
      <c r="F513">
        <v>223.02600000000001</v>
      </c>
      <c r="G513">
        <v>10.539469</v>
      </c>
      <c r="H513">
        <v>220.235364</v>
      </c>
      <c r="I513">
        <v>7.6903629999999996</v>
      </c>
    </row>
    <row r="514" spans="1:9" x14ac:dyDescent="0.25">
      <c r="A514">
        <v>513</v>
      </c>
      <c r="F514">
        <v>222.939268</v>
      </c>
      <c r="G514">
        <v>10.556205</v>
      </c>
      <c r="H514">
        <v>220.24594300000001</v>
      </c>
      <c r="I514">
        <v>7.6603649999999996</v>
      </c>
    </row>
    <row r="515" spans="1:9" x14ac:dyDescent="0.25">
      <c r="A515">
        <v>514</v>
      </c>
      <c r="F515">
        <v>222.97415999999998</v>
      </c>
      <c r="G515">
        <v>10.531942000000001</v>
      </c>
      <c r="H515">
        <v>220.23347000000001</v>
      </c>
      <c r="I515">
        <v>7.6015790000000001</v>
      </c>
    </row>
    <row r="516" spans="1:9" x14ac:dyDescent="0.25">
      <c r="A516">
        <v>515</v>
      </c>
      <c r="F516">
        <v>222.988001</v>
      </c>
      <c r="G516">
        <v>10.509733000000001</v>
      </c>
      <c r="H516">
        <v>220.22873300000001</v>
      </c>
      <c r="I516">
        <v>7.591685</v>
      </c>
    </row>
    <row r="517" spans="1:9" x14ac:dyDescent="0.25">
      <c r="A517">
        <v>516</v>
      </c>
      <c r="F517">
        <v>223.02247299999999</v>
      </c>
      <c r="G517">
        <v>10.533469</v>
      </c>
      <c r="H517">
        <v>220.23657499999999</v>
      </c>
      <c r="I517">
        <v>7.5884739999999997</v>
      </c>
    </row>
    <row r="518" spans="1:9" x14ac:dyDescent="0.25">
      <c r="A518">
        <v>517</v>
      </c>
      <c r="D518">
        <v>237.138533</v>
      </c>
      <c r="E518">
        <v>7.5321090000000002</v>
      </c>
      <c r="F518">
        <v>222.96479199999999</v>
      </c>
      <c r="G518">
        <v>10.547205999999999</v>
      </c>
      <c r="H518">
        <v>220.30409800000001</v>
      </c>
      <c r="I518">
        <v>7.6967840000000001</v>
      </c>
    </row>
    <row r="519" spans="1:9" x14ac:dyDescent="0.25">
      <c r="A519">
        <v>518</v>
      </c>
      <c r="D519">
        <v>237.14726899999999</v>
      </c>
      <c r="E519">
        <v>7.5220039999999999</v>
      </c>
      <c r="F519">
        <v>222.91937300000001</v>
      </c>
      <c r="G519">
        <v>10.544784999999999</v>
      </c>
      <c r="H519">
        <v>220.30409800000001</v>
      </c>
      <c r="I519">
        <v>7.6967840000000001</v>
      </c>
    </row>
    <row r="520" spans="1:9" x14ac:dyDescent="0.25">
      <c r="A520">
        <v>519</v>
      </c>
      <c r="D520">
        <v>237.14316400000001</v>
      </c>
      <c r="E520">
        <v>7.4973739999999998</v>
      </c>
      <c r="F520">
        <v>222.89126999999999</v>
      </c>
      <c r="G520">
        <v>10.514787</v>
      </c>
    </row>
    <row r="521" spans="1:9" x14ac:dyDescent="0.25">
      <c r="A521">
        <v>520</v>
      </c>
      <c r="D521">
        <v>237.15090000000001</v>
      </c>
      <c r="E521">
        <v>7.5260569999999998</v>
      </c>
      <c r="F521">
        <v>222.811117</v>
      </c>
      <c r="G521">
        <v>10.583729999999999</v>
      </c>
    </row>
    <row r="522" spans="1:9" x14ac:dyDescent="0.25">
      <c r="A522">
        <v>521</v>
      </c>
      <c r="D522">
        <v>237.149743</v>
      </c>
      <c r="E522">
        <v>7.52332</v>
      </c>
      <c r="F522">
        <v>222.81253799999999</v>
      </c>
      <c r="G522">
        <v>10.609412000000001</v>
      </c>
    </row>
    <row r="523" spans="1:9" x14ac:dyDescent="0.25">
      <c r="A523">
        <v>522</v>
      </c>
      <c r="D523">
        <v>237.17105699999999</v>
      </c>
      <c r="E523">
        <v>7.5132159999999999</v>
      </c>
      <c r="F523">
        <v>222.90047999999999</v>
      </c>
      <c r="G523">
        <v>10.567993</v>
      </c>
    </row>
    <row r="524" spans="1:9" x14ac:dyDescent="0.25">
      <c r="A524">
        <v>523</v>
      </c>
      <c r="D524">
        <v>237.16921500000001</v>
      </c>
      <c r="E524">
        <v>7.5236879999999999</v>
      </c>
      <c r="F524">
        <v>223.02600000000001</v>
      </c>
      <c r="G524">
        <v>10.539469</v>
      </c>
    </row>
    <row r="525" spans="1:9" x14ac:dyDescent="0.25">
      <c r="A525">
        <v>524</v>
      </c>
      <c r="D525">
        <v>237.183425</v>
      </c>
      <c r="E525">
        <v>7.5017950000000004</v>
      </c>
    </row>
    <row r="526" spans="1:9" x14ac:dyDescent="0.25">
      <c r="A526">
        <v>525</v>
      </c>
      <c r="B526">
        <v>244.27245199999999</v>
      </c>
      <c r="C526">
        <v>9.2103839999999995</v>
      </c>
      <c r="D526">
        <v>237.20258200000001</v>
      </c>
      <c r="E526">
        <v>7.4967430000000004</v>
      </c>
    </row>
    <row r="527" spans="1:9" x14ac:dyDescent="0.25">
      <c r="A527">
        <v>526</v>
      </c>
      <c r="B527">
        <v>244.28639999999999</v>
      </c>
      <c r="C527">
        <v>9.2100690000000007</v>
      </c>
      <c r="D527">
        <v>237.220528</v>
      </c>
      <c r="E527">
        <v>7.5516870000000003</v>
      </c>
    </row>
    <row r="528" spans="1:9" x14ac:dyDescent="0.25">
      <c r="A528">
        <v>527</v>
      </c>
      <c r="B528">
        <v>244.276715</v>
      </c>
      <c r="C528">
        <v>9.2126999999999999</v>
      </c>
      <c r="D528">
        <v>237.158005</v>
      </c>
      <c r="E528">
        <v>7.5256360000000004</v>
      </c>
    </row>
    <row r="529" spans="1:9" x14ac:dyDescent="0.25">
      <c r="A529">
        <v>528</v>
      </c>
      <c r="B529">
        <v>244.278504</v>
      </c>
      <c r="C529">
        <v>9.2014899999999997</v>
      </c>
      <c r="D529">
        <v>237.158005</v>
      </c>
      <c r="E529">
        <v>7.5256360000000004</v>
      </c>
    </row>
    <row r="530" spans="1:9" x14ac:dyDescent="0.25">
      <c r="A530">
        <v>529</v>
      </c>
      <c r="B530">
        <v>244.26335</v>
      </c>
      <c r="C530">
        <v>9.2228569999999994</v>
      </c>
    </row>
    <row r="531" spans="1:9" x14ac:dyDescent="0.25">
      <c r="A531">
        <v>530</v>
      </c>
      <c r="B531">
        <v>244.26519099999999</v>
      </c>
      <c r="C531">
        <v>9.2149110000000007</v>
      </c>
    </row>
    <row r="532" spans="1:9" x14ac:dyDescent="0.25">
      <c r="A532">
        <v>531</v>
      </c>
      <c r="B532">
        <v>244.255032</v>
      </c>
      <c r="C532">
        <v>9.2240149999999996</v>
      </c>
    </row>
    <row r="533" spans="1:9" x14ac:dyDescent="0.25">
      <c r="A533">
        <v>532</v>
      </c>
      <c r="B533">
        <v>244.243559</v>
      </c>
      <c r="C533">
        <v>9.2523820000000008</v>
      </c>
    </row>
    <row r="534" spans="1:9" x14ac:dyDescent="0.25">
      <c r="A534">
        <v>533</v>
      </c>
      <c r="B534">
        <v>244.24024399999999</v>
      </c>
      <c r="C534">
        <v>9.2590669999999999</v>
      </c>
    </row>
    <row r="535" spans="1:9" x14ac:dyDescent="0.25">
      <c r="A535">
        <v>534</v>
      </c>
      <c r="B535">
        <v>244.28797800000001</v>
      </c>
      <c r="C535">
        <v>9.2492249999999991</v>
      </c>
      <c r="H535">
        <v>239.23720599999999</v>
      </c>
      <c r="I535">
        <v>7.1852330000000002</v>
      </c>
    </row>
    <row r="536" spans="1:9" x14ac:dyDescent="0.25">
      <c r="A536">
        <v>535</v>
      </c>
      <c r="B536">
        <v>244.24834899999999</v>
      </c>
      <c r="C536">
        <v>9.2699079999999991</v>
      </c>
      <c r="H536">
        <v>239.23252199999999</v>
      </c>
      <c r="I536">
        <v>7.2169689999999997</v>
      </c>
    </row>
    <row r="537" spans="1:9" x14ac:dyDescent="0.25">
      <c r="A537">
        <v>536</v>
      </c>
      <c r="B537">
        <v>244.22482500000001</v>
      </c>
      <c r="C537">
        <v>9.2753289999999993</v>
      </c>
      <c r="H537">
        <v>239.22557499999999</v>
      </c>
      <c r="I537">
        <v>7.207338</v>
      </c>
    </row>
    <row r="538" spans="1:9" x14ac:dyDescent="0.25">
      <c r="A538">
        <v>537</v>
      </c>
      <c r="B538">
        <v>244.270926</v>
      </c>
      <c r="C538">
        <v>9.1802810000000008</v>
      </c>
      <c r="H538">
        <v>239.22205</v>
      </c>
      <c r="I538">
        <v>7.2023900000000003</v>
      </c>
    </row>
    <row r="539" spans="1:9" x14ac:dyDescent="0.25">
      <c r="A539">
        <v>538</v>
      </c>
      <c r="B539">
        <v>244.270926</v>
      </c>
      <c r="C539">
        <v>9.1802810000000008</v>
      </c>
      <c r="F539">
        <v>243.36381800000001</v>
      </c>
      <c r="G539">
        <v>10.236959000000001</v>
      </c>
      <c r="H539">
        <v>239.21110199999998</v>
      </c>
      <c r="I539">
        <v>7.1986020000000002</v>
      </c>
    </row>
    <row r="540" spans="1:9" x14ac:dyDescent="0.25">
      <c r="A540">
        <v>539</v>
      </c>
      <c r="F540">
        <v>243.31861000000001</v>
      </c>
      <c r="G540">
        <v>10.296692999999999</v>
      </c>
      <c r="H540">
        <v>239.21747099999999</v>
      </c>
      <c r="I540">
        <v>7.1518670000000002</v>
      </c>
    </row>
    <row r="541" spans="1:9" x14ac:dyDescent="0.25">
      <c r="A541">
        <v>540</v>
      </c>
      <c r="F541">
        <v>243.35329100000001</v>
      </c>
      <c r="G541">
        <v>10.269537</v>
      </c>
      <c r="H541">
        <v>239.20847000000001</v>
      </c>
      <c r="I541">
        <v>7.1524979999999996</v>
      </c>
    </row>
    <row r="542" spans="1:9" x14ac:dyDescent="0.25">
      <c r="A542">
        <v>541</v>
      </c>
      <c r="F542">
        <v>243.36276899999999</v>
      </c>
      <c r="G542">
        <v>10.262169</v>
      </c>
      <c r="H542">
        <v>239.21494300000001</v>
      </c>
      <c r="I542">
        <v>7.1727600000000002</v>
      </c>
    </row>
    <row r="543" spans="1:9" x14ac:dyDescent="0.25">
      <c r="A543">
        <v>542</v>
      </c>
      <c r="D543">
        <v>257.89101699999998</v>
      </c>
      <c r="E543">
        <v>7.1560779999999999</v>
      </c>
      <c r="F543">
        <v>243.364081</v>
      </c>
      <c r="G543">
        <v>10.273956999999999</v>
      </c>
      <c r="H543">
        <v>239.25052099999999</v>
      </c>
      <c r="I543">
        <v>7.1588669999999999</v>
      </c>
    </row>
    <row r="544" spans="1:9" x14ac:dyDescent="0.25">
      <c r="A544">
        <v>543</v>
      </c>
      <c r="D544">
        <v>257.83680600000002</v>
      </c>
      <c r="E544">
        <v>7.1611830000000003</v>
      </c>
      <c r="F544">
        <v>243.37050299999999</v>
      </c>
      <c r="G544">
        <v>10.276273</v>
      </c>
      <c r="H544">
        <v>239.24757399999999</v>
      </c>
      <c r="I544">
        <v>7.1099209999999999</v>
      </c>
    </row>
    <row r="545" spans="1:11" x14ac:dyDescent="0.25">
      <c r="A545">
        <v>544</v>
      </c>
      <c r="D545">
        <v>257.86280699999998</v>
      </c>
      <c r="E545">
        <v>7.1171319999999998</v>
      </c>
      <c r="F545">
        <v>243.35871399999999</v>
      </c>
      <c r="G545">
        <v>10.275482999999999</v>
      </c>
      <c r="H545">
        <v>239.231312</v>
      </c>
      <c r="I545">
        <v>7.2034960000000003</v>
      </c>
    </row>
    <row r="546" spans="1:11" x14ac:dyDescent="0.25">
      <c r="A546">
        <v>545</v>
      </c>
      <c r="D546">
        <v>257.87138199999998</v>
      </c>
      <c r="E546">
        <v>7.1251850000000001</v>
      </c>
      <c r="F546">
        <v>243.38697500000001</v>
      </c>
      <c r="G546">
        <v>10.275905</v>
      </c>
      <c r="H546">
        <v>239.231312</v>
      </c>
      <c r="I546">
        <v>7.2034960000000003</v>
      </c>
    </row>
    <row r="547" spans="1:11" x14ac:dyDescent="0.25">
      <c r="A547">
        <v>546</v>
      </c>
      <c r="D547">
        <v>257.85501699999998</v>
      </c>
      <c r="E547">
        <v>7.1368679999999998</v>
      </c>
      <c r="F547">
        <v>243.39655400000001</v>
      </c>
      <c r="G547">
        <v>10.278114</v>
      </c>
    </row>
    <row r="548" spans="1:11" x14ac:dyDescent="0.25">
      <c r="A548">
        <v>547</v>
      </c>
      <c r="D548">
        <v>257.86291</v>
      </c>
      <c r="E548">
        <v>7.1373410000000002</v>
      </c>
      <c r="F548">
        <v>243.41634400000001</v>
      </c>
      <c r="G548">
        <v>10.259906000000001</v>
      </c>
    </row>
    <row r="549" spans="1:11" x14ac:dyDescent="0.25">
      <c r="A549">
        <v>548</v>
      </c>
      <c r="D549">
        <v>257.87317100000001</v>
      </c>
      <c r="E549">
        <v>7.0975020000000004</v>
      </c>
      <c r="F549">
        <v>243.36097799999999</v>
      </c>
      <c r="G549">
        <v>10.310903</v>
      </c>
    </row>
    <row r="550" spans="1:11" x14ac:dyDescent="0.25">
      <c r="A550">
        <v>549</v>
      </c>
      <c r="D550">
        <v>257.84411899999998</v>
      </c>
      <c r="E550">
        <v>7.0738709999999996</v>
      </c>
      <c r="F550">
        <v>243.359398</v>
      </c>
      <c r="G550">
        <v>10.273852</v>
      </c>
    </row>
    <row r="551" spans="1:11" x14ac:dyDescent="0.25">
      <c r="A551">
        <v>550</v>
      </c>
      <c r="D551">
        <v>257.83428099999998</v>
      </c>
      <c r="E551">
        <v>7.0943440000000004</v>
      </c>
      <c r="F551">
        <v>243.33287100000001</v>
      </c>
      <c r="G551">
        <v>10.281378</v>
      </c>
    </row>
    <row r="552" spans="1:11" x14ac:dyDescent="0.25">
      <c r="A552">
        <v>551</v>
      </c>
      <c r="D552">
        <v>257.82680800000003</v>
      </c>
      <c r="E552">
        <v>7.122395</v>
      </c>
      <c r="F552">
        <v>243.36223999999999</v>
      </c>
      <c r="G552">
        <v>10.301061000000001</v>
      </c>
    </row>
    <row r="553" spans="1:11" x14ac:dyDescent="0.25">
      <c r="A553">
        <v>552</v>
      </c>
      <c r="D553">
        <v>257.838122</v>
      </c>
      <c r="E553">
        <v>7.1329209999999996</v>
      </c>
      <c r="F553">
        <v>243.386448</v>
      </c>
      <c r="G553">
        <v>10.300746</v>
      </c>
    </row>
    <row r="554" spans="1:11" x14ac:dyDescent="0.25">
      <c r="A554">
        <v>553</v>
      </c>
      <c r="D554">
        <v>257.87322499999999</v>
      </c>
      <c r="E554">
        <v>7.1340260000000004</v>
      </c>
      <c r="F554">
        <v>243.36381800000001</v>
      </c>
      <c r="G554">
        <v>10.236959000000001</v>
      </c>
    </row>
    <row r="555" spans="1:11" x14ac:dyDescent="0.25">
      <c r="A555">
        <v>554</v>
      </c>
      <c r="B555">
        <v>265.634478</v>
      </c>
      <c r="C555">
        <v>8.4765829999999998</v>
      </c>
      <c r="D555">
        <v>257.88080500000001</v>
      </c>
      <c r="E555">
        <v>7.1203430000000001</v>
      </c>
    </row>
    <row r="556" spans="1:11" x14ac:dyDescent="0.25">
      <c r="A556">
        <v>555</v>
      </c>
      <c r="B556">
        <v>265.620745</v>
      </c>
      <c r="C556">
        <v>8.4698469999999997</v>
      </c>
      <c r="D556">
        <v>257.964114</v>
      </c>
      <c r="E556">
        <v>7.0956590000000004</v>
      </c>
    </row>
    <row r="557" spans="1:11" x14ac:dyDescent="0.25">
      <c r="A557">
        <v>556</v>
      </c>
      <c r="B557">
        <v>265.62337400000001</v>
      </c>
      <c r="C557">
        <v>8.4692139999999991</v>
      </c>
      <c r="D557">
        <v>257.89101699999998</v>
      </c>
      <c r="E557">
        <v>7.1560779999999999</v>
      </c>
    </row>
    <row r="558" spans="1:11" x14ac:dyDescent="0.25">
      <c r="A558">
        <v>557</v>
      </c>
      <c r="B558">
        <v>265.63058699999999</v>
      </c>
      <c r="C558">
        <v>8.4775829999999992</v>
      </c>
    </row>
    <row r="559" spans="1:11" x14ac:dyDescent="0.25">
      <c r="A559">
        <v>558</v>
      </c>
      <c r="B559">
        <v>265.63195300000001</v>
      </c>
      <c r="C559">
        <v>8.4716880000000003</v>
      </c>
    </row>
    <row r="560" spans="1:11" x14ac:dyDescent="0.25">
      <c r="A560">
        <v>559</v>
      </c>
      <c r="B560">
        <v>265.60658899999999</v>
      </c>
      <c r="C560">
        <v>8.4599519999999995</v>
      </c>
      <c r="H560">
        <v>257.36872699999998</v>
      </c>
      <c r="I560">
        <v>6.7772040000000002</v>
      </c>
      <c r="J560">
        <v>235.723874</v>
      </c>
      <c r="K560">
        <v>13.706082</v>
      </c>
    </row>
    <row r="561" spans="1:11" x14ac:dyDescent="0.25">
      <c r="A561">
        <v>560</v>
      </c>
    </row>
    <row r="562" spans="1:11" x14ac:dyDescent="0.25">
      <c r="A562">
        <v>561</v>
      </c>
      <c r="J562">
        <v>37.808067000000015</v>
      </c>
      <c r="K562">
        <v>13.524234999999999</v>
      </c>
    </row>
    <row r="563" spans="1:11" x14ac:dyDescent="0.25">
      <c r="A563">
        <v>562</v>
      </c>
      <c r="B563">
        <v>39.184425000000012</v>
      </c>
      <c r="C563">
        <v>7.9786970000000004</v>
      </c>
    </row>
    <row r="564" spans="1:11" x14ac:dyDescent="0.25">
      <c r="A564">
        <v>563</v>
      </c>
      <c r="B564">
        <v>39.186073000000015</v>
      </c>
      <c r="C564">
        <v>7.9605610000000002</v>
      </c>
    </row>
    <row r="565" spans="1:11" x14ac:dyDescent="0.25">
      <c r="A565">
        <v>564</v>
      </c>
      <c r="B565">
        <v>39.190490000000011</v>
      </c>
      <c r="C565">
        <v>7.9614649999999996</v>
      </c>
      <c r="H565">
        <v>29.346683000000013</v>
      </c>
      <c r="I565">
        <v>6.7741910000000001</v>
      </c>
    </row>
    <row r="566" spans="1:11" x14ac:dyDescent="0.25">
      <c r="A566">
        <v>565</v>
      </c>
      <c r="B566">
        <v>39.163631000000009</v>
      </c>
      <c r="C566">
        <v>7.9649210000000004</v>
      </c>
      <c r="H566">
        <v>29.354182000000009</v>
      </c>
      <c r="I566">
        <v>6.7499900000000004</v>
      </c>
    </row>
    <row r="567" spans="1:11" x14ac:dyDescent="0.25">
      <c r="A567">
        <v>566</v>
      </c>
      <c r="B567">
        <v>39.165172000000013</v>
      </c>
      <c r="C567">
        <v>7.9619429999999998</v>
      </c>
      <c r="H567">
        <v>29.379022000000013</v>
      </c>
      <c r="I567">
        <v>6.7796690000000002</v>
      </c>
    </row>
    <row r="568" spans="1:11" x14ac:dyDescent="0.25">
      <c r="A568">
        <v>567</v>
      </c>
      <c r="B568">
        <v>39.165065000000013</v>
      </c>
      <c r="C568">
        <v>7.9581670000000004</v>
      </c>
      <c r="H568">
        <v>29.402904000000014</v>
      </c>
      <c r="I568">
        <v>6.7875949999999996</v>
      </c>
    </row>
    <row r="569" spans="1:11" x14ac:dyDescent="0.25">
      <c r="A569">
        <v>568</v>
      </c>
      <c r="B569">
        <v>39.18463400000001</v>
      </c>
      <c r="C569">
        <v>7.9619970000000002</v>
      </c>
      <c r="H569">
        <v>29.383914000000011</v>
      </c>
      <c r="I569">
        <v>6.8134980000000001</v>
      </c>
    </row>
    <row r="570" spans="1:11" x14ac:dyDescent="0.25">
      <c r="A570">
        <v>569</v>
      </c>
      <c r="B570">
        <v>39.159690000000012</v>
      </c>
      <c r="C570">
        <v>7.966996</v>
      </c>
      <c r="H570">
        <v>29.377158000000009</v>
      </c>
      <c r="I570">
        <v>6.7947220000000002</v>
      </c>
    </row>
    <row r="571" spans="1:11" x14ac:dyDescent="0.25">
      <c r="A571">
        <v>570</v>
      </c>
      <c r="B571">
        <v>39.180278000000015</v>
      </c>
      <c r="C571">
        <v>7.9574220000000002</v>
      </c>
      <c r="H571">
        <v>29.370298000000012</v>
      </c>
      <c r="I571">
        <v>6.8000410000000002</v>
      </c>
    </row>
    <row r="572" spans="1:11" x14ac:dyDescent="0.25">
      <c r="A572">
        <v>571</v>
      </c>
      <c r="B572">
        <v>39.18772400000001</v>
      </c>
      <c r="C572">
        <v>7.9386999999999999</v>
      </c>
      <c r="H572">
        <v>29.332694000000018</v>
      </c>
      <c r="I572">
        <v>6.7823820000000001</v>
      </c>
    </row>
    <row r="573" spans="1:11" x14ac:dyDescent="0.25">
      <c r="A573">
        <v>572</v>
      </c>
      <c r="B573">
        <v>39.143203000000014</v>
      </c>
      <c r="C573">
        <v>7.9665699999999999</v>
      </c>
      <c r="H573">
        <v>29.344981000000011</v>
      </c>
      <c r="I573">
        <v>6.7662129999999996</v>
      </c>
    </row>
    <row r="574" spans="1:11" x14ac:dyDescent="0.25">
      <c r="A574">
        <v>573</v>
      </c>
      <c r="B574">
        <v>39.184425000000012</v>
      </c>
      <c r="C574">
        <v>7.9786970000000004</v>
      </c>
      <c r="H574">
        <v>29.360511000000017</v>
      </c>
      <c r="I574">
        <v>6.7549900000000003</v>
      </c>
    </row>
    <row r="575" spans="1:11" x14ac:dyDescent="0.25">
      <c r="A575">
        <v>574</v>
      </c>
      <c r="H575">
        <v>29.346683000000013</v>
      </c>
      <c r="I575">
        <v>6.7741910000000001</v>
      </c>
    </row>
    <row r="576" spans="1:11" x14ac:dyDescent="0.25">
      <c r="A576">
        <v>575</v>
      </c>
      <c r="H576">
        <v>29.346683000000013</v>
      </c>
      <c r="I576">
        <v>6.7741910000000001</v>
      </c>
    </row>
    <row r="577" spans="1:9" x14ac:dyDescent="0.25">
      <c r="A577">
        <v>576</v>
      </c>
      <c r="D577">
        <v>50.171462000000012</v>
      </c>
      <c r="E577">
        <v>5.3501760000000003</v>
      </c>
      <c r="F577">
        <v>39.144214000000012</v>
      </c>
      <c r="G577">
        <v>8.4197369999999996</v>
      </c>
    </row>
    <row r="578" spans="1:9" x14ac:dyDescent="0.25">
      <c r="A578">
        <v>577</v>
      </c>
      <c r="D578">
        <v>50.221461000000012</v>
      </c>
      <c r="E578">
        <v>5.3054449999999997</v>
      </c>
      <c r="F578">
        <v>39.144214000000012</v>
      </c>
      <c r="G578">
        <v>8.4197369999999996</v>
      </c>
    </row>
    <row r="579" spans="1:9" x14ac:dyDescent="0.25">
      <c r="A579">
        <v>578</v>
      </c>
      <c r="D579">
        <v>50.18827000000001</v>
      </c>
      <c r="E579">
        <v>5.3081569999999996</v>
      </c>
      <c r="F579">
        <v>39.103843000000012</v>
      </c>
      <c r="G579">
        <v>8.3905890000000003</v>
      </c>
    </row>
    <row r="580" spans="1:9" x14ac:dyDescent="0.25">
      <c r="A580">
        <v>579</v>
      </c>
      <c r="D580">
        <v>50.183429000000011</v>
      </c>
      <c r="E580">
        <v>5.3055510000000004</v>
      </c>
      <c r="F580">
        <v>39.104003000000013</v>
      </c>
      <c r="G580">
        <v>8.3837279999999996</v>
      </c>
    </row>
    <row r="581" spans="1:9" x14ac:dyDescent="0.25">
      <c r="A581">
        <v>580</v>
      </c>
      <c r="D581">
        <v>50.19672700000001</v>
      </c>
      <c r="E581">
        <v>5.3044339999999996</v>
      </c>
      <c r="F581">
        <v>39.132301000000012</v>
      </c>
      <c r="G581">
        <v>8.3894719999999996</v>
      </c>
    </row>
    <row r="582" spans="1:9" x14ac:dyDescent="0.25">
      <c r="A582">
        <v>581</v>
      </c>
      <c r="D582">
        <v>50.242522000000015</v>
      </c>
      <c r="E582">
        <v>5.3462930000000002</v>
      </c>
      <c r="F582">
        <v>39.13735100000001</v>
      </c>
      <c r="G582">
        <v>8.4076620000000002</v>
      </c>
    </row>
    <row r="583" spans="1:9" x14ac:dyDescent="0.25">
      <c r="A583">
        <v>582</v>
      </c>
      <c r="D583">
        <v>50.212630000000011</v>
      </c>
      <c r="E583">
        <v>5.3695899999999996</v>
      </c>
      <c r="F583">
        <v>39.128524000000013</v>
      </c>
      <c r="G583">
        <v>8.4093110000000006</v>
      </c>
    </row>
    <row r="584" spans="1:9" x14ac:dyDescent="0.25">
      <c r="A584">
        <v>583</v>
      </c>
      <c r="D584">
        <v>50.219653000000015</v>
      </c>
      <c r="E584">
        <v>5.350867</v>
      </c>
      <c r="F584">
        <v>39.182033000000011</v>
      </c>
      <c r="G584">
        <v>8.4412780000000005</v>
      </c>
    </row>
    <row r="585" spans="1:9" x14ac:dyDescent="0.25">
      <c r="A585">
        <v>584</v>
      </c>
      <c r="D585">
        <v>50.258533000000014</v>
      </c>
      <c r="E585">
        <v>5.3324639999999999</v>
      </c>
      <c r="F585">
        <v>39.20618000000001</v>
      </c>
      <c r="G585">
        <v>8.4509570000000007</v>
      </c>
    </row>
    <row r="586" spans="1:9" x14ac:dyDescent="0.25">
      <c r="A586">
        <v>585</v>
      </c>
      <c r="D586">
        <v>50.316348000000012</v>
      </c>
      <c r="E586">
        <v>5.3395390000000003</v>
      </c>
      <c r="F586">
        <v>39.144214000000012</v>
      </c>
      <c r="G586">
        <v>8.4197369999999996</v>
      </c>
    </row>
    <row r="587" spans="1:9" x14ac:dyDescent="0.25">
      <c r="A587">
        <v>586</v>
      </c>
      <c r="D587">
        <v>50.171462000000012</v>
      </c>
      <c r="E587">
        <v>5.3501760000000003</v>
      </c>
      <c r="F587">
        <v>39.144214000000012</v>
      </c>
      <c r="G587">
        <v>8.4197369999999996</v>
      </c>
    </row>
    <row r="588" spans="1:9" x14ac:dyDescent="0.25">
      <c r="A588">
        <v>587</v>
      </c>
      <c r="F588">
        <v>39.144214000000012</v>
      </c>
      <c r="G588">
        <v>8.4197369999999996</v>
      </c>
    </row>
    <row r="589" spans="1:9" x14ac:dyDescent="0.25">
      <c r="A589">
        <v>588</v>
      </c>
    </row>
    <row r="590" spans="1:9" x14ac:dyDescent="0.25">
      <c r="A590">
        <v>589</v>
      </c>
      <c r="B590">
        <v>61.310939000000012</v>
      </c>
      <c r="C590">
        <v>6.2358700000000002</v>
      </c>
      <c r="H590">
        <v>50.056205000000013</v>
      </c>
      <c r="I590">
        <v>5.2018339999999998</v>
      </c>
    </row>
    <row r="591" spans="1:9" x14ac:dyDescent="0.25">
      <c r="A591">
        <v>590</v>
      </c>
      <c r="B591">
        <v>61.32646900000001</v>
      </c>
      <c r="C591">
        <v>6.2215629999999997</v>
      </c>
      <c r="H591">
        <v>50.050937000000012</v>
      </c>
      <c r="I591">
        <v>5.0658839999999996</v>
      </c>
    </row>
    <row r="592" spans="1:9" x14ac:dyDescent="0.25">
      <c r="A592">
        <v>591</v>
      </c>
      <c r="B592">
        <v>61.381366000000014</v>
      </c>
      <c r="C592">
        <v>6.18832</v>
      </c>
      <c r="H592">
        <v>50.02386400000001</v>
      </c>
      <c r="I592">
        <v>5.1068920000000002</v>
      </c>
    </row>
    <row r="593" spans="1:9" x14ac:dyDescent="0.25">
      <c r="A593">
        <v>592</v>
      </c>
      <c r="B593">
        <v>61.365829000000012</v>
      </c>
      <c r="C593">
        <v>6.1949690000000004</v>
      </c>
      <c r="H593">
        <v>50.06386100000001</v>
      </c>
      <c r="I593">
        <v>5.1422619999999997</v>
      </c>
    </row>
    <row r="594" spans="1:9" x14ac:dyDescent="0.25">
      <c r="A594">
        <v>593</v>
      </c>
      <c r="B594">
        <v>61.328811000000016</v>
      </c>
      <c r="C594">
        <v>6.2441149999999999</v>
      </c>
      <c r="H594">
        <v>50.099979000000012</v>
      </c>
      <c r="I594">
        <v>5.1107750000000003</v>
      </c>
    </row>
    <row r="595" spans="1:9" x14ac:dyDescent="0.25">
      <c r="A595">
        <v>594</v>
      </c>
      <c r="B595">
        <v>61.344394000000015</v>
      </c>
      <c r="C595">
        <v>6.2135309999999997</v>
      </c>
      <c r="H595">
        <v>50.122848000000012</v>
      </c>
      <c r="I595">
        <v>5.0739679999999998</v>
      </c>
    </row>
    <row r="596" spans="1:9" x14ac:dyDescent="0.25">
      <c r="A596">
        <v>595</v>
      </c>
      <c r="B596">
        <v>61.359023000000015</v>
      </c>
      <c r="C596">
        <v>6.2188499999999998</v>
      </c>
      <c r="H596">
        <v>50.099181000000016</v>
      </c>
      <c r="I596">
        <v>5.0969990000000003</v>
      </c>
    </row>
    <row r="597" spans="1:9" x14ac:dyDescent="0.25">
      <c r="A597">
        <v>596</v>
      </c>
      <c r="B597">
        <v>61.393539000000011</v>
      </c>
      <c r="C597">
        <v>6.215287</v>
      </c>
      <c r="H597">
        <v>50.07742600000001</v>
      </c>
      <c r="I597">
        <v>5.1438579999999998</v>
      </c>
    </row>
    <row r="598" spans="1:9" x14ac:dyDescent="0.25">
      <c r="A598">
        <v>597</v>
      </c>
      <c r="B598">
        <v>61.310939000000012</v>
      </c>
      <c r="C598">
        <v>6.2358700000000002</v>
      </c>
      <c r="H598">
        <v>50.104392000000011</v>
      </c>
      <c r="I598">
        <v>5.1234339999999996</v>
      </c>
    </row>
    <row r="599" spans="1:9" x14ac:dyDescent="0.25">
      <c r="A599">
        <v>598</v>
      </c>
      <c r="B599">
        <v>61.310939000000012</v>
      </c>
      <c r="C599">
        <v>6.2358700000000002</v>
      </c>
      <c r="H599">
        <v>50.056205000000013</v>
      </c>
      <c r="I599">
        <v>5.2018339999999998</v>
      </c>
    </row>
    <row r="600" spans="1:9" x14ac:dyDescent="0.25">
      <c r="A600">
        <v>599</v>
      </c>
    </row>
    <row r="601" spans="1:9" x14ac:dyDescent="0.25">
      <c r="A601">
        <v>600</v>
      </c>
    </row>
    <row r="602" spans="1:9" x14ac:dyDescent="0.25">
      <c r="A602">
        <v>601</v>
      </c>
      <c r="D602">
        <v>72.693736000000001</v>
      </c>
      <c r="E602">
        <v>5.529579</v>
      </c>
    </row>
    <row r="603" spans="1:9" x14ac:dyDescent="0.25">
      <c r="A603">
        <v>602</v>
      </c>
      <c r="D603">
        <v>72.693736000000001</v>
      </c>
      <c r="E603">
        <v>5.529579</v>
      </c>
    </row>
    <row r="604" spans="1:9" x14ac:dyDescent="0.25">
      <c r="A604">
        <v>603</v>
      </c>
      <c r="D604">
        <v>72.693736000000001</v>
      </c>
      <c r="E604">
        <v>5.529579</v>
      </c>
      <c r="F604">
        <v>63.506931000000016</v>
      </c>
      <c r="G604">
        <v>7.0398670000000001</v>
      </c>
    </row>
    <row r="605" spans="1:9" x14ac:dyDescent="0.25">
      <c r="A605">
        <v>604</v>
      </c>
      <c r="D605">
        <v>72.693736000000001</v>
      </c>
      <c r="E605">
        <v>5.529579</v>
      </c>
      <c r="F605">
        <v>63.527888000000011</v>
      </c>
      <c r="G605">
        <v>7.0613020000000004</v>
      </c>
    </row>
    <row r="606" spans="1:9" x14ac:dyDescent="0.25">
      <c r="A606">
        <v>605</v>
      </c>
      <c r="D606">
        <v>72.693736000000001</v>
      </c>
      <c r="E606">
        <v>5.529579</v>
      </c>
      <c r="F606">
        <v>63.497783000000013</v>
      </c>
      <c r="G606">
        <v>7.0503989999999996</v>
      </c>
    </row>
    <row r="607" spans="1:9" x14ac:dyDescent="0.25">
      <c r="A607">
        <v>606</v>
      </c>
      <c r="D607">
        <v>72.693736000000001</v>
      </c>
      <c r="E607">
        <v>5.529579</v>
      </c>
      <c r="F607">
        <v>63.438426000000014</v>
      </c>
      <c r="G607">
        <v>7.0775249999999996</v>
      </c>
    </row>
    <row r="608" spans="1:9" x14ac:dyDescent="0.25">
      <c r="A608">
        <v>607</v>
      </c>
      <c r="D608">
        <v>72.693736000000001</v>
      </c>
      <c r="E608">
        <v>5.529579</v>
      </c>
      <c r="F608">
        <v>63.475127000000015</v>
      </c>
      <c r="G608">
        <v>7.1013539999999997</v>
      </c>
    </row>
    <row r="609" spans="1:9" x14ac:dyDescent="0.25">
      <c r="A609">
        <v>608</v>
      </c>
      <c r="D609">
        <v>72.693736000000001</v>
      </c>
      <c r="E609">
        <v>5.529579</v>
      </c>
      <c r="F609">
        <v>63.506721000000013</v>
      </c>
      <c r="G609">
        <v>7.084759</v>
      </c>
    </row>
    <row r="610" spans="1:9" x14ac:dyDescent="0.25">
      <c r="A610">
        <v>609</v>
      </c>
      <c r="D610">
        <v>72.693736000000001</v>
      </c>
      <c r="E610">
        <v>5.529579</v>
      </c>
      <c r="F610">
        <v>63.549216000000015</v>
      </c>
      <c r="G610">
        <v>7.0981629999999996</v>
      </c>
    </row>
    <row r="611" spans="1:9" x14ac:dyDescent="0.25">
      <c r="A611">
        <v>610</v>
      </c>
      <c r="F611">
        <v>63.548949000000015</v>
      </c>
      <c r="G611">
        <v>7.0975239999999999</v>
      </c>
    </row>
    <row r="612" spans="1:9" x14ac:dyDescent="0.25">
      <c r="A612">
        <v>611</v>
      </c>
      <c r="F612">
        <v>63.506931000000016</v>
      </c>
      <c r="G612">
        <v>7.0398670000000001</v>
      </c>
    </row>
    <row r="613" spans="1:9" x14ac:dyDescent="0.25">
      <c r="A613">
        <v>612</v>
      </c>
      <c r="H613">
        <v>72.409999000000013</v>
      </c>
      <c r="I613">
        <v>4.778105</v>
      </c>
    </row>
    <row r="614" spans="1:9" x14ac:dyDescent="0.25">
      <c r="A614">
        <v>613</v>
      </c>
      <c r="H614">
        <v>72.409999000000013</v>
      </c>
      <c r="I614">
        <v>4.778105</v>
      </c>
    </row>
    <row r="615" spans="1:9" x14ac:dyDescent="0.25">
      <c r="A615">
        <v>614</v>
      </c>
      <c r="B615">
        <v>82.442788000000007</v>
      </c>
      <c r="C615">
        <v>7.0889470000000001</v>
      </c>
      <c r="H615">
        <v>72.409999000000013</v>
      </c>
      <c r="I615">
        <v>4.778105</v>
      </c>
    </row>
    <row r="616" spans="1:9" x14ac:dyDescent="0.25">
      <c r="A616">
        <v>615</v>
      </c>
      <c r="B616">
        <v>82.400788000000006</v>
      </c>
      <c r="C616">
        <v>7.0750520000000003</v>
      </c>
      <c r="H616">
        <v>72.409999000000013</v>
      </c>
      <c r="I616">
        <v>4.778105</v>
      </c>
    </row>
    <row r="617" spans="1:9" x14ac:dyDescent="0.25">
      <c r="A617">
        <v>616</v>
      </c>
      <c r="B617">
        <v>82.388947000000002</v>
      </c>
      <c r="C617">
        <v>7.0826840000000004</v>
      </c>
      <c r="H617">
        <v>72.409999000000013</v>
      </c>
      <c r="I617">
        <v>4.778105</v>
      </c>
    </row>
    <row r="618" spans="1:9" x14ac:dyDescent="0.25">
      <c r="A618">
        <v>617</v>
      </c>
      <c r="B618">
        <v>82.358262000000011</v>
      </c>
      <c r="C618">
        <v>7.0497370000000004</v>
      </c>
      <c r="H618">
        <v>72.409999000000013</v>
      </c>
      <c r="I618">
        <v>4.778105</v>
      </c>
    </row>
    <row r="619" spans="1:9" x14ac:dyDescent="0.25">
      <c r="A619">
        <v>618</v>
      </c>
      <c r="B619">
        <v>82.386525000000006</v>
      </c>
      <c r="C619">
        <v>7.0441580000000004</v>
      </c>
      <c r="H619">
        <v>72.409999000000013</v>
      </c>
      <c r="I619">
        <v>4.778105</v>
      </c>
    </row>
    <row r="620" spans="1:9" x14ac:dyDescent="0.25">
      <c r="A620">
        <v>619</v>
      </c>
      <c r="B620">
        <v>82.36663200000001</v>
      </c>
      <c r="C620">
        <v>7.0375259999999997</v>
      </c>
      <c r="H620">
        <v>72.409999000000013</v>
      </c>
      <c r="I620">
        <v>4.778105</v>
      </c>
    </row>
    <row r="621" spans="1:9" x14ac:dyDescent="0.25">
      <c r="A621">
        <v>620</v>
      </c>
      <c r="B621">
        <v>82.397736000000009</v>
      </c>
      <c r="C621">
        <v>7.0585269999999998</v>
      </c>
      <c r="H621">
        <v>72.409999000000013</v>
      </c>
      <c r="I621">
        <v>4.778105</v>
      </c>
    </row>
    <row r="622" spans="1:9" x14ac:dyDescent="0.25">
      <c r="A622">
        <v>621</v>
      </c>
      <c r="B622">
        <v>82.416737000000012</v>
      </c>
      <c r="C622">
        <v>7.0843160000000003</v>
      </c>
    </row>
    <row r="623" spans="1:9" x14ac:dyDescent="0.25">
      <c r="A623">
        <v>622</v>
      </c>
      <c r="B623">
        <v>82.442788000000007</v>
      </c>
      <c r="C623">
        <v>7.0889470000000001</v>
      </c>
    </row>
    <row r="624" spans="1:9" x14ac:dyDescent="0.25">
      <c r="A624">
        <v>623</v>
      </c>
      <c r="B624">
        <v>82.442788000000007</v>
      </c>
      <c r="C624">
        <v>7.0889470000000001</v>
      </c>
    </row>
    <row r="625" spans="1:9" x14ac:dyDescent="0.25">
      <c r="A625">
        <v>624</v>
      </c>
      <c r="D625">
        <v>92.052104000000014</v>
      </c>
      <c r="E625">
        <v>5.4909999999999997</v>
      </c>
    </row>
    <row r="626" spans="1:9" x14ac:dyDescent="0.25">
      <c r="A626">
        <v>625</v>
      </c>
      <c r="D626">
        <v>92.094735000000014</v>
      </c>
      <c r="E626">
        <v>5.4751580000000004</v>
      </c>
      <c r="F626">
        <v>83.583473000000012</v>
      </c>
      <c r="G626">
        <v>7.9163680000000003</v>
      </c>
    </row>
    <row r="627" spans="1:9" x14ac:dyDescent="0.25">
      <c r="A627">
        <v>626</v>
      </c>
      <c r="D627">
        <v>92.072051000000016</v>
      </c>
      <c r="E627">
        <v>5.4556839999999998</v>
      </c>
      <c r="F627">
        <v>83.604261000000008</v>
      </c>
      <c r="G627">
        <v>8.0084730000000004</v>
      </c>
    </row>
    <row r="628" spans="1:9" x14ac:dyDescent="0.25">
      <c r="A628">
        <v>627</v>
      </c>
      <c r="D628">
        <v>92.06999900000001</v>
      </c>
      <c r="E628">
        <v>5.4748950000000001</v>
      </c>
      <c r="F628">
        <v>83.558578000000011</v>
      </c>
      <c r="G628">
        <v>7.9657900000000001</v>
      </c>
    </row>
    <row r="629" spans="1:9" x14ac:dyDescent="0.25">
      <c r="A629">
        <v>628</v>
      </c>
      <c r="D629">
        <v>92.063684000000009</v>
      </c>
      <c r="E629">
        <v>5.4606310000000002</v>
      </c>
      <c r="F629">
        <v>83.577210000000008</v>
      </c>
      <c r="G629">
        <v>7.9564209999999997</v>
      </c>
    </row>
    <row r="630" spans="1:9" x14ac:dyDescent="0.25">
      <c r="A630">
        <v>629</v>
      </c>
      <c r="D630">
        <v>92.044893999999999</v>
      </c>
      <c r="E630">
        <v>5.4752109999999998</v>
      </c>
      <c r="F630">
        <v>83.567842000000013</v>
      </c>
      <c r="G630">
        <v>7.9697889999999996</v>
      </c>
    </row>
    <row r="631" spans="1:9" x14ac:dyDescent="0.25">
      <c r="A631">
        <v>630</v>
      </c>
      <c r="D631">
        <v>92.100104000000016</v>
      </c>
      <c r="E631">
        <v>5.4969999999999999</v>
      </c>
      <c r="F631">
        <v>83.564104000000015</v>
      </c>
      <c r="G631">
        <v>8.0493690000000004</v>
      </c>
    </row>
    <row r="632" spans="1:9" x14ac:dyDescent="0.25">
      <c r="A632">
        <v>631</v>
      </c>
      <c r="D632">
        <v>92.084579000000005</v>
      </c>
      <c r="E632">
        <v>5.4917899999999999</v>
      </c>
      <c r="F632">
        <v>83.552000000000007</v>
      </c>
      <c r="G632">
        <v>8.0084210000000002</v>
      </c>
    </row>
    <row r="633" spans="1:9" x14ac:dyDescent="0.25">
      <c r="A633">
        <v>632</v>
      </c>
      <c r="D633">
        <v>92.052104000000014</v>
      </c>
      <c r="E633">
        <v>5.4909999999999997</v>
      </c>
      <c r="F633">
        <v>83.525948</v>
      </c>
      <c r="G633">
        <v>7.9800529999999998</v>
      </c>
    </row>
    <row r="634" spans="1:9" x14ac:dyDescent="0.25">
      <c r="A634">
        <v>633</v>
      </c>
      <c r="F634">
        <v>83.55573600000001</v>
      </c>
      <c r="G634">
        <v>8.0461050000000007</v>
      </c>
      <c r="H634">
        <v>90.371894000000012</v>
      </c>
      <c r="I634">
        <v>5.1882630000000001</v>
      </c>
    </row>
    <row r="635" spans="1:9" x14ac:dyDescent="0.25">
      <c r="A635">
        <v>634</v>
      </c>
      <c r="F635">
        <v>83.600472000000011</v>
      </c>
      <c r="G635">
        <v>8.0153160000000003</v>
      </c>
      <c r="H635">
        <v>90.392526000000004</v>
      </c>
      <c r="I635">
        <v>5.145105</v>
      </c>
    </row>
    <row r="636" spans="1:9" x14ac:dyDescent="0.25">
      <c r="A636">
        <v>635</v>
      </c>
      <c r="H636">
        <v>90.358630000000005</v>
      </c>
      <c r="I636">
        <v>5.1867900000000002</v>
      </c>
    </row>
    <row r="637" spans="1:9" x14ac:dyDescent="0.25">
      <c r="A637">
        <v>636</v>
      </c>
      <c r="H637">
        <v>90.362315000000009</v>
      </c>
      <c r="I637">
        <v>5.1909999999999998</v>
      </c>
    </row>
    <row r="638" spans="1:9" x14ac:dyDescent="0.25">
      <c r="A638">
        <v>637</v>
      </c>
      <c r="H638">
        <v>90.350841000000003</v>
      </c>
      <c r="I638">
        <v>5.146369</v>
      </c>
    </row>
    <row r="639" spans="1:9" x14ac:dyDescent="0.25">
      <c r="A639">
        <v>638</v>
      </c>
      <c r="B639">
        <v>106.57678900000001</v>
      </c>
      <c r="C639">
        <v>6.9118950000000003</v>
      </c>
      <c r="H639">
        <v>90.296630000000007</v>
      </c>
      <c r="I639">
        <v>5.1412630000000004</v>
      </c>
    </row>
    <row r="640" spans="1:9" x14ac:dyDescent="0.25">
      <c r="A640">
        <v>639</v>
      </c>
      <c r="B640">
        <v>106.528209</v>
      </c>
      <c r="C640">
        <v>6.9267890000000003</v>
      </c>
      <c r="H640">
        <v>90.306947000000008</v>
      </c>
      <c r="I640">
        <v>5.1509470000000004</v>
      </c>
    </row>
    <row r="641" spans="1:9" x14ac:dyDescent="0.25">
      <c r="A641">
        <v>640</v>
      </c>
      <c r="B641">
        <v>106.51089400000001</v>
      </c>
      <c r="C641">
        <v>6.9130529999999997</v>
      </c>
      <c r="H641">
        <v>90.396947000000011</v>
      </c>
      <c r="I641">
        <v>5.1913159999999996</v>
      </c>
    </row>
    <row r="642" spans="1:9" x14ac:dyDescent="0.25">
      <c r="A642">
        <v>641</v>
      </c>
      <c r="B642">
        <v>106.528155</v>
      </c>
      <c r="C642">
        <v>6.9188419999999997</v>
      </c>
      <c r="H642">
        <v>90.371894000000012</v>
      </c>
      <c r="I642">
        <v>5.1882630000000001</v>
      </c>
    </row>
    <row r="643" spans="1:9" x14ac:dyDescent="0.25">
      <c r="A643">
        <v>642</v>
      </c>
      <c r="B643">
        <v>106.518737</v>
      </c>
      <c r="C643">
        <v>6.9243690000000004</v>
      </c>
    </row>
    <row r="644" spans="1:9" x14ac:dyDescent="0.25">
      <c r="A644">
        <v>643</v>
      </c>
      <c r="B644">
        <v>106.487998</v>
      </c>
      <c r="C644">
        <v>6.9392100000000001</v>
      </c>
    </row>
    <row r="645" spans="1:9" x14ac:dyDescent="0.25">
      <c r="A645">
        <v>644</v>
      </c>
      <c r="B645">
        <v>106.546474</v>
      </c>
      <c r="C645">
        <v>6.9278950000000004</v>
      </c>
    </row>
    <row r="646" spans="1:9" x14ac:dyDescent="0.25">
      <c r="A646">
        <v>645</v>
      </c>
      <c r="B646">
        <v>106.57141799999999</v>
      </c>
      <c r="C646">
        <v>6.9045269999999999</v>
      </c>
    </row>
    <row r="647" spans="1:9" x14ac:dyDescent="0.25">
      <c r="A647">
        <v>646</v>
      </c>
      <c r="B647">
        <v>106.55515600000001</v>
      </c>
      <c r="C647">
        <v>6.9312100000000001</v>
      </c>
      <c r="D647">
        <v>116.201159</v>
      </c>
      <c r="E647">
        <v>5.024</v>
      </c>
    </row>
    <row r="648" spans="1:9" x14ac:dyDescent="0.25">
      <c r="A648">
        <v>647</v>
      </c>
      <c r="D648">
        <v>116.17726</v>
      </c>
      <c r="E648">
        <v>4.9937899999999997</v>
      </c>
    </row>
    <row r="649" spans="1:9" x14ac:dyDescent="0.25">
      <c r="A649">
        <v>648</v>
      </c>
      <c r="D649">
        <v>116.19831400000001</v>
      </c>
      <c r="E649">
        <v>5.0072109999999999</v>
      </c>
    </row>
    <row r="650" spans="1:9" x14ac:dyDescent="0.25">
      <c r="A650">
        <v>649</v>
      </c>
      <c r="D650">
        <v>116.214473</v>
      </c>
      <c r="E650">
        <v>4.9946840000000003</v>
      </c>
      <c r="F650">
        <v>109.39578900000001</v>
      </c>
      <c r="G650">
        <v>8.4575259999999997</v>
      </c>
    </row>
    <row r="651" spans="1:9" x14ac:dyDescent="0.25">
      <c r="A651">
        <v>650</v>
      </c>
      <c r="D651">
        <v>116.170894</v>
      </c>
      <c r="E651">
        <v>4.9938950000000002</v>
      </c>
      <c r="F651">
        <v>109.418052</v>
      </c>
      <c r="G651">
        <v>8.4628429999999994</v>
      </c>
    </row>
    <row r="652" spans="1:9" x14ac:dyDescent="0.25">
      <c r="A652">
        <v>651</v>
      </c>
      <c r="D652">
        <v>116.18010200000001</v>
      </c>
      <c r="E652">
        <v>4.9899469999999999</v>
      </c>
      <c r="F652">
        <v>109.41494299999999</v>
      </c>
      <c r="G652">
        <v>8.4640000000000004</v>
      </c>
    </row>
    <row r="653" spans="1:9" x14ac:dyDescent="0.25">
      <c r="A653">
        <v>652</v>
      </c>
      <c r="D653">
        <v>116.293052</v>
      </c>
      <c r="E653">
        <v>4.9455260000000001</v>
      </c>
      <c r="F653">
        <v>109.36694600000001</v>
      </c>
      <c r="G653">
        <v>8.4788429999999995</v>
      </c>
    </row>
    <row r="654" spans="1:9" x14ac:dyDescent="0.25">
      <c r="A654">
        <v>653</v>
      </c>
      <c r="D654">
        <v>116.201159</v>
      </c>
      <c r="E654">
        <v>5.024</v>
      </c>
      <c r="F654">
        <v>109.419051</v>
      </c>
      <c r="G654">
        <v>8.4748950000000001</v>
      </c>
      <c r="H654">
        <v>112.88947200000001</v>
      </c>
      <c r="I654">
        <v>4.3732629999999997</v>
      </c>
    </row>
    <row r="655" spans="1:9" x14ac:dyDescent="0.25">
      <c r="A655">
        <v>654</v>
      </c>
      <c r="F655">
        <v>109.39442</v>
      </c>
      <c r="G655">
        <v>8.4346309999999995</v>
      </c>
      <c r="H655">
        <v>112.95684</v>
      </c>
      <c r="I655">
        <v>4.3345789999999997</v>
      </c>
    </row>
    <row r="656" spans="1:9" x14ac:dyDescent="0.25">
      <c r="A656">
        <v>655</v>
      </c>
      <c r="F656">
        <v>109.401736</v>
      </c>
      <c r="G656">
        <v>8.4406309999999998</v>
      </c>
      <c r="H656">
        <v>112.912997</v>
      </c>
      <c r="I656">
        <v>4.3652110000000004</v>
      </c>
    </row>
    <row r="657" spans="1:9" x14ac:dyDescent="0.25">
      <c r="A657">
        <v>656</v>
      </c>
      <c r="F657">
        <v>109.35347300000001</v>
      </c>
      <c r="G657">
        <v>8.4806319999999999</v>
      </c>
      <c r="H657">
        <v>112.897632</v>
      </c>
      <c r="I657">
        <v>4.371105</v>
      </c>
    </row>
    <row r="658" spans="1:9" x14ac:dyDescent="0.25">
      <c r="A658">
        <v>657</v>
      </c>
      <c r="F658">
        <v>109.39578900000001</v>
      </c>
      <c r="G658">
        <v>8.4575259999999997</v>
      </c>
      <c r="H658">
        <v>112.88810600000001</v>
      </c>
      <c r="I658">
        <v>4.3719999999999999</v>
      </c>
    </row>
    <row r="659" spans="1:9" x14ac:dyDescent="0.25">
      <c r="A659">
        <v>658</v>
      </c>
      <c r="H659">
        <v>112.93447399999999</v>
      </c>
      <c r="I659">
        <v>4.3512110000000002</v>
      </c>
    </row>
    <row r="660" spans="1:9" x14ac:dyDescent="0.25">
      <c r="A660">
        <v>659</v>
      </c>
      <c r="H660">
        <v>112.93694600000001</v>
      </c>
      <c r="I660">
        <v>4.3615789999999999</v>
      </c>
    </row>
    <row r="661" spans="1:9" x14ac:dyDescent="0.25">
      <c r="A661">
        <v>660</v>
      </c>
      <c r="B661">
        <v>131.60863000000001</v>
      </c>
      <c r="C661">
        <v>6.5693159999999997</v>
      </c>
      <c r="H661">
        <v>112.88947200000001</v>
      </c>
      <c r="I661">
        <v>4.3732629999999997</v>
      </c>
    </row>
    <row r="662" spans="1:9" x14ac:dyDescent="0.25">
      <c r="A662">
        <v>661</v>
      </c>
      <c r="B662">
        <v>131.625472</v>
      </c>
      <c r="C662">
        <v>6.5393689999999998</v>
      </c>
    </row>
    <row r="663" spans="1:9" x14ac:dyDescent="0.25">
      <c r="A663">
        <v>662</v>
      </c>
      <c r="B663">
        <v>131.626575</v>
      </c>
      <c r="C663">
        <v>6.5284209999999998</v>
      </c>
    </row>
    <row r="664" spans="1:9" x14ac:dyDescent="0.25">
      <c r="A664">
        <v>663</v>
      </c>
      <c r="B664">
        <v>131.65463199999999</v>
      </c>
      <c r="C664">
        <v>6.5417370000000004</v>
      </c>
    </row>
    <row r="665" spans="1:9" x14ac:dyDescent="0.25">
      <c r="A665">
        <v>664</v>
      </c>
      <c r="B665">
        <v>131.678416</v>
      </c>
      <c r="C665">
        <v>6.4932629999999998</v>
      </c>
    </row>
    <row r="666" spans="1:9" x14ac:dyDescent="0.25">
      <c r="A666">
        <v>665</v>
      </c>
      <c r="B666">
        <v>131.71631500000001</v>
      </c>
      <c r="C666">
        <v>6.5081049999999996</v>
      </c>
      <c r="D666">
        <v>136.35605100000001</v>
      </c>
      <c r="E666">
        <v>4.4389469999999998</v>
      </c>
    </row>
    <row r="667" spans="1:9" x14ac:dyDescent="0.25">
      <c r="A667">
        <v>666</v>
      </c>
      <c r="B667">
        <v>131.75668200000001</v>
      </c>
      <c r="C667">
        <v>6.5116310000000004</v>
      </c>
      <c r="D667">
        <v>136.35605100000001</v>
      </c>
      <c r="E667">
        <v>4.4389469999999998</v>
      </c>
    </row>
    <row r="668" spans="1:9" x14ac:dyDescent="0.25">
      <c r="A668">
        <v>667</v>
      </c>
      <c r="B668">
        <v>131.77952500000001</v>
      </c>
      <c r="C668">
        <v>6.5473160000000004</v>
      </c>
      <c r="D668">
        <v>136.35605100000001</v>
      </c>
      <c r="E668">
        <v>4.4389469999999998</v>
      </c>
    </row>
    <row r="669" spans="1:9" x14ac:dyDescent="0.25">
      <c r="A669">
        <v>668</v>
      </c>
      <c r="B669">
        <v>131.60863000000001</v>
      </c>
      <c r="C669">
        <v>6.5693159999999997</v>
      </c>
      <c r="D669">
        <v>136.35605100000001</v>
      </c>
      <c r="E669">
        <v>4.4389469999999998</v>
      </c>
    </row>
    <row r="670" spans="1:9" x14ac:dyDescent="0.25">
      <c r="A670">
        <v>669</v>
      </c>
      <c r="D670">
        <v>136.35605100000001</v>
      </c>
      <c r="E670">
        <v>4.4389469999999998</v>
      </c>
    </row>
    <row r="671" spans="1:9" x14ac:dyDescent="0.25">
      <c r="A671">
        <v>670</v>
      </c>
      <c r="D671">
        <v>136.35605100000001</v>
      </c>
      <c r="E671">
        <v>4.4389469999999998</v>
      </c>
    </row>
    <row r="672" spans="1:9" x14ac:dyDescent="0.25">
      <c r="A672">
        <v>671</v>
      </c>
      <c r="D672">
        <v>136.35605100000001</v>
      </c>
      <c r="E672">
        <v>4.4389469999999998</v>
      </c>
    </row>
    <row r="673" spans="1:9" x14ac:dyDescent="0.25">
      <c r="A673">
        <v>672</v>
      </c>
      <c r="D673">
        <v>136.35605100000001</v>
      </c>
      <c r="E673">
        <v>4.4389469999999998</v>
      </c>
      <c r="F673">
        <v>134.37305000000001</v>
      </c>
      <c r="G673">
        <v>7.101737</v>
      </c>
    </row>
    <row r="674" spans="1:9" x14ac:dyDescent="0.25">
      <c r="A674">
        <v>673</v>
      </c>
      <c r="D674">
        <v>136.35605100000001</v>
      </c>
      <c r="E674">
        <v>4.4389469999999998</v>
      </c>
      <c r="F674">
        <v>134.37305000000001</v>
      </c>
      <c r="G674">
        <v>7.101737</v>
      </c>
    </row>
    <row r="675" spans="1:9" x14ac:dyDescent="0.25">
      <c r="A675">
        <v>674</v>
      </c>
      <c r="F675">
        <v>134.45557700000001</v>
      </c>
      <c r="G675">
        <v>7.1145259999999997</v>
      </c>
    </row>
    <row r="676" spans="1:9" x14ac:dyDescent="0.25">
      <c r="A676">
        <v>675</v>
      </c>
      <c r="F676">
        <v>134.43510700000002</v>
      </c>
      <c r="G676">
        <v>7.0581579999999997</v>
      </c>
      <c r="H676">
        <v>135.34910100000002</v>
      </c>
      <c r="I676">
        <v>3.2550530000000002</v>
      </c>
    </row>
    <row r="677" spans="1:9" x14ac:dyDescent="0.25">
      <c r="A677">
        <v>676</v>
      </c>
      <c r="F677">
        <v>134.39415300000002</v>
      </c>
      <c r="G677">
        <v>7.140263</v>
      </c>
      <c r="H677">
        <v>135.33021100000002</v>
      </c>
      <c r="I677">
        <v>3.3245260000000001</v>
      </c>
    </row>
    <row r="678" spans="1:9" x14ac:dyDescent="0.25">
      <c r="A678">
        <v>677</v>
      </c>
      <c r="F678">
        <v>134.39189400000001</v>
      </c>
      <c r="G678">
        <v>7.141737</v>
      </c>
      <c r="H678">
        <v>135.364734</v>
      </c>
      <c r="I678">
        <v>3.3089469999999999</v>
      </c>
    </row>
    <row r="679" spans="1:9" x14ac:dyDescent="0.25">
      <c r="A679">
        <v>678</v>
      </c>
      <c r="F679">
        <v>134.418834</v>
      </c>
      <c r="G679">
        <v>7.0712630000000001</v>
      </c>
      <c r="H679">
        <v>135.36084299999999</v>
      </c>
      <c r="I679">
        <v>3.222737</v>
      </c>
    </row>
    <row r="680" spans="1:9" x14ac:dyDescent="0.25">
      <c r="A680">
        <v>679</v>
      </c>
      <c r="F680">
        <v>134.42831699999999</v>
      </c>
      <c r="G680">
        <v>7.0355259999999999</v>
      </c>
      <c r="H680">
        <v>135.34757500000001</v>
      </c>
      <c r="I680">
        <v>3.253368</v>
      </c>
    </row>
    <row r="681" spans="1:9" x14ac:dyDescent="0.25">
      <c r="A681">
        <v>680</v>
      </c>
      <c r="F681">
        <v>134.496264</v>
      </c>
      <c r="G681">
        <v>7.0618420000000004</v>
      </c>
      <c r="H681">
        <v>135.39073500000001</v>
      </c>
      <c r="I681">
        <v>3.274632</v>
      </c>
    </row>
    <row r="682" spans="1:9" x14ac:dyDescent="0.25">
      <c r="A682">
        <v>681</v>
      </c>
      <c r="F682">
        <v>134.52910900000001</v>
      </c>
      <c r="G682">
        <v>7.057474</v>
      </c>
      <c r="H682">
        <v>135.43262800000002</v>
      </c>
      <c r="I682">
        <v>3.1884209999999999</v>
      </c>
    </row>
    <row r="683" spans="1:9" x14ac:dyDescent="0.25">
      <c r="A683">
        <v>682</v>
      </c>
      <c r="F683">
        <v>134.37305000000001</v>
      </c>
      <c r="G683">
        <v>7.101737</v>
      </c>
      <c r="H683">
        <v>135.34910100000002</v>
      </c>
      <c r="I683">
        <v>3.2550530000000002</v>
      </c>
    </row>
    <row r="684" spans="1:9" x14ac:dyDescent="0.25">
      <c r="A684">
        <v>683</v>
      </c>
    </row>
    <row r="685" spans="1:9" x14ac:dyDescent="0.25">
      <c r="A685">
        <v>684</v>
      </c>
      <c r="B685">
        <v>161.03186299999999</v>
      </c>
      <c r="C685">
        <v>8.6343080000000008</v>
      </c>
    </row>
    <row r="686" spans="1:9" x14ac:dyDescent="0.25">
      <c r="A686">
        <v>685</v>
      </c>
      <c r="B686">
        <v>160.98739499999999</v>
      </c>
      <c r="C686">
        <v>8.6492009999999997</v>
      </c>
    </row>
    <row r="687" spans="1:9" x14ac:dyDescent="0.25">
      <c r="A687">
        <v>686</v>
      </c>
      <c r="B687">
        <v>160.97000199999999</v>
      </c>
      <c r="C687">
        <v>8.633032</v>
      </c>
    </row>
    <row r="688" spans="1:9" x14ac:dyDescent="0.25">
      <c r="A688">
        <v>687</v>
      </c>
      <c r="B688">
        <v>160.96989400000001</v>
      </c>
      <c r="C688">
        <v>8.6308509999999998</v>
      </c>
      <c r="D688">
        <v>163.772074</v>
      </c>
      <c r="E688">
        <v>6.702979</v>
      </c>
    </row>
    <row r="689" spans="1:9" x14ac:dyDescent="0.25">
      <c r="A689">
        <v>688</v>
      </c>
      <c r="B689">
        <v>160.99095800000001</v>
      </c>
      <c r="C689">
        <v>8.648085</v>
      </c>
      <c r="D689">
        <v>163.742287</v>
      </c>
      <c r="E689">
        <v>6.7201060000000004</v>
      </c>
    </row>
    <row r="690" spans="1:9" x14ac:dyDescent="0.25">
      <c r="A690">
        <v>689</v>
      </c>
      <c r="B690">
        <v>160.99244899999999</v>
      </c>
      <c r="C690">
        <v>8.6472329999999999</v>
      </c>
      <c r="D690">
        <v>163.75239400000001</v>
      </c>
      <c r="E690">
        <v>6.6988830000000004</v>
      </c>
    </row>
    <row r="691" spans="1:9" x14ac:dyDescent="0.25">
      <c r="A691">
        <v>690</v>
      </c>
      <c r="B691">
        <v>160.98888400000001</v>
      </c>
      <c r="C691">
        <v>8.6528720000000003</v>
      </c>
      <c r="D691">
        <v>163.76228800000001</v>
      </c>
      <c r="E691">
        <v>6.6756380000000002</v>
      </c>
    </row>
    <row r="692" spans="1:9" x14ac:dyDescent="0.25">
      <c r="A692">
        <v>691</v>
      </c>
      <c r="B692">
        <v>161.05095900000001</v>
      </c>
      <c r="C692">
        <v>8.7020219999999995</v>
      </c>
      <c r="D692">
        <v>163.80835200000001</v>
      </c>
      <c r="E692">
        <v>6.6894150000000003</v>
      </c>
    </row>
    <row r="693" spans="1:9" x14ac:dyDescent="0.25">
      <c r="A693">
        <v>692</v>
      </c>
      <c r="B693">
        <v>161.03186299999999</v>
      </c>
      <c r="C693">
        <v>8.6343080000000008</v>
      </c>
      <c r="D693">
        <v>163.75744700000001</v>
      </c>
      <c r="E693">
        <v>6.6582980000000003</v>
      </c>
    </row>
    <row r="694" spans="1:9" x14ac:dyDescent="0.25">
      <c r="A694">
        <v>693</v>
      </c>
      <c r="D694">
        <v>163.78957600000001</v>
      </c>
      <c r="E694">
        <v>6.6759579999999996</v>
      </c>
    </row>
    <row r="695" spans="1:9" x14ac:dyDescent="0.25">
      <c r="A695">
        <v>694</v>
      </c>
      <c r="D695">
        <v>163.772074</v>
      </c>
      <c r="E695">
        <v>6.702979</v>
      </c>
    </row>
    <row r="696" spans="1:9" x14ac:dyDescent="0.25">
      <c r="A696">
        <v>695</v>
      </c>
      <c r="D696">
        <v>163.772074</v>
      </c>
      <c r="E696">
        <v>6.702979</v>
      </c>
    </row>
    <row r="697" spans="1:9" x14ac:dyDescent="0.25">
      <c r="A697">
        <v>696</v>
      </c>
      <c r="F697">
        <v>163.024361</v>
      </c>
      <c r="G697">
        <v>9.1563829999999999</v>
      </c>
      <c r="H697">
        <v>162.88106400000001</v>
      </c>
      <c r="I697">
        <v>5.6215419999999998</v>
      </c>
    </row>
    <row r="698" spans="1:9" x14ac:dyDescent="0.25">
      <c r="A698">
        <v>697</v>
      </c>
      <c r="F698">
        <v>163.05585200000002</v>
      </c>
      <c r="G698">
        <v>9.1696279999999994</v>
      </c>
      <c r="H698">
        <v>162.88010700000001</v>
      </c>
      <c r="I698">
        <v>5.6048939999999998</v>
      </c>
    </row>
    <row r="699" spans="1:9" x14ac:dyDescent="0.25">
      <c r="A699">
        <v>698</v>
      </c>
      <c r="F699">
        <v>163.053406</v>
      </c>
      <c r="G699">
        <v>9.1765419999999995</v>
      </c>
      <c r="H699">
        <v>162.93574599999999</v>
      </c>
      <c r="I699">
        <v>5.6152129999999998</v>
      </c>
    </row>
    <row r="700" spans="1:9" x14ac:dyDescent="0.25">
      <c r="A700">
        <v>699</v>
      </c>
      <c r="F700">
        <v>163.06356500000001</v>
      </c>
      <c r="G700">
        <v>9.1965950000000003</v>
      </c>
      <c r="H700">
        <v>162.92048</v>
      </c>
      <c r="I700">
        <v>5.6031380000000004</v>
      </c>
    </row>
    <row r="701" spans="1:9" x14ac:dyDescent="0.25">
      <c r="A701">
        <v>700</v>
      </c>
      <c r="F701">
        <v>163.076436</v>
      </c>
      <c r="G701">
        <v>9.1775520000000004</v>
      </c>
      <c r="H701">
        <v>162.92829799999998</v>
      </c>
      <c r="I701">
        <v>5.5797340000000002</v>
      </c>
    </row>
    <row r="702" spans="1:9" x14ac:dyDescent="0.25">
      <c r="A702">
        <v>701</v>
      </c>
      <c r="F702">
        <v>163.07425599999999</v>
      </c>
      <c r="G702">
        <v>9.1677660000000003</v>
      </c>
      <c r="H702">
        <v>162.889363</v>
      </c>
      <c r="I702">
        <v>5.5694679999999996</v>
      </c>
    </row>
    <row r="703" spans="1:9" x14ac:dyDescent="0.25">
      <c r="A703">
        <v>702</v>
      </c>
      <c r="F703">
        <v>163.01595800000001</v>
      </c>
      <c r="G703">
        <v>9.2014890000000005</v>
      </c>
      <c r="H703">
        <v>162.87276700000001</v>
      </c>
      <c r="I703">
        <v>5.5788830000000003</v>
      </c>
    </row>
    <row r="704" spans="1:9" x14ac:dyDescent="0.25">
      <c r="A704">
        <v>703</v>
      </c>
      <c r="F704">
        <v>163.024361</v>
      </c>
      <c r="G704">
        <v>9.1563829999999999</v>
      </c>
      <c r="H704">
        <v>162.88106400000001</v>
      </c>
      <c r="I704">
        <v>5.6215419999999998</v>
      </c>
    </row>
    <row r="705" spans="1:9" x14ac:dyDescent="0.25">
      <c r="A705">
        <v>704</v>
      </c>
      <c r="F705">
        <v>163.024361</v>
      </c>
      <c r="G705">
        <v>9.1563829999999999</v>
      </c>
      <c r="H705">
        <v>162.88106400000001</v>
      </c>
      <c r="I705">
        <v>5.6215419999999998</v>
      </c>
    </row>
    <row r="706" spans="1:9" x14ac:dyDescent="0.25">
      <c r="A706">
        <v>705</v>
      </c>
      <c r="F706">
        <v>163.024361</v>
      </c>
      <c r="G706">
        <v>9.1563829999999999</v>
      </c>
    </row>
    <row r="707" spans="1:9" x14ac:dyDescent="0.25">
      <c r="A707">
        <v>706</v>
      </c>
    </row>
    <row r="708" spans="1:9" x14ac:dyDescent="0.25">
      <c r="A708">
        <v>707</v>
      </c>
      <c r="B708">
        <v>184.53856500000001</v>
      </c>
      <c r="C708">
        <v>8.8882980000000007</v>
      </c>
    </row>
    <row r="709" spans="1:9" x14ac:dyDescent="0.25">
      <c r="A709">
        <v>708</v>
      </c>
      <c r="B709">
        <v>184.55132900000001</v>
      </c>
      <c r="C709">
        <v>8.8195219999999992</v>
      </c>
    </row>
    <row r="710" spans="1:9" x14ac:dyDescent="0.25">
      <c r="A710">
        <v>709</v>
      </c>
      <c r="B710">
        <v>184.503669</v>
      </c>
      <c r="C710">
        <v>8.8400529999999993</v>
      </c>
      <c r="D710">
        <v>187.858351</v>
      </c>
      <c r="E710">
        <v>6.9146270000000003</v>
      </c>
    </row>
    <row r="711" spans="1:9" x14ac:dyDescent="0.25">
      <c r="A711">
        <v>710</v>
      </c>
      <c r="B711">
        <v>184.51776799999999</v>
      </c>
      <c r="C711">
        <v>8.8411170000000006</v>
      </c>
      <c r="D711">
        <v>187.78398799999999</v>
      </c>
      <c r="E711">
        <v>6.915851</v>
      </c>
    </row>
    <row r="712" spans="1:9" x14ac:dyDescent="0.25">
      <c r="A712">
        <v>711</v>
      </c>
      <c r="B712">
        <v>184.54127800000001</v>
      </c>
      <c r="C712">
        <v>8.8420740000000002</v>
      </c>
      <c r="D712">
        <v>187.83537200000001</v>
      </c>
      <c r="E712">
        <v>6.9213820000000004</v>
      </c>
    </row>
    <row r="713" spans="1:9" x14ac:dyDescent="0.25">
      <c r="A713">
        <v>712</v>
      </c>
      <c r="B713">
        <v>184.57058599999999</v>
      </c>
      <c r="C713">
        <v>8.8551599999999997</v>
      </c>
      <c r="D713">
        <v>187.81813700000001</v>
      </c>
      <c r="E713">
        <v>6.8934040000000003</v>
      </c>
    </row>
    <row r="714" spans="1:9" x14ac:dyDescent="0.25">
      <c r="A714">
        <v>713</v>
      </c>
      <c r="B714">
        <v>184.59563700000001</v>
      </c>
      <c r="C714">
        <v>8.8661169999999991</v>
      </c>
      <c r="D714">
        <v>187.85244599999999</v>
      </c>
      <c r="E714">
        <v>6.9176589999999996</v>
      </c>
    </row>
    <row r="715" spans="1:9" x14ac:dyDescent="0.25">
      <c r="A715">
        <v>714</v>
      </c>
      <c r="B715">
        <v>184.61574400000001</v>
      </c>
      <c r="C715">
        <v>8.8310099999999991</v>
      </c>
      <c r="D715">
        <v>187.85973200000001</v>
      </c>
      <c r="E715">
        <v>6.912979</v>
      </c>
    </row>
    <row r="716" spans="1:9" x14ac:dyDescent="0.25">
      <c r="A716">
        <v>715</v>
      </c>
      <c r="B716">
        <v>184.547023</v>
      </c>
      <c r="C716">
        <v>8.8997340000000005</v>
      </c>
      <c r="D716">
        <v>187.83665000000002</v>
      </c>
      <c r="E716">
        <v>6.8935110000000002</v>
      </c>
    </row>
    <row r="717" spans="1:9" x14ac:dyDescent="0.25">
      <c r="A717">
        <v>716</v>
      </c>
      <c r="D717">
        <v>187.88244500000002</v>
      </c>
      <c r="E717">
        <v>6.9188299999999998</v>
      </c>
    </row>
    <row r="718" spans="1:9" x14ac:dyDescent="0.25">
      <c r="A718">
        <v>717</v>
      </c>
      <c r="D718">
        <v>187.858351</v>
      </c>
      <c r="E718">
        <v>6.9146270000000003</v>
      </c>
    </row>
    <row r="719" spans="1:9" x14ac:dyDescent="0.25">
      <c r="A719">
        <v>718</v>
      </c>
      <c r="D719">
        <v>187.858351</v>
      </c>
      <c r="E719">
        <v>6.9146270000000003</v>
      </c>
      <c r="F719">
        <v>187.21723400000002</v>
      </c>
      <c r="G719">
        <v>9.2737759999999998</v>
      </c>
    </row>
    <row r="720" spans="1:9" x14ac:dyDescent="0.25">
      <c r="A720">
        <v>719</v>
      </c>
      <c r="F720">
        <v>187.22685899999999</v>
      </c>
      <c r="G720">
        <v>9.2737230000000004</v>
      </c>
      <c r="H720">
        <v>187.414309</v>
      </c>
      <c r="I720">
        <v>5.5023400000000002</v>
      </c>
    </row>
    <row r="721" spans="1:9" x14ac:dyDescent="0.25">
      <c r="A721">
        <v>720</v>
      </c>
      <c r="F721">
        <v>187.22819000000001</v>
      </c>
      <c r="G721">
        <v>9.2672340000000002</v>
      </c>
      <c r="H721">
        <v>187.41781900000001</v>
      </c>
      <c r="I721">
        <v>5.4423399999999997</v>
      </c>
    </row>
    <row r="722" spans="1:9" x14ac:dyDescent="0.25">
      <c r="A722">
        <v>721</v>
      </c>
      <c r="F722">
        <v>187.207503</v>
      </c>
      <c r="G722">
        <v>9.2641489999999997</v>
      </c>
      <c r="H722">
        <v>187.49542500000001</v>
      </c>
      <c r="I722">
        <v>5.4569679999999998</v>
      </c>
    </row>
    <row r="723" spans="1:9" x14ac:dyDescent="0.25">
      <c r="A723">
        <v>722</v>
      </c>
      <c r="F723">
        <v>187.18154000000001</v>
      </c>
      <c r="G723">
        <v>9.2513290000000001</v>
      </c>
      <c r="H723">
        <v>187.49116800000002</v>
      </c>
      <c r="I723">
        <v>5.566808</v>
      </c>
    </row>
    <row r="724" spans="1:9" x14ac:dyDescent="0.25">
      <c r="A724">
        <v>723</v>
      </c>
      <c r="F724">
        <v>187.18893700000001</v>
      </c>
      <c r="G724">
        <v>9.2456910000000008</v>
      </c>
      <c r="H724">
        <v>187.507395</v>
      </c>
      <c r="I724">
        <v>5.5089889999999997</v>
      </c>
    </row>
    <row r="725" spans="1:9" x14ac:dyDescent="0.25">
      <c r="A725">
        <v>724</v>
      </c>
      <c r="F725">
        <v>187.21553299999999</v>
      </c>
      <c r="G725">
        <v>9.2432979999999993</v>
      </c>
      <c r="H725">
        <v>187.52696900000001</v>
      </c>
      <c r="I725">
        <v>5.4994149999999999</v>
      </c>
    </row>
    <row r="726" spans="1:9" x14ac:dyDescent="0.25">
      <c r="A726">
        <v>725</v>
      </c>
      <c r="F726">
        <v>187.23015900000001</v>
      </c>
      <c r="G726">
        <v>9.2404250000000001</v>
      </c>
      <c r="H726">
        <v>187.51436100000001</v>
      </c>
      <c r="I726">
        <v>5.4938830000000003</v>
      </c>
    </row>
    <row r="727" spans="1:9" x14ac:dyDescent="0.25">
      <c r="A727">
        <v>726</v>
      </c>
      <c r="F727">
        <v>187.19143600000001</v>
      </c>
      <c r="G727">
        <v>9.2106379999999994</v>
      </c>
      <c r="H727">
        <v>187.45133100000001</v>
      </c>
      <c r="I727">
        <v>5.5115420000000004</v>
      </c>
    </row>
    <row r="728" spans="1:9" x14ac:dyDescent="0.25">
      <c r="A728">
        <v>727</v>
      </c>
      <c r="B728">
        <v>205.87686400000001</v>
      </c>
      <c r="C728">
        <v>8.4495740000000001</v>
      </c>
      <c r="F728">
        <v>187.11877699999999</v>
      </c>
      <c r="G728">
        <v>9.1987760000000005</v>
      </c>
      <c r="H728">
        <v>187.414309</v>
      </c>
      <c r="I728">
        <v>5.5023400000000002</v>
      </c>
    </row>
    <row r="729" spans="1:9" x14ac:dyDescent="0.25">
      <c r="A729">
        <v>728</v>
      </c>
      <c r="B729">
        <v>205.920638</v>
      </c>
      <c r="C729">
        <v>8.4549470000000007</v>
      </c>
      <c r="F729">
        <v>187.21723400000002</v>
      </c>
      <c r="G729">
        <v>9.2737759999999998</v>
      </c>
      <c r="H729">
        <v>187.414309</v>
      </c>
      <c r="I729">
        <v>5.5023400000000002</v>
      </c>
    </row>
    <row r="730" spans="1:9" x14ac:dyDescent="0.25">
      <c r="A730">
        <v>729</v>
      </c>
      <c r="B730">
        <v>205.92111499999999</v>
      </c>
      <c r="C730">
        <v>8.4524469999999994</v>
      </c>
    </row>
    <row r="731" spans="1:9" x14ac:dyDescent="0.25">
      <c r="A731">
        <v>730</v>
      </c>
      <c r="B731">
        <v>205.90356300000002</v>
      </c>
      <c r="C731">
        <v>8.4530320000000003</v>
      </c>
    </row>
    <row r="732" spans="1:9" x14ac:dyDescent="0.25">
      <c r="A732">
        <v>731</v>
      </c>
      <c r="B732">
        <v>205.882182</v>
      </c>
      <c r="C732">
        <v>8.4421809999999997</v>
      </c>
    </row>
    <row r="733" spans="1:9" x14ac:dyDescent="0.25">
      <c r="A733">
        <v>732</v>
      </c>
      <c r="B733">
        <v>205.899359</v>
      </c>
      <c r="C733">
        <v>8.4393080000000005</v>
      </c>
      <c r="D733">
        <v>210.565314</v>
      </c>
      <c r="E733">
        <v>6.2055319999999998</v>
      </c>
    </row>
    <row r="734" spans="1:9" x14ac:dyDescent="0.25">
      <c r="A734">
        <v>733</v>
      </c>
      <c r="B734">
        <v>205.906699</v>
      </c>
      <c r="C734">
        <v>8.4377659999999999</v>
      </c>
      <c r="D734">
        <v>210.57845900000001</v>
      </c>
      <c r="E734">
        <v>6.3137759999999998</v>
      </c>
    </row>
    <row r="735" spans="1:9" x14ac:dyDescent="0.25">
      <c r="A735">
        <v>734</v>
      </c>
      <c r="B735">
        <v>205.93441300000001</v>
      </c>
      <c r="C735">
        <v>8.4787230000000005</v>
      </c>
      <c r="D735">
        <v>210.55415199999999</v>
      </c>
      <c r="E735">
        <v>6.2571279999999998</v>
      </c>
    </row>
    <row r="736" spans="1:9" x14ac:dyDescent="0.25">
      <c r="A736">
        <v>735</v>
      </c>
      <c r="B736">
        <v>205.92185900000001</v>
      </c>
      <c r="C736">
        <v>8.4832450000000001</v>
      </c>
      <c r="D736">
        <v>210.55633399999999</v>
      </c>
      <c r="E736">
        <v>6.2102130000000004</v>
      </c>
    </row>
    <row r="737" spans="1:9" x14ac:dyDescent="0.25">
      <c r="A737">
        <v>736</v>
      </c>
      <c r="B737">
        <v>205.87686400000001</v>
      </c>
      <c r="C737">
        <v>8.4495740000000001</v>
      </c>
      <c r="D737">
        <v>210.52053699999999</v>
      </c>
      <c r="E737">
        <v>6.1818080000000002</v>
      </c>
    </row>
    <row r="738" spans="1:9" x14ac:dyDescent="0.25">
      <c r="A738">
        <v>737</v>
      </c>
      <c r="D738">
        <v>210.50824599999999</v>
      </c>
      <c r="E738">
        <v>6.19984</v>
      </c>
    </row>
    <row r="739" spans="1:9" x14ac:dyDescent="0.25">
      <c r="A739">
        <v>738</v>
      </c>
      <c r="D739">
        <v>210.517607</v>
      </c>
      <c r="E739">
        <v>6.1844679999999999</v>
      </c>
    </row>
    <row r="740" spans="1:9" x14ac:dyDescent="0.25">
      <c r="A740">
        <v>739</v>
      </c>
      <c r="D740">
        <v>210.51430400000001</v>
      </c>
      <c r="E740">
        <v>6.2046809999999999</v>
      </c>
    </row>
    <row r="741" spans="1:9" x14ac:dyDescent="0.25">
      <c r="A741">
        <v>740</v>
      </c>
      <c r="D741">
        <v>210.46951899999999</v>
      </c>
      <c r="E741">
        <v>6.2222869999999997</v>
      </c>
    </row>
    <row r="742" spans="1:9" x14ac:dyDescent="0.25">
      <c r="A742">
        <v>741</v>
      </c>
      <c r="D742">
        <v>210.565314</v>
      </c>
      <c r="E742">
        <v>6.2055319999999998</v>
      </c>
      <c r="F742">
        <v>208.97861699999999</v>
      </c>
      <c r="G742">
        <v>8.7202649999999995</v>
      </c>
    </row>
    <row r="743" spans="1:9" x14ac:dyDescent="0.25">
      <c r="A743">
        <v>742</v>
      </c>
      <c r="F743">
        <v>208.995745</v>
      </c>
      <c r="G743">
        <v>8.6981920000000006</v>
      </c>
      <c r="H743">
        <v>209.458079</v>
      </c>
      <c r="I743">
        <v>5.0790949999999997</v>
      </c>
    </row>
    <row r="744" spans="1:9" x14ac:dyDescent="0.25">
      <c r="A744">
        <v>743</v>
      </c>
      <c r="F744">
        <v>209.01611600000001</v>
      </c>
      <c r="G744">
        <v>8.6894139999999993</v>
      </c>
      <c r="H744">
        <v>209.48462599999999</v>
      </c>
      <c r="I744">
        <v>5.0632450000000002</v>
      </c>
    </row>
    <row r="745" spans="1:9" x14ac:dyDescent="0.25">
      <c r="A745">
        <v>744</v>
      </c>
      <c r="F745">
        <v>208.974253</v>
      </c>
      <c r="G745">
        <v>8.7171800000000008</v>
      </c>
      <c r="H745">
        <v>209.47797700000001</v>
      </c>
      <c r="I745">
        <v>5.0845209999999996</v>
      </c>
    </row>
    <row r="746" spans="1:9" x14ac:dyDescent="0.25">
      <c r="A746">
        <v>745</v>
      </c>
      <c r="F746">
        <v>208.991332</v>
      </c>
      <c r="G746">
        <v>8.7273929999999993</v>
      </c>
      <c r="H746">
        <v>209.46100899999999</v>
      </c>
      <c r="I746">
        <v>5.0346270000000004</v>
      </c>
    </row>
    <row r="747" spans="1:9" x14ac:dyDescent="0.25">
      <c r="A747">
        <v>746</v>
      </c>
      <c r="F747">
        <v>208.953936</v>
      </c>
      <c r="G747">
        <v>8.7532440000000005</v>
      </c>
      <c r="H747">
        <v>209.534842</v>
      </c>
      <c r="I747">
        <v>5.0647339999999996</v>
      </c>
    </row>
    <row r="748" spans="1:9" x14ac:dyDescent="0.25">
      <c r="A748">
        <v>747</v>
      </c>
      <c r="F748">
        <v>208.94340399999999</v>
      </c>
      <c r="G748">
        <v>8.7499470000000006</v>
      </c>
      <c r="H748">
        <v>209.50441599999999</v>
      </c>
      <c r="I748">
        <v>5.088298</v>
      </c>
    </row>
    <row r="749" spans="1:9" x14ac:dyDescent="0.25">
      <c r="A749">
        <v>748</v>
      </c>
      <c r="F749">
        <v>208.971385</v>
      </c>
      <c r="G749">
        <v>8.7267019999999995</v>
      </c>
      <c r="H749">
        <v>209.49446699999999</v>
      </c>
      <c r="I749">
        <v>5.0895739999999998</v>
      </c>
    </row>
    <row r="750" spans="1:9" x14ac:dyDescent="0.25">
      <c r="A750">
        <v>749</v>
      </c>
      <c r="B750">
        <v>224.51270600000001</v>
      </c>
      <c r="C750">
        <v>7.4336399999999996</v>
      </c>
      <c r="F750">
        <v>209.02611400000001</v>
      </c>
      <c r="G750">
        <v>8.713457</v>
      </c>
      <c r="H750">
        <v>209.52579800000001</v>
      </c>
      <c r="I750">
        <v>5.1285100000000003</v>
      </c>
    </row>
    <row r="751" spans="1:9" x14ac:dyDescent="0.25">
      <c r="A751">
        <v>750</v>
      </c>
      <c r="B751">
        <v>224.46655100000001</v>
      </c>
      <c r="C751">
        <v>7.4045370000000004</v>
      </c>
      <c r="F751">
        <v>209.03414800000002</v>
      </c>
      <c r="G751">
        <v>8.7030849999999997</v>
      </c>
      <c r="H751">
        <v>209.550048</v>
      </c>
      <c r="I751">
        <v>5.121861</v>
      </c>
    </row>
    <row r="752" spans="1:9" x14ac:dyDescent="0.25">
      <c r="A752">
        <v>751</v>
      </c>
      <c r="B752">
        <v>224.50254899999999</v>
      </c>
      <c r="C752">
        <v>7.3972740000000003</v>
      </c>
      <c r="F752">
        <v>208.97861699999999</v>
      </c>
      <c r="G752">
        <v>8.7202649999999995</v>
      </c>
      <c r="H752">
        <v>209.58760699999999</v>
      </c>
      <c r="I752">
        <v>5.1172339999999998</v>
      </c>
    </row>
    <row r="753" spans="1:9" x14ac:dyDescent="0.25">
      <c r="A753">
        <v>752</v>
      </c>
      <c r="B753">
        <v>224.52533700000001</v>
      </c>
      <c r="C753">
        <v>7.3962750000000002</v>
      </c>
      <c r="H753">
        <v>209.458079</v>
      </c>
      <c r="I753">
        <v>5.0790949999999997</v>
      </c>
    </row>
    <row r="754" spans="1:9" x14ac:dyDescent="0.25">
      <c r="A754">
        <v>753</v>
      </c>
      <c r="B754">
        <v>224.514443</v>
      </c>
      <c r="C754">
        <v>7.4028530000000003</v>
      </c>
      <c r="H754">
        <v>209.43909300000001</v>
      </c>
      <c r="I754">
        <v>5.0837760000000003</v>
      </c>
    </row>
    <row r="755" spans="1:9" x14ac:dyDescent="0.25">
      <c r="A755">
        <v>754</v>
      </c>
      <c r="B755">
        <v>224.51175899999998</v>
      </c>
      <c r="C755">
        <v>7.4184840000000003</v>
      </c>
    </row>
    <row r="756" spans="1:9" x14ac:dyDescent="0.25">
      <c r="A756">
        <v>755</v>
      </c>
      <c r="B756">
        <v>224.49865499999999</v>
      </c>
      <c r="C756">
        <v>7.4031690000000001</v>
      </c>
    </row>
    <row r="757" spans="1:9" x14ac:dyDescent="0.25">
      <c r="A757">
        <v>756</v>
      </c>
      <c r="B757">
        <v>224.47628700000001</v>
      </c>
      <c r="C757">
        <v>7.404274</v>
      </c>
      <c r="D757">
        <v>229.70783900000001</v>
      </c>
      <c r="E757">
        <v>5.5510609999999998</v>
      </c>
    </row>
    <row r="758" spans="1:9" x14ac:dyDescent="0.25">
      <c r="A758">
        <v>757</v>
      </c>
      <c r="B758">
        <v>224.521917</v>
      </c>
      <c r="C758">
        <v>7.4286409999999998</v>
      </c>
      <c r="D758">
        <v>229.70368199999999</v>
      </c>
      <c r="E758">
        <v>5.537693</v>
      </c>
    </row>
    <row r="759" spans="1:9" x14ac:dyDescent="0.25">
      <c r="A759">
        <v>758</v>
      </c>
      <c r="B759">
        <v>224.53107399999999</v>
      </c>
      <c r="C759">
        <v>7.416747</v>
      </c>
      <c r="D759">
        <v>229.71210300000001</v>
      </c>
      <c r="E759">
        <v>5.5474300000000003</v>
      </c>
    </row>
    <row r="760" spans="1:9" x14ac:dyDescent="0.25">
      <c r="A760">
        <v>759</v>
      </c>
      <c r="B760">
        <v>224.55538799999999</v>
      </c>
      <c r="C760">
        <v>7.4427989999999999</v>
      </c>
      <c r="D760">
        <v>229.73199499999998</v>
      </c>
      <c r="E760">
        <v>5.5386930000000003</v>
      </c>
    </row>
    <row r="761" spans="1:9" x14ac:dyDescent="0.25">
      <c r="A761">
        <v>760</v>
      </c>
      <c r="B761">
        <v>224.51270600000001</v>
      </c>
      <c r="C761">
        <v>7.4336399999999996</v>
      </c>
      <c r="D761">
        <v>229.73057399999999</v>
      </c>
      <c r="E761">
        <v>5.5366410000000004</v>
      </c>
    </row>
    <row r="762" spans="1:9" x14ac:dyDescent="0.25">
      <c r="A762">
        <v>761</v>
      </c>
      <c r="D762">
        <v>229.73509999999999</v>
      </c>
      <c r="E762">
        <v>5.5192730000000001</v>
      </c>
    </row>
    <row r="763" spans="1:9" x14ac:dyDescent="0.25">
      <c r="A763">
        <v>762</v>
      </c>
      <c r="D763">
        <v>229.71626000000001</v>
      </c>
      <c r="E763">
        <v>5.5112209999999999</v>
      </c>
      <c r="F763">
        <v>225.74963700000001</v>
      </c>
      <c r="G763">
        <v>8.2978039999999993</v>
      </c>
    </row>
    <row r="764" spans="1:9" x14ac:dyDescent="0.25">
      <c r="A764">
        <v>763</v>
      </c>
      <c r="D764">
        <v>229.73215299999998</v>
      </c>
      <c r="E764">
        <v>5.4938539999999998</v>
      </c>
      <c r="F764">
        <v>225.835106</v>
      </c>
      <c r="G764">
        <v>8.3251709999999992</v>
      </c>
    </row>
    <row r="765" spans="1:9" x14ac:dyDescent="0.25">
      <c r="A765">
        <v>764</v>
      </c>
      <c r="D765">
        <v>229.747153</v>
      </c>
      <c r="E765">
        <v>5.514589</v>
      </c>
      <c r="F765">
        <v>225.81463400000001</v>
      </c>
      <c r="G765">
        <v>8.3184349999999991</v>
      </c>
    </row>
    <row r="766" spans="1:9" x14ac:dyDescent="0.25">
      <c r="A766">
        <v>765</v>
      </c>
      <c r="D766">
        <v>229.746205</v>
      </c>
      <c r="E766">
        <v>5.5083270000000004</v>
      </c>
      <c r="F766">
        <v>225.80368799999999</v>
      </c>
      <c r="G766">
        <v>8.3114340000000002</v>
      </c>
    </row>
    <row r="767" spans="1:9" x14ac:dyDescent="0.25">
      <c r="A767">
        <v>766</v>
      </c>
      <c r="D767">
        <v>229.70783900000001</v>
      </c>
      <c r="E767">
        <v>5.5510609999999998</v>
      </c>
      <c r="F767">
        <v>225.768058</v>
      </c>
      <c r="G767">
        <v>8.3121709999999993</v>
      </c>
    </row>
    <row r="768" spans="1:9" x14ac:dyDescent="0.25">
      <c r="A768">
        <v>767</v>
      </c>
      <c r="F768">
        <v>225.78158300000001</v>
      </c>
      <c r="G768">
        <v>8.3315380000000001</v>
      </c>
    </row>
    <row r="769" spans="1:9" x14ac:dyDescent="0.25">
      <c r="A769">
        <v>768</v>
      </c>
      <c r="F769">
        <v>225.81010800000001</v>
      </c>
      <c r="G769">
        <v>8.3380650000000003</v>
      </c>
      <c r="H769">
        <v>228.52358899999999</v>
      </c>
      <c r="I769">
        <v>4.8971499999999999</v>
      </c>
    </row>
    <row r="770" spans="1:9" x14ac:dyDescent="0.25">
      <c r="A770">
        <v>769</v>
      </c>
      <c r="F770">
        <v>225.83436900000001</v>
      </c>
      <c r="G770">
        <v>8.3410119999999992</v>
      </c>
      <c r="H770">
        <v>228.46554</v>
      </c>
      <c r="I770">
        <v>4.9750399999999999</v>
      </c>
    </row>
    <row r="771" spans="1:9" x14ac:dyDescent="0.25">
      <c r="A771">
        <v>770</v>
      </c>
      <c r="F771">
        <v>225.848106</v>
      </c>
      <c r="G771">
        <v>8.3824299999999994</v>
      </c>
      <c r="H771">
        <v>228.50474800000001</v>
      </c>
      <c r="I771">
        <v>4.9542520000000003</v>
      </c>
    </row>
    <row r="772" spans="1:9" x14ac:dyDescent="0.25">
      <c r="A772">
        <v>771</v>
      </c>
      <c r="B772">
        <v>243.00678500000001</v>
      </c>
      <c r="C772">
        <v>7.4272729999999996</v>
      </c>
      <c r="F772">
        <v>225.817318</v>
      </c>
      <c r="G772">
        <v>8.3997449999999994</v>
      </c>
      <c r="H772">
        <v>228.50490600000001</v>
      </c>
      <c r="I772">
        <v>4.945252</v>
      </c>
    </row>
    <row r="773" spans="1:9" x14ac:dyDescent="0.25">
      <c r="A773">
        <v>772</v>
      </c>
      <c r="B773">
        <v>243.06110100000001</v>
      </c>
      <c r="C773">
        <v>7.4684290000000004</v>
      </c>
      <c r="F773">
        <v>225.74963700000001</v>
      </c>
      <c r="G773">
        <v>8.2978039999999993</v>
      </c>
      <c r="H773">
        <v>228.54090600000001</v>
      </c>
      <c r="I773">
        <v>4.9475150000000001</v>
      </c>
    </row>
    <row r="774" spans="1:9" x14ac:dyDescent="0.25">
      <c r="A774">
        <v>773</v>
      </c>
      <c r="B774">
        <v>243.14983000000001</v>
      </c>
      <c r="C774">
        <v>7.427746</v>
      </c>
      <c r="F774">
        <v>225.74963700000001</v>
      </c>
      <c r="G774">
        <v>8.2978039999999993</v>
      </c>
      <c r="H774">
        <v>228.507643</v>
      </c>
      <c r="I774">
        <v>4.9536199999999999</v>
      </c>
    </row>
    <row r="775" spans="1:9" x14ac:dyDescent="0.25">
      <c r="A775">
        <v>774</v>
      </c>
      <c r="B775">
        <v>243.057625</v>
      </c>
      <c r="C775">
        <v>7.4249039999999997</v>
      </c>
      <c r="F775">
        <v>225.74963700000001</v>
      </c>
      <c r="G775">
        <v>8.2978039999999993</v>
      </c>
      <c r="H775">
        <v>228.52022199999999</v>
      </c>
      <c r="I775">
        <v>4.9609889999999996</v>
      </c>
    </row>
    <row r="776" spans="1:9" x14ac:dyDescent="0.25">
      <c r="A776">
        <v>775</v>
      </c>
      <c r="B776">
        <v>243.06031100000001</v>
      </c>
      <c r="C776">
        <v>7.4295879999999999</v>
      </c>
      <c r="H776">
        <v>228.51611600000001</v>
      </c>
      <c r="I776">
        <v>4.9636199999999997</v>
      </c>
    </row>
    <row r="777" spans="1:9" x14ac:dyDescent="0.25">
      <c r="A777">
        <v>776</v>
      </c>
      <c r="B777">
        <v>243.06678299999999</v>
      </c>
      <c r="C777">
        <v>7.4185369999999997</v>
      </c>
      <c r="H777">
        <v>228.49964199999999</v>
      </c>
      <c r="I777">
        <v>4.9929870000000003</v>
      </c>
    </row>
    <row r="778" spans="1:9" x14ac:dyDescent="0.25">
      <c r="A778">
        <v>777</v>
      </c>
      <c r="B778">
        <v>243.05494400000001</v>
      </c>
      <c r="C778">
        <v>7.4255360000000001</v>
      </c>
      <c r="H778">
        <v>228.49343400000001</v>
      </c>
      <c r="I778">
        <v>4.9899339999999999</v>
      </c>
    </row>
    <row r="779" spans="1:9" x14ac:dyDescent="0.25">
      <c r="A779">
        <v>778</v>
      </c>
      <c r="B779">
        <v>243.04836499999999</v>
      </c>
      <c r="C779">
        <v>7.4245890000000001</v>
      </c>
      <c r="H779">
        <v>228.504221</v>
      </c>
      <c r="I779">
        <v>4.9676720000000003</v>
      </c>
    </row>
    <row r="780" spans="1:9" x14ac:dyDescent="0.25">
      <c r="A780">
        <v>779</v>
      </c>
      <c r="B780">
        <v>243.06357399999999</v>
      </c>
      <c r="C780">
        <v>7.4280099999999996</v>
      </c>
      <c r="H780">
        <v>228.47190899999998</v>
      </c>
      <c r="I780">
        <v>4.9709880000000002</v>
      </c>
    </row>
    <row r="781" spans="1:9" x14ac:dyDescent="0.25">
      <c r="A781">
        <v>780</v>
      </c>
      <c r="B781">
        <v>243.04888800000001</v>
      </c>
      <c r="C781">
        <v>7.4327990000000002</v>
      </c>
      <c r="H781">
        <v>228.47190899999998</v>
      </c>
      <c r="I781">
        <v>4.9709880000000002</v>
      </c>
    </row>
    <row r="782" spans="1:9" x14ac:dyDescent="0.25">
      <c r="A782">
        <v>781</v>
      </c>
      <c r="B782">
        <v>243.05657099999999</v>
      </c>
      <c r="C782">
        <v>7.4414829999999998</v>
      </c>
    </row>
    <row r="783" spans="1:9" x14ac:dyDescent="0.25">
      <c r="A783">
        <v>782</v>
      </c>
      <c r="B783">
        <v>243.064942</v>
      </c>
      <c r="C783">
        <v>7.4652710000000004</v>
      </c>
      <c r="D783">
        <v>250.93361099999998</v>
      </c>
      <c r="E783">
        <v>5.5089050000000004</v>
      </c>
    </row>
    <row r="784" spans="1:9" x14ac:dyDescent="0.25">
      <c r="A784">
        <v>783</v>
      </c>
      <c r="B784">
        <v>243.078045</v>
      </c>
      <c r="C784">
        <v>7.4782700000000002</v>
      </c>
      <c r="D784">
        <v>250.93634700000001</v>
      </c>
      <c r="E784">
        <v>5.5175359999999998</v>
      </c>
    </row>
    <row r="785" spans="1:9" x14ac:dyDescent="0.25">
      <c r="A785">
        <v>784</v>
      </c>
      <c r="B785">
        <v>243.00678500000001</v>
      </c>
      <c r="C785">
        <v>7.4272729999999996</v>
      </c>
      <c r="D785">
        <v>250.951132</v>
      </c>
      <c r="E785">
        <v>5.4811699999999997</v>
      </c>
    </row>
    <row r="786" spans="1:9" x14ac:dyDescent="0.25">
      <c r="A786">
        <v>785</v>
      </c>
      <c r="D786">
        <v>250.980448</v>
      </c>
      <c r="E786">
        <v>5.4811180000000004</v>
      </c>
    </row>
    <row r="787" spans="1:9" x14ac:dyDescent="0.25">
      <c r="A787">
        <v>786</v>
      </c>
      <c r="D787">
        <v>250.96266399999999</v>
      </c>
      <c r="E787">
        <v>5.4832749999999999</v>
      </c>
    </row>
    <row r="788" spans="1:9" x14ac:dyDescent="0.25">
      <c r="A788">
        <v>787</v>
      </c>
      <c r="D788">
        <v>250.970606</v>
      </c>
      <c r="E788">
        <v>5.459803</v>
      </c>
    </row>
    <row r="789" spans="1:9" x14ac:dyDescent="0.25">
      <c r="A789">
        <v>788</v>
      </c>
      <c r="D789">
        <v>250.95250199999998</v>
      </c>
      <c r="E789">
        <v>5.4311199999999999</v>
      </c>
      <c r="F789">
        <v>244.03325699999999</v>
      </c>
      <c r="G789">
        <v>8.3729040000000001</v>
      </c>
    </row>
    <row r="790" spans="1:9" x14ac:dyDescent="0.25">
      <c r="A790">
        <v>789</v>
      </c>
      <c r="D790">
        <v>250.94734800000001</v>
      </c>
      <c r="E790">
        <v>5.4407509999999997</v>
      </c>
      <c r="F790">
        <v>244.03325699999999</v>
      </c>
      <c r="G790">
        <v>8.3729040000000001</v>
      </c>
    </row>
    <row r="791" spans="1:9" x14ac:dyDescent="0.25">
      <c r="A791">
        <v>790</v>
      </c>
      <c r="D791">
        <v>250.947924</v>
      </c>
      <c r="E791">
        <v>5.4706970000000004</v>
      </c>
      <c r="F791">
        <v>244.04293899999999</v>
      </c>
      <c r="G791">
        <v>8.3727459999999994</v>
      </c>
    </row>
    <row r="792" spans="1:9" x14ac:dyDescent="0.25">
      <c r="A792">
        <v>791</v>
      </c>
      <c r="D792">
        <v>250.95881900000001</v>
      </c>
      <c r="E792">
        <v>5.4547509999999999</v>
      </c>
      <c r="F792">
        <v>244.06251599999999</v>
      </c>
      <c r="G792">
        <v>8.3793260000000007</v>
      </c>
    </row>
    <row r="793" spans="1:9" x14ac:dyDescent="0.25">
      <c r="A793">
        <v>792</v>
      </c>
      <c r="D793">
        <v>250.96271400000001</v>
      </c>
      <c r="E793">
        <v>5.4731709999999998</v>
      </c>
      <c r="F793">
        <v>244.02462399999999</v>
      </c>
      <c r="G793">
        <v>8.3700100000000006</v>
      </c>
    </row>
    <row r="794" spans="1:9" x14ac:dyDescent="0.25">
      <c r="A794">
        <v>793</v>
      </c>
      <c r="D794">
        <v>250.98834499999998</v>
      </c>
      <c r="E794">
        <v>5.4874330000000002</v>
      </c>
      <c r="F794">
        <v>244.05330699999999</v>
      </c>
      <c r="G794">
        <v>8.3867989999999999</v>
      </c>
    </row>
    <row r="795" spans="1:9" x14ac:dyDescent="0.25">
      <c r="A795">
        <v>794</v>
      </c>
      <c r="D795">
        <v>250.93361099999998</v>
      </c>
      <c r="E795">
        <v>5.5089050000000004</v>
      </c>
      <c r="F795">
        <v>244.040413</v>
      </c>
      <c r="G795">
        <v>8.4019030000000008</v>
      </c>
    </row>
    <row r="796" spans="1:9" x14ac:dyDescent="0.25">
      <c r="A796">
        <v>795</v>
      </c>
      <c r="B796">
        <v>260.51071000000002</v>
      </c>
      <c r="C796">
        <v>8.0114509999999992</v>
      </c>
      <c r="F796">
        <v>244.09604100000001</v>
      </c>
      <c r="G796">
        <v>8.3980619999999995</v>
      </c>
      <c r="H796">
        <v>248.85393399999998</v>
      </c>
      <c r="I796">
        <v>4.9518839999999997</v>
      </c>
    </row>
    <row r="797" spans="1:9" x14ac:dyDescent="0.25">
      <c r="A797">
        <v>796</v>
      </c>
      <c r="B797">
        <v>260.544444</v>
      </c>
      <c r="C797">
        <v>8.0335029999999996</v>
      </c>
      <c r="F797">
        <v>244.10719699999999</v>
      </c>
      <c r="G797">
        <v>8.3969550000000002</v>
      </c>
      <c r="H797">
        <v>248.81167500000001</v>
      </c>
      <c r="I797">
        <v>4.9378310000000001</v>
      </c>
    </row>
    <row r="798" spans="1:9" x14ac:dyDescent="0.25">
      <c r="A798">
        <v>797</v>
      </c>
      <c r="B798">
        <v>260.50134500000001</v>
      </c>
      <c r="C798">
        <v>8.0223980000000008</v>
      </c>
      <c r="F798">
        <v>244.12656799999999</v>
      </c>
      <c r="G798">
        <v>8.3627470000000006</v>
      </c>
      <c r="H798">
        <v>248.80698999999998</v>
      </c>
      <c r="I798">
        <v>4.951568</v>
      </c>
    </row>
    <row r="799" spans="1:9" x14ac:dyDescent="0.25">
      <c r="A799">
        <v>798</v>
      </c>
      <c r="B799">
        <v>260.50076200000001</v>
      </c>
      <c r="C799">
        <v>8.0009250000000005</v>
      </c>
      <c r="F799">
        <v>244.141829</v>
      </c>
      <c r="G799">
        <v>8.3116450000000004</v>
      </c>
      <c r="H799">
        <v>248.84214600000001</v>
      </c>
      <c r="I799">
        <v>4.9315170000000004</v>
      </c>
    </row>
    <row r="800" spans="1:9" x14ac:dyDescent="0.25">
      <c r="A800">
        <v>799</v>
      </c>
      <c r="B800">
        <v>260.50665500000002</v>
      </c>
      <c r="C800">
        <v>8.0036620000000003</v>
      </c>
      <c r="F800">
        <v>244.09146200000001</v>
      </c>
      <c r="G800">
        <v>8.3202750000000005</v>
      </c>
      <c r="H800">
        <v>248.874987</v>
      </c>
      <c r="I800">
        <v>4.911886</v>
      </c>
    </row>
    <row r="801" spans="1:9" x14ac:dyDescent="0.25">
      <c r="A801">
        <v>800</v>
      </c>
      <c r="B801">
        <v>260.50455299999999</v>
      </c>
      <c r="C801">
        <v>8.0342920000000007</v>
      </c>
      <c r="F801">
        <v>244.063571</v>
      </c>
      <c r="G801">
        <v>8.3278020000000001</v>
      </c>
      <c r="H801">
        <v>248.886672</v>
      </c>
      <c r="I801">
        <v>4.8899400000000002</v>
      </c>
    </row>
    <row r="802" spans="1:9" x14ac:dyDescent="0.25">
      <c r="A802">
        <v>801</v>
      </c>
      <c r="B802">
        <v>260.510291</v>
      </c>
      <c r="C802">
        <v>8.020187</v>
      </c>
      <c r="F802">
        <v>244.03325699999999</v>
      </c>
      <c r="G802">
        <v>8.3729040000000001</v>
      </c>
      <c r="H802">
        <v>248.88262</v>
      </c>
      <c r="I802">
        <v>4.8857290000000004</v>
      </c>
    </row>
    <row r="803" spans="1:9" x14ac:dyDescent="0.25">
      <c r="A803">
        <v>802</v>
      </c>
      <c r="B803">
        <v>260.521815</v>
      </c>
      <c r="C803">
        <v>8.0079770000000003</v>
      </c>
      <c r="H803">
        <v>248.87309099999999</v>
      </c>
      <c r="I803">
        <v>4.8893079999999998</v>
      </c>
    </row>
    <row r="804" spans="1:9" x14ac:dyDescent="0.25">
      <c r="A804">
        <v>803</v>
      </c>
      <c r="B804">
        <v>260.51602800000001</v>
      </c>
      <c r="C804">
        <v>8.0232390000000002</v>
      </c>
      <c r="H804">
        <v>248.85703899999999</v>
      </c>
      <c r="I804">
        <v>4.8911499999999997</v>
      </c>
    </row>
    <row r="805" spans="1:9" x14ac:dyDescent="0.25">
      <c r="A805">
        <v>804</v>
      </c>
      <c r="B805">
        <v>260.50976400000002</v>
      </c>
      <c r="C805">
        <v>7.9757160000000002</v>
      </c>
      <c r="H805">
        <v>248.83403999999999</v>
      </c>
      <c r="I805">
        <v>4.8827299999999996</v>
      </c>
    </row>
    <row r="806" spans="1:9" x14ac:dyDescent="0.25">
      <c r="A806">
        <v>805</v>
      </c>
      <c r="B806">
        <v>260.49939599999999</v>
      </c>
      <c r="C806">
        <v>7.9981359999999997</v>
      </c>
      <c r="H806">
        <v>248.82430499999998</v>
      </c>
      <c r="I806">
        <v>4.9032020000000003</v>
      </c>
    </row>
    <row r="807" spans="1:9" x14ac:dyDescent="0.25">
      <c r="A807">
        <v>806</v>
      </c>
      <c r="B807">
        <v>260.499976</v>
      </c>
      <c r="C807">
        <v>7.9908200000000003</v>
      </c>
      <c r="H807">
        <v>248.81472600000001</v>
      </c>
      <c r="I807">
        <v>4.9080440000000003</v>
      </c>
    </row>
    <row r="808" spans="1:9" x14ac:dyDescent="0.25">
      <c r="A808">
        <v>807</v>
      </c>
      <c r="B808">
        <v>260.46208100000001</v>
      </c>
      <c r="C808">
        <v>8.0002410000000008</v>
      </c>
      <c r="H808">
        <v>248.816622</v>
      </c>
      <c r="I808">
        <v>4.9345689999999998</v>
      </c>
    </row>
    <row r="809" spans="1:9" x14ac:dyDescent="0.25">
      <c r="A809">
        <v>808</v>
      </c>
      <c r="B809">
        <v>260.45823899999999</v>
      </c>
      <c r="C809">
        <v>8.02224</v>
      </c>
      <c r="H809">
        <v>248.85393399999998</v>
      </c>
      <c r="I809">
        <v>4.9518839999999997</v>
      </c>
    </row>
    <row r="810" spans="1:9" x14ac:dyDescent="0.25">
      <c r="A810">
        <v>809</v>
      </c>
      <c r="B810">
        <v>260.47234600000002</v>
      </c>
      <c r="C810">
        <v>8.0169759999999997</v>
      </c>
      <c r="H810">
        <v>248.85393399999998</v>
      </c>
      <c r="I810">
        <v>4.9518839999999997</v>
      </c>
    </row>
    <row r="811" spans="1:9" x14ac:dyDescent="0.25">
      <c r="A811">
        <v>810</v>
      </c>
      <c r="B811">
        <v>260.47013299999998</v>
      </c>
      <c r="C811">
        <v>8.0125039999999998</v>
      </c>
      <c r="D811">
        <v>267.98529300000001</v>
      </c>
      <c r="E811">
        <v>6.1005570000000002</v>
      </c>
      <c r="H811">
        <v>248.85393399999998</v>
      </c>
      <c r="I811">
        <v>4.9518839999999997</v>
      </c>
    </row>
    <row r="812" spans="1:9" x14ac:dyDescent="0.25">
      <c r="A812">
        <v>811</v>
      </c>
      <c r="B812">
        <v>260.503871</v>
      </c>
      <c r="C812">
        <v>8.0131870000000003</v>
      </c>
      <c r="D812">
        <v>267.98529300000001</v>
      </c>
      <c r="E812">
        <v>6.1005570000000002</v>
      </c>
      <c r="H812">
        <v>248.85393399999998</v>
      </c>
      <c r="I812">
        <v>4.9518839999999997</v>
      </c>
    </row>
    <row r="813" spans="1:9" x14ac:dyDescent="0.25">
      <c r="A813">
        <v>812</v>
      </c>
      <c r="B813">
        <v>260.53676100000001</v>
      </c>
      <c r="C813">
        <v>8.0408170000000005</v>
      </c>
      <c r="D813">
        <v>268.02118899999999</v>
      </c>
      <c r="E813">
        <v>6.1026090000000002</v>
      </c>
      <c r="H813">
        <v>248.85393399999998</v>
      </c>
      <c r="I813">
        <v>4.9518839999999997</v>
      </c>
    </row>
    <row r="814" spans="1:9" x14ac:dyDescent="0.25">
      <c r="A814">
        <v>813</v>
      </c>
      <c r="B814">
        <v>260.51076399999999</v>
      </c>
      <c r="C814">
        <v>7.9718220000000004</v>
      </c>
      <c r="D814">
        <v>268.04845299999999</v>
      </c>
      <c r="E814">
        <v>6.1279760000000003</v>
      </c>
      <c r="H814">
        <v>248.85393399999998</v>
      </c>
      <c r="I814">
        <v>4.9518839999999997</v>
      </c>
    </row>
    <row r="815" spans="1:9" x14ac:dyDescent="0.25">
      <c r="A815">
        <v>814</v>
      </c>
      <c r="B815">
        <v>260.51071000000002</v>
      </c>
      <c r="C815">
        <v>8.0114509999999992</v>
      </c>
      <c r="D815">
        <v>268.03171800000001</v>
      </c>
      <c r="E815">
        <v>6.1505010000000002</v>
      </c>
      <c r="H815">
        <v>248.85393399999998</v>
      </c>
      <c r="I815">
        <v>4.9518839999999997</v>
      </c>
    </row>
    <row r="816" spans="1:9" x14ac:dyDescent="0.25">
      <c r="A816">
        <v>815</v>
      </c>
      <c r="D816">
        <v>268.031294</v>
      </c>
      <c r="E816">
        <v>6.15808</v>
      </c>
    </row>
    <row r="817" spans="1:11" x14ac:dyDescent="0.25">
      <c r="A817">
        <v>816</v>
      </c>
      <c r="D817">
        <v>268.02456100000001</v>
      </c>
      <c r="E817">
        <v>6.1588690000000001</v>
      </c>
      <c r="F817">
        <v>259.46587199999999</v>
      </c>
      <c r="G817">
        <v>8.4804770000000005</v>
      </c>
    </row>
    <row r="818" spans="1:11" x14ac:dyDescent="0.25">
      <c r="A818">
        <v>817</v>
      </c>
      <c r="D818">
        <v>267.98529300000001</v>
      </c>
      <c r="E818">
        <v>6.1005570000000002</v>
      </c>
      <c r="F818">
        <v>259.62902300000002</v>
      </c>
      <c r="G818">
        <v>8.4373749999999994</v>
      </c>
      <c r="J818">
        <v>235.604985</v>
      </c>
      <c r="K818">
        <v>13.587247</v>
      </c>
    </row>
    <row r="819" spans="1:11" x14ac:dyDescent="0.25">
      <c r="A819">
        <v>818</v>
      </c>
    </row>
    <row r="820" spans="1:11" x14ac:dyDescent="0.25">
      <c r="A820">
        <v>819</v>
      </c>
      <c r="J820">
        <v>235.92191600000001</v>
      </c>
      <c r="K820">
        <v>13.745713</v>
      </c>
    </row>
    <row r="821" spans="1:11" x14ac:dyDescent="0.25">
      <c r="A821">
        <v>820</v>
      </c>
      <c r="F821">
        <v>271.13407000000001</v>
      </c>
      <c r="G821">
        <v>3.830314</v>
      </c>
    </row>
    <row r="822" spans="1:11" x14ac:dyDescent="0.25">
      <c r="A822">
        <v>821</v>
      </c>
      <c r="F822">
        <v>271.10038600000001</v>
      </c>
      <c r="G822">
        <v>3.8511549999999999</v>
      </c>
    </row>
    <row r="823" spans="1:11" x14ac:dyDescent="0.25">
      <c r="A823">
        <v>822</v>
      </c>
      <c r="D823">
        <v>258.52892500000002</v>
      </c>
      <c r="E823">
        <v>4.8391529999999996</v>
      </c>
      <c r="F823">
        <v>271.10207200000002</v>
      </c>
      <c r="G823">
        <v>3.858155</v>
      </c>
    </row>
    <row r="824" spans="1:11" x14ac:dyDescent="0.25">
      <c r="A824">
        <v>823</v>
      </c>
      <c r="D824">
        <v>258.53839699999997</v>
      </c>
      <c r="E824">
        <v>4.9133069999999996</v>
      </c>
      <c r="F824">
        <v>271.10670299999998</v>
      </c>
      <c r="G824">
        <v>3.8348399999999998</v>
      </c>
    </row>
    <row r="825" spans="1:11" x14ac:dyDescent="0.25">
      <c r="A825">
        <v>824</v>
      </c>
      <c r="D825">
        <v>258.51434899999998</v>
      </c>
      <c r="E825">
        <v>4.9015709999999997</v>
      </c>
      <c r="F825">
        <v>271.11138799999998</v>
      </c>
      <c r="G825">
        <v>3.8105259999999999</v>
      </c>
    </row>
    <row r="826" spans="1:11" x14ac:dyDescent="0.25">
      <c r="A826">
        <v>825</v>
      </c>
      <c r="D826">
        <v>258.52492799999999</v>
      </c>
      <c r="E826">
        <v>4.8679930000000002</v>
      </c>
      <c r="F826">
        <v>271.122862</v>
      </c>
      <c r="G826">
        <v>3.7994210000000002</v>
      </c>
    </row>
    <row r="827" spans="1:11" x14ac:dyDescent="0.25">
      <c r="A827">
        <v>826</v>
      </c>
      <c r="D827">
        <v>258.55129099999999</v>
      </c>
      <c r="E827">
        <v>4.8735720000000002</v>
      </c>
      <c r="F827">
        <v>271.09912400000002</v>
      </c>
      <c r="G827">
        <v>3.8026309999999999</v>
      </c>
    </row>
    <row r="828" spans="1:11" x14ac:dyDescent="0.25">
      <c r="A828">
        <v>827</v>
      </c>
      <c r="D828">
        <v>258.54902900000002</v>
      </c>
      <c r="E828">
        <v>4.8550469999999999</v>
      </c>
      <c r="F828">
        <v>271.07291700000002</v>
      </c>
      <c r="G828">
        <v>3.7661600000000002</v>
      </c>
    </row>
    <row r="829" spans="1:11" x14ac:dyDescent="0.25">
      <c r="A829">
        <v>828</v>
      </c>
      <c r="D829">
        <v>258.53687100000002</v>
      </c>
      <c r="E829">
        <v>4.8593099999999998</v>
      </c>
      <c r="F829">
        <v>271.03755000000001</v>
      </c>
      <c r="G829">
        <v>3.715268</v>
      </c>
    </row>
    <row r="830" spans="1:11" x14ac:dyDescent="0.25">
      <c r="A830">
        <v>829</v>
      </c>
      <c r="D830">
        <v>258.52887599999997</v>
      </c>
      <c r="E830">
        <v>4.8663619999999996</v>
      </c>
      <c r="F830">
        <v>271.14348799999999</v>
      </c>
      <c r="G830">
        <v>3.7502659999999999</v>
      </c>
    </row>
    <row r="831" spans="1:11" x14ac:dyDescent="0.25">
      <c r="A831">
        <v>830</v>
      </c>
      <c r="D831">
        <v>258.524767</v>
      </c>
      <c r="E831">
        <v>4.8662039999999998</v>
      </c>
      <c r="F831">
        <v>271.12501800000001</v>
      </c>
      <c r="G831">
        <v>3.7167940000000002</v>
      </c>
    </row>
    <row r="832" spans="1:11" x14ac:dyDescent="0.25">
      <c r="A832">
        <v>831</v>
      </c>
      <c r="D832">
        <v>258.50576999999998</v>
      </c>
      <c r="E832">
        <v>4.8879919999999997</v>
      </c>
      <c r="F832">
        <v>271.20759099999998</v>
      </c>
      <c r="G832">
        <v>3.74674</v>
      </c>
    </row>
    <row r="833" spans="1:9" x14ac:dyDescent="0.25">
      <c r="A833">
        <v>832</v>
      </c>
      <c r="D833">
        <v>258.50892499999998</v>
      </c>
      <c r="E833">
        <v>4.8958339999999998</v>
      </c>
      <c r="F833">
        <v>271.29058700000002</v>
      </c>
      <c r="G833">
        <v>3.7900529999999999</v>
      </c>
    </row>
    <row r="834" spans="1:9" x14ac:dyDescent="0.25">
      <c r="A834">
        <v>833</v>
      </c>
      <c r="D834">
        <v>258.49997999999999</v>
      </c>
      <c r="E834">
        <v>4.8967809999999998</v>
      </c>
      <c r="F834">
        <v>271.12528099999997</v>
      </c>
      <c r="G834">
        <v>3.7750010000000001</v>
      </c>
    </row>
    <row r="835" spans="1:9" x14ac:dyDescent="0.25">
      <c r="A835">
        <v>834</v>
      </c>
      <c r="B835">
        <v>249.861617</v>
      </c>
      <c r="C835">
        <v>2.779004</v>
      </c>
      <c r="D835">
        <v>258.453665</v>
      </c>
      <c r="E835">
        <v>4.9009919999999996</v>
      </c>
      <c r="F835">
        <v>271.12528099999997</v>
      </c>
      <c r="G835">
        <v>3.7750010000000001</v>
      </c>
    </row>
    <row r="836" spans="1:9" x14ac:dyDescent="0.25">
      <c r="A836">
        <v>835</v>
      </c>
      <c r="B836">
        <v>249.88851</v>
      </c>
      <c r="C836">
        <v>2.80274</v>
      </c>
      <c r="D836">
        <v>258.52892500000002</v>
      </c>
      <c r="E836">
        <v>4.8391529999999996</v>
      </c>
    </row>
    <row r="837" spans="1:9" x14ac:dyDescent="0.25">
      <c r="A837">
        <v>836</v>
      </c>
      <c r="B837">
        <v>249.88035400000001</v>
      </c>
      <c r="C837">
        <v>2.794108</v>
      </c>
      <c r="D837">
        <v>258.52892500000002</v>
      </c>
      <c r="E837">
        <v>4.8391529999999996</v>
      </c>
    </row>
    <row r="838" spans="1:9" x14ac:dyDescent="0.25">
      <c r="A838">
        <v>837</v>
      </c>
      <c r="B838">
        <v>249.91598399999998</v>
      </c>
      <c r="C838">
        <v>2.7240069999999998</v>
      </c>
    </row>
    <row r="839" spans="1:9" x14ac:dyDescent="0.25">
      <c r="A839">
        <v>838</v>
      </c>
      <c r="B839">
        <v>249.886088</v>
      </c>
      <c r="C839">
        <v>2.7586889999999999</v>
      </c>
    </row>
    <row r="840" spans="1:9" x14ac:dyDescent="0.25">
      <c r="A840">
        <v>839</v>
      </c>
      <c r="B840">
        <v>249.87172200000001</v>
      </c>
      <c r="C840">
        <v>2.7342170000000001</v>
      </c>
      <c r="H840">
        <v>259.117999</v>
      </c>
      <c r="I840">
        <v>4.7418430000000003</v>
      </c>
    </row>
    <row r="841" spans="1:9" x14ac:dyDescent="0.25">
      <c r="A841">
        <v>840</v>
      </c>
      <c r="B841">
        <v>249.843985</v>
      </c>
      <c r="C841">
        <v>2.813634</v>
      </c>
      <c r="H841">
        <v>259.11405000000002</v>
      </c>
      <c r="I841">
        <v>4.680688</v>
      </c>
    </row>
    <row r="842" spans="1:9" x14ac:dyDescent="0.25">
      <c r="A842">
        <v>841</v>
      </c>
      <c r="B842">
        <v>249.89961499999998</v>
      </c>
      <c r="C842">
        <v>2.815318</v>
      </c>
      <c r="H842">
        <v>259.077315</v>
      </c>
      <c r="I842">
        <v>4.6784780000000001</v>
      </c>
    </row>
    <row r="843" spans="1:9" x14ac:dyDescent="0.25">
      <c r="A843">
        <v>842</v>
      </c>
      <c r="B843">
        <v>249.85709199999999</v>
      </c>
      <c r="C843">
        <v>2.8166329999999999</v>
      </c>
      <c r="H843">
        <v>259.084475</v>
      </c>
      <c r="I843">
        <v>4.6590049999999996</v>
      </c>
    </row>
    <row r="844" spans="1:9" x14ac:dyDescent="0.25">
      <c r="A844">
        <v>843</v>
      </c>
      <c r="B844">
        <v>249.89756299999999</v>
      </c>
      <c r="C844">
        <v>2.8188970000000002</v>
      </c>
      <c r="H844">
        <v>259.10152699999998</v>
      </c>
      <c r="I844">
        <v>4.6510059999999998</v>
      </c>
    </row>
    <row r="845" spans="1:9" x14ac:dyDescent="0.25">
      <c r="A845">
        <v>844</v>
      </c>
      <c r="B845">
        <v>249.873671</v>
      </c>
      <c r="C845">
        <v>2.8188439999999999</v>
      </c>
      <c r="H845">
        <v>259.11915799999997</v>
      </c>
      <c r="I845">
        <v>4.6474799999999998</v>
      </c>
    </row>
    <row r="846" spans="1:9" x14ac:dyDescent="0.25">
      <c r="A846">
        <v>845</v>
      </c>
      <c r="B846">
        <v>249.902773</v>
      </c>
      <c r="C846">
        <v>2.7488999999999999</v>
      </c>
      <c r="H846">
        <v>259.12710399999997</v>
      </c>
      <c r="I846">
        <v>4.6495850000000001</v>
      </c>
    </row>
    <row r="847" spans="1:9" x14ac:dyDescent="0.25">
      <c r="A847">
        <v>846</v>
      </c>
      <c r="B847">
        <v>249.88235299999999</v>
      </c>
      <c r="C847">
        <v>2.7604790000000001</v>
      </c>
      <c r="H847">
        <v>259.115317</v>
      </c>
      <c r="I847">
        <v>4.6310589999999996</v>
      </c>
    </row>
    <row r="848" spans="1:9" x14ac:dyDescent="0.25">
      <c r="A848">
        <v>847</v>
      </c>
      <c r="B848">
        <v>249.81119799999999</v>
      </c>
      <c r="C848">
        <v>2.6945350000000001</v>
      </c>
      <c r="F848">
        <v>253.27106000000001</v>
      </c>
      <c r="G848">
        <v>1.917262</v>
      </c>
      <c r="H848">
        <v>259.08615700000001</v>
      </c>
      <c r="I848">
        <v>4.616797</v>
      </c>
    </row>
    <row r="849" spans="1:9" x14ac:dyDescent="0.25">
      <c r="A849">
        <v>848</v>
      </c>
      <c r="B849">
        <v>249.861617</v>
      </c>
      <c r="C849">
        <v>2.779004</v>
      </c>
      <c r="F849">
        <v>253.289637</v>
      </c>
      <c r="G849">
        <v>2.084832</v>
      </c>
      <c r="H849">
        <v>259.05216100000001</v>
      </c>
      <c r="I849">
        <v>4.6202699999999997</v>
      </c>
    </row>
    <row r="850" spans="1:9" x14ac:dyDescent="0.25">
      <c r="A850">
        <v>849</v>
      </c>
      <c r="F850">
        <v>253.27305799999999</v>
      </c>
      <c r="G850">
        <v>2.0558339999999999</v>
      </c>
      <c r="H850">
        <v>259.06163300000003</v>
      </c>
      <c r="I850">
        <v>4.6591630000000004</v>
      </c>
    </row>
    <row r="851" spans="1:9" x14ac:dyDescent="0.25">
      <c r="A851">
        <v>850</v>
      </c>
      <c r="F851">
        <v>253.220168</v>
      </c>
      <c r="G851">
        <v>2.0407820000000001</v>
      </c>
      <c r="H851">
        <v>259.00816199999997</v>
      </c>
      <c r="I851">
        <v>4.6786880000000002</v>
      </c>
    </row>
    <row r="852" spans="1:9" x14ac:dyDescent="0.25">
      <c r="A852">
        <v>851</v>
      </c>
      <c r="F852">
        <v>253.25848200000001</v>
      </c>
      <c r="G852">
        <v>2.0597279999999998</v>
      </c>
      <c r="H852">
        <v>259.092421</v>
      </c>
      <c r="I852">
        <v>4.7304750000000002</v>
      </c>
    </row>
    <row r="853" spans="1:9" x14ac:dyDescent="0.25">
      <c r="A853">
        <v>852</v>
      </c>
      <c r="D853">
        <v>237.327786</v>
      </c>
      <c r="E853">
        <v>4.9962499999999999</v>
      </c>
      <c r="F853">
        <v>253.24384900000001</v>
      </c>
      <c r="G853">
        <v>2.0453600000000001</v>
      </c>
    </row>
    <row r="854" spans="1:9" x14ac:dyDescent="0.25">
      <c r="A854">
        <v>853</v>
      </c>
      <c r="D854">
        <v>237.379887</v>
      </c>
      <c r="E854">
        <v>4.9709880000000002</v>
      </c>
      <c r="F854">
        <v>253.25169199999999</v>
      </c>
      <c r="G854">
        <v>2.0485180000000001</v>
      </c>
    </row>
    <row r="855" spans="1:9" x14ac:dyDescent="0.25">
      <c r="A855">
        <v>854</v>
      </c>
      <c r="D855">
        <v>237.36215099999998</v>
      </c>
      <c r="E855">
        <v>4.9811449999999997</v>
      </c>
      <c r="F855">
        <v>253.28285099999999</v>
      </c>
      <c r="G855">
        <v>2.0836220000000001</v>
      </c>
    </row>
    <row r="856" spans="1:9" x14ac:dyDescent="0.25">
      <c r="A856">
        <v>855</v>
      </c>
      <c r="D856">
        <v>237.35762499999998</v>
      </c>
      <c r="E856">
        <v>4.9504630000000001</v>
      </c>
      <c r="F856">
        <v>253.28510900000001</v>
      </c>
      <c r="G856">
        <v>2.0747800000000001</v>
      </c>
    </row>
    <row r="857" spans="1:9" x14ac:dyDescent="0.25">
      <c r="A857">
        <v>856</v>
      </c>
      <c r="D857">
        <v>237.350627</v>
      </c>
      <c r="E857">
        <v>4.9540410000000001</v>
      </c>
      <c r="F857">
        <v>253.27006</v>
      </c>
      <c r="G857">
        <v>2.0889890000000002</v>
      </c>
    </row>
    <row r="858" spans="1:9" x14ac:dyDescent="0.25">
      <c r="A858">
        <v>857</v>
      </c>
      <c r="D858">
        <v>237.33352300000001</v>
      </c>
      <c r="E858">
        <v>4.9752510000000001</v>
      </c>
      <c r="F858">
        <v>253.35358300000001</v>
      </c>
      <c r="G858">
        <v>2.1198299999999999</v>
      </c>
    </row>
    <row r="859" spans="1:9" x14ac:dyDescent="0.25">
      <c r="A859">
        <v>858</v>
      </c>
      <c r="D859">
        <v>237.37872899999999</v>
      </c>
      <c r="E859">
        <v>4.9823029999999999</v>
      </c>
      <c r="F859">
        <v>253.34431699999999</v>
      </c>
      <c r="G859">
        <v>2.1203029999999998</v>
      </c>
    </row>
    <row r="860" spans="1:9" x14ac:dyDescent="0.25">
      <c r="A860">
        <v>859</v>
      </c>
      <c r="D860">
        <v>237.37052</v>
      </c>
      <c r="E860">
        <v>4.9843029999999997</v>
      </c>
      <c r="F860">
        <v>253.35957999999999</v>
      </c>
      <c r="G860">
        <v>2.0992000000000002</v>
      </c>
    </row>
    <row r="861" spans="1:9" x14ac:dyDescent="0.25">
      <c r="A861">
        <v>860</v>
      </c>
      <c r="D861">
        <v>237.35046800000001</v>
      </c>
      <c r="E861">
        <v>5.0065650000000002</v>
      </c>
      <c r="F861">
        <v>253.230322</v>
      </c>
      <c r="G861">
        <v>2.1329349999999998</v>
      </c>
    </row>
    <row r="862" spans="1:9" x14ac:dyDescent="0.25">
      <c r="A862">
        <v>861</v>
      </c>
      <c r="D862">
        <v>237.35236399999999</v>
      </c>
      <c r="E862">
        <v>4.9742509999999998</v>
      </c>
      <c r="F862">
        <v>253.27106000000001</v>
      </c>
      <c r="G862">
        <v>1.917262</v>
      </c>
    </row>
    <row r="863" spans="1:9" x14ac:dyDescent="0.25">
      <c r="A863">
        <v>862</v>
      </c>
      <c r="D863">
        <v>237.330153</v>
      </c>
      <c r="E863">
        <v>5.0136690000000002</v>
      </c>
    </row>
    <row r="864" spans="1:9" x14ac:dyDescent="0.25">
      <c r="A864">
        <v>863</v>
      </c>
      <c r="D864">
        <v>237.35552100000001</v>
      </c>
      <c r="E864">
        <v>5.0105649999999997</v>
      </c>
    </row>
    <row r="865" spans="1:9" x14ac:dyDescent="0.25">
      <c r="A865">
        <v>864</v>
      </c>
      <c r="D865">
        <v>237.36804599999999</v>
      </c>
      <c r="E865">
        <v>4.9810930000000004</v>
      </c>
    </row>
    <row r="866" spans="1:9" x14ac:dyDescent="0.25">
      <c r="A866">
        <v>865</v>
      </c>
      <c r="B866">
        <v>228.894307</v>
      </c>
      <c r="C866">
        <v>3.9609909999999999</v>
      </c>
      <c r="D866">
        <v>237.30210199999999</v>
      </c>
      <c r="E866">
        <v>5.0710879999999996</v>
      </c>
    </row>
    <row r="867" spans="1:9" x14ac:dyDescent="0.25">
      <c r="A867">
        <v>866</v>
      </c>
      <c r="B867">
        <v>228.80578499999999</v>
      </c>
      <c r="C867">
        <v>4.2209240000000001</v>
      </c>
      <c r="D867">
        <v>237.379887</v>
      </c>
      <c r="E867">
        <v>4.9709880000000002</v>
      </c>
      <c r="H867">
        <v>239.73643899999999</v>
      </c>
      <c r="I867">
        <v>6.0509810000000002</v>
      </c>
    </row>
    <row r="868" spans="1:9" x14ac:dyDescent="0.25">
      <c r="A868">
        <v>867</v>
      </c>
      <c r="B868">
        <v>228.793047</v>
      </c>
      <c r="C868">
        <v>4.2230819999999998</v>
      </c>
      <c r="D868">
        <v>237.379887</v>
      </c>
      <c r="E868">
        <v>4.9709880000000002</v>
      </c>
      <c r="H868">
        <v>239.692812</v>
      </c>
      <c r="I868">
        <v>6.0176670000000003</v>
      </c>
    </row>
    <row r="869" spans="1:9" x14ac:dyDescent="0.25">
      <c r="A869">
        <v>868</v>
      </c>
      <c r="B869">
        <v>228.78862799999999</v>
      </c>
      <c r="C869">
        <v>4.2060829999999996</v>
      </c>
      <c r="H869">
        <v>239.71102200000001</v>
      </c>
      <c r="I869">
        <v>6.0378759999999998</v>
      </c>
    </row>
    <row r="870" spans="1:9" x14ac:dyDescent="0.25">
      <c r="A870">
        <v>869</v>
      </c>
      <c r="B870">
        <v>228.831097</v>
      </c>
      <c r="C870">
        <v>4.256659</v>
      </c>
      <c r="H870">
        <v>239.648762</v>
      </c>
      <c r="I870">
        <v>6.0405069999999998</v>
      </c>
    </row>
    <row r="871" spans="1:9" x14ac:dyDescent="0.25">
      <c r="A871">
        <v>870</v>
      </c>
      <c r="B871">
        <v>228.80578499999999</v>
      </c>
      <c r="C871">
        <v>4.2098190000000004</v>
      </c>
      <c r="H871">
        <v>239.67249699999999</v>
      </c>
      <c r="I871">
        <v>6.0429279999999999</v>
      </c>
    </row>
    <row r="872" spans="1:9" x14ac:dyDescent="0.25">
      <c r="A872">
        <v>871</v>
      </c>
      <c r="B872">
        <v>228.84009800000001</v>
      </c>
      <c r="C872">
        <v>4.2495019999999997</v>
      </c>
      <c r="H872">
        <v>239.74454700000001</v>
      </c>
      <c r="I872">
        <v>6.0436649999999998</v>
      </c>
    </row>
    <row r="873" spans="1:9" x14ac:dyDescent="0.25">
      <c r="A873">
        <v>872</v>
      </c>
      <c r="B873">
        <v>228.81915100000001</v>
      </c>
      <c r="C873">
        <v>4.2568169999999999</v>
      </c>
      <c r="H873">
        <v>239.761178</v>
      </c>
      <c r="I873">
        <v>6.0281399999999996</v>
      </c>
    </row>
    <row r="874" spans="1:9" x14ac:dyDescent="0.25">
      <c r="A874">
        <v>873</v>
      </c>
      <c r="B874">
        <v>228.770207</v>
      </c>
      <c r="C874">
        <v>4.2668689999999998</v>
      </c>
      <c r="H874">
        <v>239.79359500000001</v>
      </c>
      <c r="I874">
        <v>6.0314550000000002</v>
      </c>
    </row>
    <row r="875" spans="1:9" x14ac:dyDescent="0.25">
      <c r="A875">
        <v>874</v>
      </c>
      <c r="B875">
        <v>228.797101</v>
      </c>
      <c r="C875">
        <v>4.266184</v>
      </c>
      <c r="H875">
        <v>239.80749</v>
      </c>
      <c r="I875">
        <v>6.0199299999999996</v>
      </c>
    </row>
    <row r="876" spans="1:9" x14ac:dyDescent="0.25">
      <c r="A876">
        <v>875</v>
      </c>
      <c r="B876">
        <v>228.798575</v>
      </c>
      <c r="C876">
        <v>4.2456069999999997</v>
      </c>
      <c r="H876">
        <v>239.780438</v>
      </c>
      <c r="I876">
        <v>6.0533489999999999</v>
      </c>
    </row>
    <row r="877" spans="1:9" x14ac:dyDescent="0.25">
      <c r="A877">
        <v>876</v>
      </c>
      <c r="B877">
        <v>228.801152</v>
      </c>
      <c r="C877">
        <v>4.2671320000000001</v>
      </c>
      <c r="H877">
        <v>239.74554699999999</v>
      </c>
      <c r="I877">
        <v>6.0487700000000002</v>
      </c>
    </row>
    <row r="878" spans="1:9" x14ac:dyDescent="0.25">
      <c r="A878">
        <v>877</v>
      </c>
      <c r="B878">
        <v>228.776734</v>
      </c>
      <c r="C878">
        <v>4.2302390000000001</v>
      </c>
      <c r="H878">
        <v>239.71007399999999</v>
      </c>
      <c r="I878">
        <v>6.0513490000000001</v>
      </c>
    </row>
    <row r="879" spans="1:9" x14ac:dyDescent="0.25">
      <c r="A879">
        <v>878</v>
      </c>
      <c r="B879">
        <v>228.80578499999999</v>
      </c>
      <c r="C879">
        <v>4.2209240000000001</v>
      </c>
      <c r="H879">
        <v>239.64060499999999</v>
      </c>
      <c r="I879">
        <v>5.9826689999999996</v>
      </c>
    </row>
    <row r="880" spans="1:9" x14ac:dyDescent="0.25">
      <c r="A880">
        <v>879</v>
      </c>
      <c r="B880">
        <v>228.80578499999999</v>
      </c>
      <c r="C880">
        <v>4.2209240000000001</v>
      </c>
      <c r="H880">
        <v>239.70391699999999</v>
      </c>
      <c r="I880">
        <v>5.9964050000000002</v>
      </c>
    </row>
    <row r="881" spans="1:9" x14ac:dyDescent="0.25">
      <c r="A881">
        <v>880</v>
      </c>
      <c r="D881">
        <v>220.008061</v>
      </c>
      <c r="E881">
        <v>6.1387119999999999</v>
      </c>
    </row>
    <row r="882" spans="1:9" x14ac:dyDescent="0.25">
      <c r="A882">
        <v>881</v>
      </c>
      <c r="D882">
        <v>220.059427</v>
      </c>
      <c r="E882">
        <v>6.1737630000000001</v>
      </c>
      <c r="F882">
        <v>229.41869800000001</v>
      </c>
      <c r="G882">
        <v>4.4052300000000004</v>
      </c>
    </row>
    <row r="883" spans="1:9" x14ac:dyDescent="0.25">
      <c r="A883">
        <v>882</v>
      </c>
      <c r="D883">
        <v>219.989746</v>
      </c>
      <c r="E883">
        <v>6.1267659999999999</v>
      </c>
      <c r="F883">
        <v>229.42264599999999</v>
      </c>
      <c r="G883">
        <v>4.404388</v>
      </c>
    </row>
    <row r="884" spans="1:9" x14ac:dyDescent="0.25">
      <c r="A884">
        <v>883</v>
      </c>
      <c r="D884">
        <v>220.113845</v>
      </c>
      <c r="E884">
        <v>6.1179240000000004</v>
      </c>
      <c r="F884">
        <v>229.44769500000001</v>
      </c>
      <c r="G884">
        <v>4.3955989999999998</v>
      </c>
    </row>
    <row r="885" spans="1:9" x14ac:dyDescent="0.25">
      <c r="A885">
        <v>884</v>
      </c>
      <c r="D885">
        <v>220.08010999999999</v>
      </c>
      <c r="E885">
        <v>6.1203450000000004</v>
      </c>
      <c r="F885">
        <v>229.457696</v>
      </c>
      <c r="G885">
        <v>4.4556480000000001</v>
      </c>
    </row>
    <row r="886" spans="1:9" x14ac:dyDescent="0.25">
      <c r="A886">
        <v>885</v>
      </c>
      <c r="D886">
        <v>220.03005999999999</v>
      </c>
      <c r="E886">
        <v>6.1221350000000001</v>
      </c>
      <c r="F886">
        <v>229.38359500000001</v>
      </c>
      <c r="G886">
        <v>4.4482799999999996</v>
      </c>
    </row>
    <row r="887" spans="1:9" x14ac:dyDescent="0.25">
      <c r="A887">
        <v>886</v>
      </c>
      <c r="D887">
        <v>220.04316399999999</v>
      </c>
      <c r="E887">
        <v>6.1420279999999998</v>
      </c>
      <c r="F887">
        <v>229.432435</v>
      </c>
      <c r="G887">
        <v>4.4411230000000002</v>
      </c>
    </row>
    <row r="888" spans="1:9" x14ac:dyDescent="0.25">
      <c r="A888">
        <v>887</v>
      </c>
      <c r="D888">
        <v>220.05042700000001</v>
      </c>
      <c r="E888">
        <v>6.1523430000000001</v>
      </c>
      <c r="F888">
        <v>229.46695800000001</v>
      </c>
      <c r="G888">
        <v>4.4490689999999997</v>
      </c>
    </row>
    <row r="889" spans="1:9" x14ac:dyDescent="0.25">
      <c r="A889">
        <v>888</v>
      </c>
      <c r="D889">
        <v>220.070111</v>
      </c>
      <c r="E889">
        <v>6.1626060000000003</v>
      </c>
      <c r="F889">
        <v>229.394383</v>
      </c>
      <c r="G889">
        <v>4.4095979999999999</v>
      </c>
    </row>
    <row r="890" spans="1:9" x14ac:dyDescent="0.25">
      <c r="A890">
        <v>889</v>
      </c>
      <c r="D890">
        <v>220.08937299999999</v>
      </c>
      <c r="E890">
        <v>6.1555540000000004</v>
      </c>
      <c r="F890">
        <v>229.39296200000001</v>
      </c>
      <c r="G890">
        <v>4.4440169999999997</v>
      </c>
    </row>
    <row r="891" spans="1:9" x14ac:dyDescent="0.25">
      <c r="A891">
        <v>890</v>
      </c>
      <c r="D891">
        <v>220.07163700000001</v>
      </c>
      <c r="E891">
        <v>6.139081</v>
      </c>
      <c r="F891">
        <v>229.354176</v>
      </c>
      <c r="G891">
        <v>4.5089079999999999</v>
      </c>
    </row>
    <row r="892" spans="1:9" x14ac:dyDescent="0.25">
      <c r="A892">
        <v>891</v>
      </c>
      <c r="D892">
        <v>220.06174300000001</v>
      </c>
      <c r="E892">
        <v>6.1481329999999996</v>
      </c>
      <c r="F892">
        <v>229.30259899999999</v>
      </c>
      <c r="G892">
        <v>4.4878039999999997</v>
      </c>
    </row>
    <row r="893" spans="1:9" x14ac:dyDescent="0.25">
      <c r="A893">
        <v>892</v>
      </c>
      <c r="D893">
        <v>220.008061</v>
      </c>
      <c r="E893">
        <v>6.1387119999999999</v>
      </c>
      <c r="F893">
        <v>229.44769500000001</v>
      </c>
      <c r="G893">
        <v>4.3955989999999998</v>
      </c>
    </row>
    <row r="894" spans="1:9" x14ac:dyDescent="0.25">
      <c r="A894">
        <v>893</v>
      </c>
      <c r="F894">
        <v>229.46748400000001</v>
      </c>
      <c r="G894">
        <v>4.3955989999999998</v>
      </c>
    </row>
    <row r="895" spans="1:9" x14ac:dyDescent="0.25">
      <c r="A895">
        <v>894</v>
      </c>
    </row>
    <row r="896" spans="1:9" x14ac:dyDescent="0.25">
      <c r="A896">
        <v>895</v>
      </c>
      <c r="B896">
        <v>210.19920200000001</v>
      </c>
      <c r="C896">
        <v>5.1709569999999996</v>
      </c>
      <c r="H896">
        <v>220.86354</v>
      </c>
      <c r="I896">
        <v>6.7079969999999998</v>
      </c>
    </row>
    <row r="897" spans="1:9" x14ac:dyDescent="0.25">
      <c r="A897">
        <v>896</v>
      </c>
      <c r="B897">
        <v>210.20888400000001</v>
      </c>
      <c r="C897">
        <v>5.1875</v>
      </c>
      <c r="H897">
        <v>220.85453999999999</v>
      </c>
      <c r="I897">
        <v>6.680472</v>
      </c>
    </row>
    <row r="898" spans="1:9" x14ac:dyDescent="0.25">
      <c r="A898">
        <v>897</v>
      </c>
      <c r="B898">
        <v>210.181861</v>
      </c>
      <c r="C898">
        <v>5.18851</v>
      </c>
      <c r="H898">
        <v>220.86106599999999</v>
      </c>
      <c r="I898">
        <v>6.6764720000000004</v>
      </c>
    </row>
    <row r="899" spans="1:9" x14ac:dyDescent="0.25">
      <c r="A899">
        <v>898</v>
      </c>
      <c r="B899">
        <v>210.19414399999999</v>
      </c>
      <c r="C899">
        <v>5.1890429999999999</v>
      </c>
      <c r="H899">
        <v>220.89843300000001</v>
      </c>
      <c r="I899">
        <v>6.6430530000000001</v>
      </c>
    </row>
    <row r="900" spans="1:9" x14ac:dyDescent="0.25">
      <c r="A900">
        <v>899</v>
      </c>
      <c r="B900">
        <v>210.15904499999999</v>
      </c>
      <c r="C900">
        <v>5.198404</v>
      </c>
      <c r="H900">
        <v>220.92132599999999</v>
      </c>
      <c r="I900">
        <v>6.6451580000000003</v>
      </c>
    </row>
    <row r="901" spans="1:9" x14ac:dyDescent="0.25">
      <c r="A901">
        <v>900</v>
      </c>
      <c r="B901">
        <v>210.218085</v>
      </c>
      <c r="C901">
        <v>5.1942550000000001</v>
      </c>
      <c r="H901">
        <v>220.958009</v>
      </c>
      <c r="I901">
        <v>6.6291070000000003</v>
      </c>
    </row>
    <row r="902" spans="1:9" x14ac:dyDescent="0.25">
      <c r="A902">
        <v>901</v>
      </c>
      <c r="B902">
        <v>210.23670100000001</v>
      </c>
      <c r="C902">
        <v>5.2251060000000003</v>
      </c>
      <c r="H902">
        <v>220.92132599999999</v>
      </c>
      <c r="I902">
        <v>6.6921549999999996</v>
      </c>
    </row>
    <row r="903" spans="1:9" x14ac:dyDescent="0.25">
      <c r="A903">
        <v>902</v>
      </c>
      <c r="B903">
        <v>210.27339799999999</v>
      </c>
      <c r="C903">
        <v>5.2089889999999999</v>
      </c>
      <c r="H903">
        <v>220.889644</v>
      </c>
      <c r="I903">
        <v>6.7028920000000003</v>
      </c>
    </row>
    <row r="904" spans="1:9" x14ac:dyDescent="0.25">
      <c r="A904">
        <v>903</v>
      </c>
      <c r="B904">
        <v>210.278617</v>
      </c>
      <c r="C904">
        <v>5.2188299999999996</v>
      </c>
      <c r="H904">
        <v>220.877171</v>
      </c>
      <c r="I904">
        <v>6.7558360000000004</v>
      </c>
    </row>
    <row r="905" spans="1:9" x14ac:dyDescent="0.25">
      <c r="A905">
        <v>904</v>
      </c>
      <c r="B905">
        <v>210.26888200000002</v>
      </c>
      <c r="C905">
        <v>5.1961700000000004</v>
      </c>
      <c r="H905">
        <v>220.85822400000001</v>
      </c>
      <c r="I905">
        <v>6.7153650000000003</v>
      </c>
    </row>
    <row r="906" spans="1:9" x14ac:dyDescent="0.25">
      <c r="A906">
        <v>905</v>
      </c>
      <c r="B906">
        <v>210.23287099999999</v>
      </c>
      <c r="C906">
        <v>5.2680850000000001</v>
      </c>
      <c r="H906">
        <v>220.89538099999999</v>
      </c>
      <c r="I906">
        <v>6.6968399999999999</v>
      </c>
    </row>
    <row r="907" spans="1:9" x14ac:dyDescent="0.25">
      <c r="A907">
        <v>906</v>
      </c>
      <c r="B907">
        <v>210.17829399999999</v>
      </c>
      <c r="C907">
        <v>5.2030320000000003</v>
      </c>
    </row>
    <row r="908" spans="1:9" x14ac:dyDescent="0.25">
      <c r="A908">
        <v>907</v>
      </c>
    </row>
    <row r="909" spans="1:9" x14ac:dyDescent="0.25">
      <c r="A909">
        <v>908</v>
      </c>
      <c r="F909">
        <v>210.51718</v>
      </c>
      <c r="G909">
        <v>4.712021</v>
      </c>
    </row>
    <row r="910" spans="1:9" x14ac:dyDescent="0.25">
      <c r="A910">
        <v>909</v>
      </c>
      <c r="D910">
        <v>198.52074300000001</v>
      </c>
      <c r="E910">
        <v>5.9787759999999999</v>
      </c>
      <c r="F910">
        <v>210.49574200000001</v>
      </c>
      <c r="G910">
        <v>4.7064899999999996</v>
      </c>
    </row>
    <row r="911" spans="1:9" x14ac:dyDescent="0.25">
      <c r="A911">
        <v>910</v>
      </c>
      <c r="D911">
        <v>198.61069000000001</v>
      </c>
      <c r="E911">
        <v>5.9814360000000004</v>
      </c>
      <c r="F911">
        <v>210.50819300000001</v>
      </c>
      <c r="G911">
        <v>4.725479</v>
      </c>
    </row>
    <row r="912" spans="1:9" x14ac:dyDescent="0.25">
      <c r="A912">
        <v>911</v>
      </c>
      <c r="D912">
        <v>198.60478900000001</v>
      </c>
      <c r="E912">
        <v>5.9567019999999999</v>
      </c>
      <c r="F912">
        <v>210.52903600000002</v>
      </c>
      <c r="G912">
        <v>4.7251060000000003</v>
      </c>
    </row>
    <row r="913" spans="1:9" x14ac:dyDescent="0.25">
      <c r="A913">
        <v>912</v>
      </c>
      <c r="D913">
        <v>198.581008</v>
      </c>
      <c r="E913">
        <v>5.9573939999999999</v>
      </c>
      <c r="F913">
        <v>210.52622100000002</v>
      </c>
      <c r="G913">
        <v>4.7281380000000004</v>
      </c>
    </row>
    <row r="914" spans="1:9" x14ac:dyDescent="0.25">
      <c r="A914">
        <v>913</v>
      </c>
      <c r="D914">
        <v>198.59303199999999</v>
      </c>
      <c r="E914">
        <v>5.9688829999999999</v>
      </c>
      <c r="F914">
        <v>210.52069</v>
      </c>
      <c r="G914">
        <v>4.6895210000000001</v>
      </c>
    </row>
    <row r="915" spans="1:9" x14ac:dyDescent="0.25">
      <c r="A915">
        <v>914</v>
      </c>
      <c r="D915">
        <v>198.59138400000001</v>
      </c>
      <c r="E915">
        <v>5.9594149999999999</v>
      </c>
      <c r="F915">
        <v>210.527602</v>
      </c>
      <c r="G915">
        <v>4.6581380000000001</v>
      </c>
    </row>
    <row r="916" spans="1:9" x14ac:dyDescent="0.25">
      <c r="A916">
        <v>915</v>
      </c>
      <c r="D916">
        <v>198.58962500000001</v>
      </c>
      <c r="E916">
        <v>5.9546799999999998</v>
      </c>
      <c r="F916">
        <v>210.54409700000002</v>
      </c>
      <c r="G916">
        <v>4.6647869999999996</v>
      </c>
    </row>
    <row r="917" spans="1:9" x14ac:dyDescent="0.25">
      <c r="A917">
        <v>916</v>
      </c>
      <c r="D917">
        <v>198.59095600000001</v>
      </c>
      <c r="E917">
        <v>5.9630850000000004</v>
      </c>
      <c r="F917">
        <v>210.50074599999999</v>
      </c>
      <c r="G917">
        <v>4.6084040000000002</v>
      </c>
    </row>
    <row r="918" spans="1:9" x14ac:dyDescent="0.25">
      <c r="A918">
        <v>917</v>
      </c>
      <c r="D918">
        <v>198.57181</v>
      </c>
      <c r="E918">
        <v>5.9542020000000004</v>
      </c>
      <c r="F918">
        <v>210.51718</v>
      </c>
      <c r="G918">
        <v>4.712021</v>
      </c>
    </row>
    <row r="919" spans="1:9" x14ac:dyDescent="0.25">
      <c r="A919">
        <v>918</v>
      </c>
      <c r="D919">
        <v>198.53558200000001</v>
      </c>
      <c r="E919">
        <v>5.9508510000000001</v>
      </c>
      <c r="F919">
        <v>210.51718</v>
      </c>
      <c r="G919">
        <v>4.712021</v>
      </c>
    </row>
    <row r="920" spans="1:9" x14ac:dyDescent="0.25">
      <c r="A920">
        <v>919</v>
      </c>
      <c r="D920">
        <v>198.52074300000001</v>
      </c>
      <c r="E920">
        <v>5.9787759999999999</v>
      </c>
    </row>
    <row r="921" spans="1:9" x14ac:dyDescent="0.25">
      <c r="A921">
        <v>920</v>
      </c>
      <c r="D921">
        <v>198.52074300000001</v>
      </c>
      <c r="E921">
        <v>5.9787759999999999</v>
      </c>
    </row>
    <row r="922" spans="1:9" x14ac:dyDescent="0.25">
      <c r="A922">
        <v>921</v>
      </c>
      <c r="B922">
        <v>188.67132800000002</v>
      </c>
      <c r="C922">
        <v>4.0712770000000003</v>
      </c>
    </row>
    <row r="923" spans="1:9" x14ac:dyDescent="0.25">
      <c r="A923">
        <v>922</v>
      </c>
      <c r="B923">
        <v>188.661811</v>
      </c>
      <c r="C923">
        <v>4.0250000000000004</v>
      </c>
    </row>
    <row r="924" spans="1:9" x14ac:dyDescent="0.25">
      <c r="A924">
        <v>923</v>
      </c>
      <c r="B924">
        <v>188.677817</v>
      </c>
      <c r="C924">
        <v>4.0363829999999998</v>
      </c>
      <c r="H924">
        <v>198.62696700000001</v>
      </c>
      <c r="I924">
        <v>6.4054250000000001</v>
      </c>
    </row>
    <row r="925" spans="1:9" x14ac:dyDescent="0.25">
      <c r="A925">
        <v>924</v>
      </c>
      <c r="B925">
        <v>188.67824400000001</v>
      </c>
      <c r="C925">
        <v>4.057766</v>
      </c>
      <c r="H925">
        <v>198.601969</v>
      </c>
      <c r="I925">
        <v>6.4542020000000004</v>
      </c>
    </row>
    <row r="926" spans="1:9" x14ac:dyDescent="0.25">
      <c r="A926">
        <v>925</v>
      </c>
      <c r="B926">
        <v>188.71856200000002</v>
      </c>
      <c r="C926">
        <v>4.0700529999999997</v>
      </c>
      <c r="H926">
        <v>198.620902</v>
      </c>
      <c r="I926">
        <v>6.4036169999999997</v>
      </c>
    </row>
    <row r="927" spans="1:9" x14ac:dyDescent="0.25">
      <c r="A927">
        <v>926</v>
      </c>
      <c r="B927">
        <v>188.68526700000001</v>
      </c>
      <c r="C927">
        <v>4.0511699999999999</v>
      </c>
      <c r="H927">
        <v>198.635852</v>
      </c>
      <c r="I927">
        <v>6.3893620000000002</v>
      </c>
    </row>
    <row r="928" spans="1:9" x14ac:dyDescent="0.25">
      <c r="A928">
        <v>927</v>
      </c>
      <c r="B928">
        <v>188.65883100000002</v>
      </c>
      <c r="C928">
        <v>4.0639890000000003</v>
      </c>
      <c r="H928">
        <v>198.647074</v>
      </c>
      <c r="I928">
        <v>6.4036169999999997</v>
      </c>
    </row>
    <row r="929" spans="1:9" x14ac:dyDescent="0.25">
      <c r="A929">
        <v>928</v>
      </c>
      <c r="B929">
        <v>188.605479</v>
      </c>
      <c r="C929">
        <v>4.0619680000000002</v>
      </c>
      <c r="H929">
        <v>198.63787300000001</v>
      </c>
      <c r="I929">
        <v>6.4068079999999998</v>
      </c>
    </row>
    <row r="930" spans="1:9" x14ac:dyDescent="0.25">
      <c r="A930">
        <v>929</v>
      </c>
      <c r="B930">
        <v>188.63611500000002</v>
      </c>
      <c r="C930">
        <v>4.0882440000000004</v>
      </c>
      <c r="H930">
        <v>198.60978599999999</v>
      </c>
      <c r="I930">
        <v>6.4624470000000001</v>
      </c>
    </row>
    <row r="931" spans="1:9" x14ac:dyDescent="0.25">
      <c r="A931">
        <v>930</v>
      </c>
      <c r="B931">
        <v>188.630427</v>
      </c>
      <c r="C931">
        <v>4.0672870000000003</v>
      </c>
      <c r="H931">
        <v>198.612765</v>
      </c>
      <c r="I931">
        <v>6.4483509999999997</v>
      </c>
    </row>
    <row r="932" spans="1:9" x14ac:dyDescent="0.25">
      <c r="A932">
        <v>931</v>
      </c>
      <c r="B932">
        <v>188.67132800000002</v>
      </c>
      <c r="C932">
        <v>4.0712770000000003</v>
      </c>
      <c r="H932">
        <v>198.60127900000001</v>
      </c>
      <c r="I932">
        <v>6.4093619999999998</v>
      </c>
    </row>
    <row r="933" spans="1:9" x14ac:dyDescent="0.25">
      <c r="A933">
        <v>932</v>
      </c>
      <c r="H933">
        <v>198.62696700000001</v>
      </c>
      <c r="I933">
        <v>6.4054250000000001</v>
      </c>
    </row>
    <row r="934" spans="1:9" x14ac:dyDescent="0.25">
      <c r="A934">
        <v>933</v>
      </c>
      <c r="F934">
        <v>189.43877700000002</v>
      </c>
      <c r="G934">
        <v>4.0421279999999999</v>
      </c>
      <c r="H934">
        <v>198.62696700000001</v>
      </c>
      <c r="I934">
        <v>6.4054250000000001</v>
      </c>
    </row>
    <row r="935" spans="1:9" x14ac:dyDescent="0.25">
      <c r="A935">
        <v>934</v>
      </c>
      <c r="F935">
        <v>189.44904200000002</v>
      </c>
      <c r="G935">
        <v>4.0297340000000004</v>
      </c>
    </row>
    <row r="936" spans="1:9" x14ac:dyDescent="0.25">
      <c r="A936">
        <v>935</v>
      </c>
      <c r="D936">
        <v>175.725053</v>
      </c>
      <c r="E936">
        <v>6.0722870000000002</v>
      </c>
      <c r="F936">
        <v>189.44276300000001</v>
      </c>
      <c r="G936">
        <v>4.0412759999999999</v>
      </c>
    </row>
    <row r="937" spans="1:9" x14ac:dyDescent="0.25">
      <c r="A937">
        <v>936</v>
      </c>
      <c r="D937">
        <v>175.730321</v>
      </c>
      <c r="E937">
        <v>6.1040960000000002</v>
      </c>
      <c r="F937">
        <v>189.44649000000001</v>
      </c>
      <c r="G937">
        <v>4.0494149999999998</v>
      </c>
    </row>
    <row r="938" spans="1:9" x14ac:dyDescent="0.25">
      <c r="A938">
        <v>937</v>
      </c>
      <c r="D938">
        <v>175.750426</v>
      </c>
      <c r="E938">
        <v>6.1127659999999997</v>
      </c>
      <c r="F938">
        <v>189.448455</v>
      </c>
      <c r="G938">
        <v>4.0489360000000003</v>
      </c>
    </row>
    <row r="939" spans="1:9" x14ac:dyDescent="0.25">
      <c r="A939">
        <v>938</v>
      </c>
      <c r="D939">
        <v>175.752501</v>
      </c>
      <c r="E939">
        <v>6.1294149999999998</v>
      </c>
      <c r="F939">
        <v>189.47611499999999</v>
      </c>
      <c r="G939">
        <v>4.0543620000000002</v>
      </c>
    </row>
    <row r="940" spans="1:9" x14ac:dyDescent="0.25">
      <c r="A940">
        <v>939</v>
      </c>
      <c r="D940">
        <v>175.737075</v>
      </c>
      <c r="E940">
        <v>6.1081909999999997</v>
      </c>
      <c r="F940">
        <v>189.43313900000001</v>
      </c>
      <c r="G940">
        <v>4.0640429999999999</v>
      </c>
    </row>
    <row r="941" spans="1:9" x14ac:dyDescent="0.25">
      <c r="A941">
        <v>940</v>
      </c>
      <c r="D941">
        <v>175.74218100000002</v>
      </c>
      <c r="E941">
        <v>6.0942550000000004</v>
      </c>
      <c r="F941">
        <v>189.41808600000002</v>
      </c>
      <c r="G941">
        <v>4.0769149999999996</v>
      </c>
    </row>
    <row r="942" spans="1:9" x14ac:dyDescent="0.25">
      <c r="A942">
        <v>941</v>
      </c>
      <c r="D942">
        <v>175.71202</v>
      </c>
      <c r="E942">
        <v>6.0901059999999996</v>
      </c>
      <c r="F942">
        <v>189.413882</v>
      </c>
      <c r="G942">
        <v>4.0013290000000001</v>
      </c>
    </row>
    <row r="943" spans="1:9" x14ac:dyDescent="0.25">
      <c r="A943">
        <v>942</v>
      </c>
      <c r="D943">
        <v>175.715159</v>
      </c>
      <c r="E943">
        <v>6.0786699999999998</v>
      </c>
      <c r="F943">
        <v>189.43877700000002</v>
      </c>
      <c r="G943">
        <v>4.0421279999999999</v>
      </c>
    </row>
    <row r="944" spans="1:9" x14ac:dyDescent="0.25">
      <c r="A944">
        <v>943</v>
      </c>
      <c r="D944">
        <v>175.73303100000001</v>
      </c>
      <c r="E944">
        <v>6.0861169999999998</v>
      </c>
      <c r="F944">
        <v>189.43877700000002</v>
      </c>
      <c r="G944">
        <v>4.0421279999999999</v>
      </c>
    </row>
    <row r="945" spans="1:9" x14ac:dyDescent="0.25">
      <c r="A945">
        <v>944</v>
      </c>
      <c r="D945">
        <v>175.685</v>
      </c>
      <c r="E945">
        <v>6.0974469999999998</v>
      </c>
    </row>
    <row r="946" spans="1:9" x14ac:dyDescent="0.25">
      <c r="A946">
        <v>945</v>
      </c>
      <c r="D946">
        <v>175.66420199999999</v>
      </c>
      <c r="E946">
        <v>6.100479</v>
      </c>
    </row>
    <row r="947" spans="1:9" x14ac:dyDescent="0.25">
      <c r="A947">
        <v>946</v>
      </c>
      <c r="B947">
        <v>167.075639</v>
      </c>
      <c r="C947">
        <v>4.5904790000000002</v>
      </c>
      <c r="D947">
        <v>175.725053</v>
      </c>
      <c r="E947">
        <v>6.0722870000000002</v>
      </c>
    </row>
    <row r="948" spans="1:9" x14ac:dyDescent="0.25">
      <c r="A948">
        <v>947</v>
      </c>
      <c r="B948">
        <v>167.02675500000001</v>
      </c>
      <c r="C948">
        <v>4.5881920000000003</v>
      </c>
    </row>
    <row r="949" spans="1:9" x14ac:dyDescent="0.25">
      <c r="A949">
        <v>948</v>
      </c>
      <c r="B949">
        <v>167.05319300000002</v>
      </c>
      <c r="C949">
        <v>4.5817550000000002</v>
      </c>
    </row>
    <row r="950" spans="1:9" x14ac:dyDescent="0.25">
      <c r="A950">
        <v>949</v>
      </c>
      <c r="B950">
        <v>167.05861900000002</v>
      </c>
      <c r="C950">
        <v>4.5848940000000002</v>
      </c>
      <c r="H950">
        <v>175.36946699999999</v>
      </c>
      <c r="I950">
        <v>6.629893</v>
      </c>
    </row>
    <row r="951" spans="1:9" x14ac:dyDescent="0.25">
      <c r="A951">
        <v>950</v>
      </c>
      <c r="B951">
        <v>167.09186199999999</v>
      </c>
      <c r="C951">
        <v>4.6213290000000002</v>
      </c>
      <c r="H951">
        <v>175.27675500000001</v>
      </c>
      <c r="I951">
        <v>6.6919149999999998</v>
      </c>
    </row>
    <row r="952" spans="1:9" x14ac:dyDescent="0.25">
      <c r="A952">
        <v>951</v>
      </c>
      <c r="B952">
        <v>167.11037300000001</v>
      </c>
      <c r="C952">
        <v>4.577979</v>
      </c>
      <c r="H952">
        <v>175.28303</v>
      </c>
      <c r="I952">
        <v>6.6526059999999996</v>
      </c>
    </row>
    <row r="953" spans="1:9" x14ac:dyDescent="0.25">
      <c r="A953">
        <v>952</v>
      </c>
      <c r="B953">
        <v>167.05968200000001</v>
      </c>
      <c r="C953">
        <v>4.6144679999999996</v>
      </c>
      <c r="H953">
        <v>175.31297899999998</v>
      </c>
      <c r="I953">
        <v>6.6377660000000001</v>
      </c>
    </row>
    <row r="954" spans="1:9" x14ac:dyDescent="0.25">
      <c r="A954">
        <v>953</v>
      </c>
      <c r="B954">
        <v>167.06127800000002</v>
      </c>
      <c r="C954">
        <v>4.6526059999999996</v>
      </c>
      <c r="H954">
        <v>175.31883099999999</v>
      </c>
      <c r="I954">
        <v>6.6257450000000002</v>
      </c>
    </row>
    <row r="955" spans="1:9" x14ac:dyDescent="0.25">
      <c r="A955">
        <v>954</v>
      </c>
      <c r="B955">
        <v>167.11313899999999</v>
      </c>
      <c r="C955">
        <v>4.5960109999999998</v>
      </c>
      <c r="H955">
        <v>175.37143800000001</v>
      </c>
      <c r="I955">
        <v>6.639894</v>
      </c>
    </row>
    <row r="956" spans="1:9" x14ac:dyDescent="0.25">
      <c r="A956">
        <v>955</v>
      </c>
      <c r="B956">
        <v>167.090214</v>
      </c>
      <c r="C956">
        <v>4.6557979999999999</v>
      </c>
      <c r="H956">
        <v>175.35340400000001</v>
      </c>
      <c r="I956">
        <v>6.6448939999999999</v>
      </c>
    </row>
    <row r="957" spans="1:9" x14ac:dyDescent="0.25">
      <c r="A957">
        <v>956</v>
      </c>
      <c r="B957">
        <v>167.075639</v>
      </c>
      <c r="C957">
        <v>4.5904790000000002</v>
      </c>
      <c r="H957">
        <v>175.385054</v>
      </c>
      <c r="I957">
        <v>6.6306909999999997</v>
      </c>
    </row>
    <row r="958" spans="1:9" x14ac:dyDescent="0.25">
      <c r="A958">
        <v>957</v>
      </c>
      <c r="F958">
        <v>168.426276</v>
      </c>
      <c r="G958">
        <v>4.2554780000000001</v>
      </c>
      <c r="H958">
        <v>175.357608</v>
      </c>
      <c r="I958">
        <v>6.7355850000000004</v>
      </c>
    </row>
    <row r="959" spans="1:9" x14ac:dyDescent="0.25">
      <c r="A959">
        <v>958</v>
      </c>
      <c r="F959">
        <v>168.437129</v>
      </c>
      <c r="G959">
        <v>4.2582979999999999</v>
      </c>
      <c r="H959">
        <v>175.32015899999999</v>
      </c>
      <c r="I959">
        <v>6.7050000000000001</v>
      </c>
    </row>
    <row r="960" spans="1:9" x14ac:dyDescent="0.25">
      <c r="A960">
        <v>959</v>
      </c>
      <c r="D960">
        <v>156.592555</v>
      </c>
      <c r="E960">
        <v>6.5632979999999996</v>
      </c>
      <c r="F960">
        <v>168.45893699999999</v>
      </c>
      <c r="G960">
        <v>4.2895209999999997</v>
      </c>
      <c r="H960">
        <v>175.36946699999999</v>
      </c>
      <c r="I960">
        <v>6.629893</v>
      </c>
    </row>
    <row r="961" spans="1:9" x14ac:dyDescent="0.25">
      <c r="A961">
        <v>960</v>
      </c>
      <c r="D961">
        <v>156.592555</v>
      </c>
      <c r="E961">
        <v>6.5632979999999996</v>
      </c>
      <c r="F961">
        <v>168.455693</v>
      </c>
      <c r="G961">
        <v>4.299042</v>
      </c>
    </row>
    <row r="962" spans="1:9" x14ac:dyDescent="0.25">
      <c r="A962">
        <v>961</v>
      </c>
      <c r="D962">
        <v>156.56548000000001</v>
      </c>
      <c r="E962">
        <v>6.5085110000000004</v>
      </c>
      <c r="F962">
        <v>168.48170300000001</v>
      </c>
      <c r="G962">
        <v>4.3073399999999999</v>
      </c>
    </row>
    <row r="963" spans="1:9" x14ac:dyDescent="0.25">
      <c r="A963">
        <v>962</v>
      </c>
      <c r="D963">
        <v>156.59936300000001</v>
      </c>
      <c r="E963">
        <v>6.5723399999999996</v>
      </c>
      <c r="F963">
        <v>168.47031900000002</v>
      </c>
      <c r="G963">
        <v>4.3075000000000001</v>
      </c>
    </row>
    <row r="964" spans="1:9" x14ac:dyDescent="0.25">
      <c r="A964">
        <v>963</v>
      </c>
      <c r="D964">
        <v>156.60542700000002</v>
      </c>
      <c r="E964">
        <v>6.6081909999999997</v>
      </c>
      <c r="F964">
        <v>168.45287200000001</v>
      </c>
      <c r="G964">
        <v>4.2912759999999999</v>
      </c>
    </row>
    <row r="965" spans="1:9" x14ac:dyDescent="0.25">
      <c r="A965">
        <v>964</v>
      </c>
      <c r="D965">
        <v>156.587501</v>
      </c>
      <c r="E965">
        <v>6.6026590000000001</v>
      </c>
      <c r="F965">
        <v>168.398034</v>
      </c>
      <c r="G965">
        <v>4.2942020000000003</v>
      </c>
    </row>
    <row r="966" spans="1:9" x14ac:dyDescent="0.25">
      <c r="A966">
        <v>965</v>
      </c>
      <c r="D966">
        <v>156.616118</v>
      </c>
      <c r="E966">
        <v>6.6453720000000001</v>
      </c>
      <c r="F966">
        <v>168.426276</v>
      </c>
      <c r="G966">
        <v>4.2554780000000001</v>
      </c>
    </row>
    <row r="967" spans="1:9" x14ac:dyDescent="0.25">
      <c r="A967">
        <v>966</v>
      </c>
      <c r="D967">
        <v>156.607236</v>
      </c>
      <c r="E967">
        <v>6.5632979999999996</v>
      </c>
      <c r="F967">
        <v>168.426276</v>
      </c>
      <c r="G967">
        <v>4.2554780000000001</v>
      </c>
    </row>
    <row r="968" spans="1:9" x14ac:dyDescent="0.25">
      <c r="A968">
        <v>967</v>
      </c>
      <c r="D968">
        <v>156.556544</v>
      </c>
      <c r="E968">
        <v>6.5689359999999999</v>
      </c>
      <c r="F968">
        <v>168.426276</v>
      </c>
      <c r="G968">
        <v>4.2554780000000001</v>
      </c>
    </row>
    <row r="969" spans="1:9" x14ac:dyDescent="0.25">
      <c r="A969">
        <v>968</v>
      </c>
      <c r="D969">
        <v>156.54845900000001</v>
      </c>
      <c r="E969">
        <v>6.5465419999999996</v>
      </c>
      <c r="F969">
        <v>168.426276</v>
      </c>
      <c r="G969">
        <v>4.2554780000000001</v>
      </c>
    </row>
    <row r="970" spans="1:9" x14ac:dyDescent="0.25">
      <c r="A970">
        <v>969</v>
      </c>
      <c r="D970">
        <v>156.583832</v>
      </c>
      <c r="E970">
        <v>6.5648400000000002</v>
      </c>
    </row>
    <row r="971" spans="1:9" x14ac:dyDescent="0.25">
      <c r="A971">
        <v>970</v>
      </c>
      <c r="D971">
        <v>156.547608</v>
      </c>
      <c r="E971">
        <v>6.5445739999999999</v>
      </c>
    </row>
    <row r="972" spans="1:9" x14ac:dyDescent="0.25">
      <c r="A972">
        <v>971</v>
      </c>
      <c r="B972">
        <v>150.68893700000001</v>
      </c>
      <c r="C972">
        <v>4.9877120000000001</v>
      </c>
      <c r="D972">
        <v>156.592555</v>
      </c>
      <c r="E972">
        <v>6.5632979999999996</v>
      </c>
    </row>
    <row r="973" spans="1:9" x14ac:dyDescent="0.25">
      <c r="A973">
        <v>972</v>
      </c>
      <c r="B973">
        <v>150.648405</v>
      </c>
      <c r="C973">
        <v>5.0048940000000002</v>
      </c>
    </row>
    <row r="974" spans="1:9" x14ac:dyDescent="0.25">
      <c r="A974">
        <v>973</v>
      </c>
      <c r="B974">
        <v>150.68218200000001</v>
      </c>
      <c r="C974">
        <v>4.9714359999999997</v>
      </c>
    </row>
    <row r="975" spans="1:9" x14ac:dyDescent="0.25">
      <c r="A975">
        <v>974</v>
      </c>
      <c r="B975">
        <v>150.64893699999999</v>
      </c>
      <c r="C975">
        <v>4.9444679999999996</v>
      </c>
    </row>
    <row r="976" spans="1:9" x14ac:dyDescent="0.25">
      <c r="A976">
        <v>975</v>
      </c>
      <c r="B976">
        <v>150.68021400000001</v>
      </c>
      <c r="C976">
        <v>4.9111700000000003</v>
      </c>
      <c r="H976">
        <v>155.82484099999999</v>
      </c>
      <c r="I976">
        <v>6.4446269999999997</v>
      </c>
    </row>
    <row r="977" spans="1:9" x14ac:dyDescent="0.25">
      <c r="A977">
        <v>976</v>
      </c>
      <c r="B977">
        <v>150.67170400000001</v>
      </c>
      <c r="C977">
        <v>4.9129250000000004</v>
      </c>
      <c r="H977">
        <v>155.79579899999999</v>
      </c>
      <c r="I977">
        <v>6.4651059999999996</v>
      </c>
    </row>
    <row r="978" spans="1:9" x14ac:dyDescent="0.25">
      <c r="A978">
        <v>977</v>
      </c>
      <c r="B978">
        <v>150.66899100000001</v>
      </c>
      <c r="C978">
        <v>5.0079789999999997</v>
      </c>
      <c r="H978">
        <v>155.79548</v>
      </c>
      <c r="I978">
        <v>6.4870739999999998</v>
      </c>
    </row>
    <row r="979" spans="1:9" x14ac:dyDescent="0.25">
      <c r="A979">
        <v>978</v>
      </c>
      <c r="B979">
        <v>150.738991</v>
      </c>
      <c r="C979">
        <v>5.1100000000000003</v>
      </c>
      <c r="H979">
        <v>155.81383099999999</v>
      </c>
      <c r="I979">
        <v>6.4604249999999999</v>
      </c>
    </row>
    <row r="980" spans="1:9" x14ac:dyDescent="0.25">
      <c r="A980">
        <v>979</v>
      </c>
      <c r="B980">
        <v>150.65824600000002</v>
      </c>
      <c r="C980">
        <v>4.9493080000000003</v>
      </c>
      <c r="H980">
        <v>155.843299</v>
      </c>
      <c r="I980">
        <v>6.4749999999999996</v>
      </c>
    </row>
    <row r="981" spans="1:9" x14ac:dyDescent="0.25">
      <c r="A981">
        <v>980</v>
      </c>
      <c r="B981">
        <v>150.710374</v>
      </c>
      <c r="C981">
        <v>5.0089889999999997</v>
      </c>
      <c r="F981">
        <v>151.91149100000001</v>
      </c>
      <c r="G981">
        <v>4.4928189999999999</v>
      </c>
      <c r="H981">
        <v>155.84106500000001</v>
      </c>
      <c r="I981">
        <v>6.4782979999999997</v>
      </c>
    </row>
    <row r="982" spans="1:9" x14ac:dyDescent="0.25">
      <c r="A982">
        <v>981</v>
      </c>
      <c r="F982">
        <v>151.93824599999999</v>
      </c>
      <c r="G982">
        <v>4.4822870000000004</v>
      </c>
      <c r="H982">
        <v>155.847129</v>
      </c>
      <c r="I982">
        <v>6.47851</v>
      </c>
    </row>
    <row r="983" spans="1:9" x14ac:dyDescent="0.25">
      <c r="A983">
        <v>982</v>
      </c>
      <c r="F983">
        <v>151.925746</v>
      </c>
      <c r="G983">
        <v>4.517925</v>
      </c>
      <c r="H983">
        <v>155.86638400000001</v>
      </c>
      <c r="I983">
        <v>6.4756910000000003</v>
      </c>
    </row>
    <row r="984" spans="1:9" x14ac:dyDescent="0.25">
      <c r="A984">
        <v>983</v>
      </c>
      <c r="F984">
        <v>151.938512</v>
      </c>
      <c r="G984">
        <v>4.4821809999999997</v>
      </c>
      <c r="H984">
        <v>155.86872500000001</v>
      </c>
      <c r="I984">
        <v>6.4642549999999996</v>
      </c>
    </row>
    <row r="985" spans="1:9" x14ac:dyDescent="0.25">
      <c r="A985">
        <v>984</v>
      </c>
      <c r="F985">
        <v>151.93803300000002</v>
      </c>
      <c r="G985">
        <v>4.485798</v>
      </c>
      <c r="H985">
        <v>155.82484099999999</v>
      </c>
      <c r="I985">
        <v>6.4446269999999997</v>
      </c>
    </row>
    <row r="986" spans="1:9" x14ac:dyDescent="0.25">
      <c r="A986">
        <v>985</v>
      </c>
      <c r="F986">
        <v>151.967288</v>
      </c>
      <c r="G986">
        <v>4.4826600000000001</v>
      </c>
      <c r="H986">
        <v>155.80489399999999</v>
      </c>
      <c r="I986">
        <v>6.4048400000000001</v>
      </c>
    </row>
    <row r="987" spans="1:9" x14ac:dyDescent="0.25">
      <c r="A987">
        <v>986</v>
      </c>
      <c r="D987">
        <v>130.103049</v>
      </c>
      <c r="E987">
        <v>4.8267889999999998</v>
      </c>
      <c r="F987">
        <v>151.94595900000002</v>
      </c>
      <c r="G987">
        <v>4.494415</v>
      </c>
    </row>
    <row r="988" spans="1:9" x14ac:dyDescent="0.25">
      <c r="A988">
        <v>987</v>
      </c>
      <c r="D988">
        <v>130.11300199999999</v>
      </c>
      <c r="E988">
        <v>4.7930000000000001</v>
      </c>
      <c r="F988">
        <v>151.930373</v>
      </c>
      <c r="G988">
        <v>4.5105310000000003</v>
      </c>
    </row>
    <row r="989" spans="1:9" x14ac:dyDescent="0.25">
      <c r="A989">
        <v>988</v>
      </c>
      <c r="D989">
        <v>130.09799900000002</v>
      </c>
      <c r="E989">
        <v>4.8263680000000004</v>
      </c>
      <c r="F989">
        <v>151.89558600000001</v>
      </c>
      <c r="G989">
        <v>4.51633</v>
      </c>
    </row>
    <row r="990" spans="1:9" x14ac:dyDescent="0.25">
      <c r="A990">
        <v>989</v>
      </c>
      <c r="D990">
        <v>130.08784</v>
      </c>
      <c r="E990">
        <v>4.7800529999999997</v>
      </c>
      <c r="F990">
        <v>151.88659699999999</v>
      </c>
      <c r="G990">
        <v>4.4273410000000002</v>
      </c>
    </row>
    <row r="991" spans="1:9" x14ac:dyDescent="0.25">
      <c r="A991">
        <v>990</v>
      </c>
      <c r="D991">
        <v>130.095157</v>
      </c>
      <c r="E991">
        <v>4.820106</v>
      </c>
      <c r="F991">
        <v>151.85925600000002</v>
      </c>
      <c r="G991">
        <v>4.3538290000000002</v>
      </c>
    </row>
    <row r="992" spans="1:9" x14ac:dyDescent="0.25">
      <c r="A992">
        <v>991</v>
      </c>
      <c r="D992">
        <v>130.088683</v>
      </c>
      <c r="E992">
        <v>4.8230529999999998</v>
      </c>
      <c r="F992">
        <v>151.91149100000001</v>
      </c>
      <c r="G992">
        <v>4.4928189999999999</v>
      </c>
    </row>
    <row r="993" spans="1:9" x14ac:dyDescent="0.25">
      <c r="A993">
        <v>992</v>
      </c>
      <c r="D993">
        <v>130.086524</v>
      </c>
      <c r="E993">
        <v>4.8415790000000003</v>
      </c>
    </row>
    <row r="994" spans="1:9" x14ac:dyDescent="0.25">
      <c r="A994">
        <v>993</v>
      </c>
      <c r="D994">
        <v>130.10105000000001</v>
      </c>
      <c r="E994">
        <v>4.8431579999999999</v>
      </c>
    </row>
    <row r="995" spans="1:9" x14ac:dyDescent="0.25">
      <c r="A995">
        <v>994</v>
      </c>
      <c r="B995">
        <v>124.686576</v>
      </c>
      <c r="C995">
        <v>2.8131050000000002</v>
      </c>
      <c r="D995">
        <v>130.073474</v>
      </c>
      <c r="E995">
        <v>4.8685790000000004</v>
      </c>
    </row>
    <row r="996" spans="1:9" x14ac:dyDescent="0.25">
      <c r="A996">
        <v>995</v>
      </c>
      <c r="B996">
        <v>124.707053</v>
      </c>
      <c r="C996">
        <v>2.7801580000000001</v>
      </c>
      <c r="D996">
        <v>129.99304900000001</v>
      </c>
      <c r="E996">
        <v>4.9013159999999996</v>
      </c>
    </row>
    <row r="997" spans="1:9" x14ac:dyDescent="0.25">
      <c r="A997">
        <v>996</v>
      </c>
      <c r="B997">
        <v>124.65847300000001</v>
      </c>
      <c r="C997">
        <v>2.726737</v>
      </c>
      <c r="D997">
        <v>130.103049</v>
      </c>
      <c r="E997">
        <v>4.8267889999999998</v>
      </c>
    </row>
    <row r="998" spans="1:9" x14ac:dyDescent="0.25">
      <c r="A998">
        <v>997</v>
      </c>
      <c r="B998">
        <v>124.647052</v>
      </c>
      <c r="C998">
        <v>2.7309999999999999</v>
      </c>
      <c r="D998">
        <v>130.103049</v>
      </c>
      <c r="E998">
        <v>4.8267889999999998</v>
      </c>
    </row>
    <row r="999" spans="1:9" x14ac:dyDescent="0.25">
      <c r="A999">
        <v>998</v>
      </c>
      <c r="B999">
        <v>124.66362700000001</v>
      </c>
      <c r="C999">
        <v>2.706</v>
      </c>
    </row>
    <row r="1000" spans="1:9" x14ac:dyDescent="0.25">
      <c r="A1000">
        <v>999</v>
      </c>
      <c r="B1000">
        <v>124.65668400000001</v>
      </c>
      <c r="C1000">
        <v>2.6771579999999999</v>
      </c>
    </row>
    <row r="1001" spans="1:9" x14ac:dyDescent="0.25">
      <c r="A1001">
        <v>1000</v>
      </c>
      <c r="B1001">
        <v>124.701892</v>
      </c>
      <c r="C1001">
        <v>2.6684739999999998</v>
      </c>
    </row>
    <row r="1002" spans="1:9" x14ac:dyDescent="0.25">
      <c r="A1002">
        <v>1001</v>
      </c>
      <c r="B1002">
        <v>124.694999</v>
      </c>
      <c r="C1002">
        <v>2.671421</v>
      </c>
      <c r="H1002">
        <v>129.177627</v>
      </c>
      <c r="I1002">
        <v>5.4579469999999999</v>
      </c>
    </row>
    <row r="1003" spans="1:9" x14ac:dyDescent="0.25">
      <c r="A1003">
        <v>1002</v>
      </c>
      <c r="B1003">
        <v>124.690207</v>
      </c>
      <c r="C1003">
        <v>2.8543159999999999</v>
      </c>
      <c r="H1003">
        <v>129.19789</v>
      </c>
      <c r="I1003">
        <v>5.4661049999999998</v>
      </c>
    </row>
    <row r="1004" spans="1:9" x14ac:dyDescent="0.25">
      <c r="A1004">
        <v>1003</v>
      </c>
      <c r="B1004">
        <v>124.690207</v>
      </c>
      <c r="C1004">
        <v>2.8543159999999999</v>
      </c>
      <c r="H1004">
        <v>129.22136599999999</v>
      </c>
      <c r="I1004">
        <v>5.4767890000000001</v>
      </c>
    </row>
    <row r="1005" spans="1:9" x14ac:dyDescent="0.25">
      <c r="A1005">
        <v>1004</v>
      </c>
      <c r="F1005">
        <v>127.130206</v>
      </c>
      <c r="G1005">
        <v>2.552737</v>
      </c>
      <c r="H1005">
        <v>129.214786</v>
      </c>
      <c r="I1005">
        <v>5.4766320000000004</v>
      </c>
    </row>
    <row r="1006" spans="1:9" x14ac:dyDescent="0.25">
      <c r="A1006">
        <v>1005</v>
      </c>
      <c r="F1006">
        <v>127.101893</v>
      </c>
      <c r="G1006">
        <v>2.579053</v>
      </c>
      <c r="H1006">
        <v>129.169681</v>
      </c>
      <c r="I1006">
        <v>5.4729479999999997</v>
      </c>
    </row>
    <row r="1007" spans="1:9" x14ac:dyDescent="0.25">
      <c r="A1007">
        <v>1006</v>
      </c>
      <c r="F1007">
        <v>127.080421</v>
      </c>
      <c r="G1007">
        <v>2.5433690000000002</v>
      </c>
      <c r="H1007">
        <v>129.231471</v>
      </c>
      <c r="I1007">
        <v>5.4243690000000004</v>
      </c>
    </row>
    <row r="1008" spans="1:9" x14ac:dyDescent="0.25">
      <c r="A1008">
        <v>1007</v>
      </c>
      <c r="F1008">
        <v>127.108104</v>
      </c>
      <c r="G1008">
        <v>2.5259999999999998</v>
      </c>
      <c r="H1008">
        <v>129.159999</v>
      </c>
      <c r="I1008">
        <v>5.4350519999999998</v>
      </c>
    </row>
    <row r="1009" spans="1:9" x14ac:dyDescent="0.25">
      <c r="A1009">
        <v>1008</v>
      </c>
      <c r="F1009">
        <v>127.124476</v>
      </c>
      <c r="G1009">
        <v>2.5533679999999999</v>
      </c>
      <c r="H1009">
        <v>129.137473</v>
      </c>
      <c r="I1009">
        <v>5.4525259999999998</v>
      </c>
    </row>
    <row r="1010" spans="1:9" x14ac:dyDescent="0.25">
      <c r="A1010">
        <v>1009</v>
      </c>
      <c r="F1010">
        <v>127.08563100000001</v>
      </c>
      <c r="G1010">
        <v>2.613632</v>
      </c>
      <c r="H1010">
        <v>129.177627</v>
      </c>
      <c r="I1010">
        <v>5.4579469999999999</v>
      </c>
    </row>
    <row r="1011" spans="1:9" x14ac:dyDescent="0.25">
      <c r="A1011">
        <v>1010</v>
      </c>
      <c r="D1011">
        <v>109.361842</v>
      </c>
      <c r="E1011">
        <v>4.7413679999999996</v>
      </c>
      <c r="F1011">
        <v>127.168368</v>
      </c>
      <c r="G1011">
        <v>2.491368</v>
      </c>
    </row>
    <row r="1012" spans="1:9" x14ac:dyDescent="0.25">
      <c r="A1012">
        <v>1011</v>
      </c>
      <c r="D1012">
        <v>109.297473</v>
      </c>
      <c r="E1012">
        <v>4.8267889999999998</v>
      </c>
      <c r="F1012">
        <v>127.23942100000001</v>
      </c>
      <c r="G1012">
        <v>2.5008949999999999</v>
      </c>
    </row>
    <row r="1013" spans="1:9" x14ac:dyDescent="0.25">
      <c r="A1013">
        <v>1012</v>
      </c>
      <c r="D1013">
        <v>109.332526</v>
      </c>
      <c r="E1013">
        <v>4.6903680000000003</v>
      </c>
      <c r="F1013">
        <v>127.085368</v>
      </c>
      <c r="G1013">
        <v>2.5712630000000001</v>
      </c>
    </row>
    <row r="1014" spans="1:9" x14ac:dyDescent="0.25">
      <c r="A1014">
        <v>1013</v>
      </c>
      <c r="D1014">
        <v>109.333522</v>
      </c>
      <c r="E1014">
        <v>4.7272629999999998</v>
      </c>
      <c r="F1014">
        <v>127.085368</v>
      </c>
      <c r="G1014">
        <v>2.5712630000000001</v>
      </c>
    </row>
    <row r="1015" spans="1:9" x14ac:dyDescent="0.25">
      <c r="A1015">
        <v>1014</v>
      </c>
      <c r="D1015">
        <v>109.33057700000001</v>
      </c>
      <c r="E1015">
        <v>4.7382109999999997</v>
      </c>
    </row>
    <row r="1016" spans="1:9" x14ac:dyDescent="0.25">
      <c r="A1016">
        <v>1015</v>
      </c>
      <c r="D1016">
        <v>109.331946</v>
      </c>
      <c r="E1016">
        <v>4.7142629999999999</v>
      </c>
    </row>
    <row r="1017" spans="1:9" x14ac:dyDescent="0.25">
      <c r="A1017">
        <v>1016</v>
      </c>
      <c r="D1017">
        <v>109.29526000000001</v>
      </c>
      <c r="E1017">
        <v>4.7247899999999996</v>
      </c>
    </row>
    <row r="1018" spans="1:9" x14ac:dyDescent="0.25">
      <c r="A1018">
        <v>1017</v>
      </c>
      <c r="D1018">
        <v>109.325946</v>
      </c>
      <c r="E1018">
        <v>4.7117899999999997</v>
      </c>
    </row>
    <row r="1019" spans="1:9" x14ac:dyDescent="0.25">
      <c r="A1019">
        <v>1018</v>
      </c>
      <c r="D1019">
        <v>109.312263</v>
      </c>
      <c r="E1019">
        <v>4.7368949999999996</v>
      </c>
    </row>
    <row r="1020" spans="1:9" x14ac:dyDescent="0.25">
      <c r="A1020">
        <v>1019</v>
      </c>
      <c r="D1020">
        <v>109.23152400000001</v>
      </c>
      <c r="E1020">
        <v>4.7576309999999999</v>
      </c>
    </row>
    <row r="1021" spans="1:9" x14ac:dyDescent="0.25">
      <c r="A1021">
        <v>1020</v>
      </c>
      <c r="B1021">
        <v>100.850261</v>
      </c>
      <c r="C1021">
        <v>3.3504740000000002</v>
      </c>
      <c r="D1021">
        <v>109.25183800000001</v>
      </c>
      <c r="E1021">
        <v>4.7992109999999997</v>
      </c>
    </row>
    <row r="1022" spans="1:9" x14ac:dyDescent="0.25">
      <c r="A1022">
        <v>1021</v>
      </c>
      <c r="B1022">
        <v>100.80705200000001</v>
      </c>
      <c r="C1022">
        <v>3.3337889999999999</v>
      </c>
      <c r="D1022">
        <v>109.361842</v>
      </c>
      <c r="E1022">
        <v>4.7413679999999996</v>
      </c>
    </row>
    <row r="1023" spans="1:9" x14ac:dyDescent="0.25">
      <c r="A1023">
        <v>1022</v>
      </c>
      <c r="B1023">
        <v>100.841577</v>
      </c>
      <c r="C1023">
        <v>3.3260529999999999</v>
      </c>
    </row>
    <row r="1024" spans="1:9" x14ac:dyDescent="0.25">
      <c r="A1024">
        <v>1023</v>
      </c>
      <c r="B1024">
        <v>100.799104</v>
      </c>
      <c r="C1024">
        <v>3.3010000000000002</v>
      </c>
    </row>
    <row r="1025" spans="1:9" x14ac:dyDescent="0.25">
      <c r="A1025">
        <v>1024</v>
      </c>
      <c r="B1025">
        <v>100.77942200000001</v>
      </c>
      <c r="C1025">
        <v>3.2861579999999999</v>
      </c>
    </row>
    <row r="1026" spans="1:9" x14ac:dyDescent="0.25">
      <c r="A1026">
        <v>1025</v>
      </c>
      <c r="B1026">
        <v>100.796367</v>
      </c>
      <c r="C1026">
        <v>3.2890000000000001</v>
      </c>
      <c r="H1026">
        <v>105.08510500000001</v>
      </c>
      <c r="I1026">
        <v>6.2139470000000001</v>
      </c>
    </row>
    <row r="1027" spans="1:9" x14ac:dyDescent="0.25">
      <c r="A1027">
        <v>1026</v>
      </c>
      <c r="B1027">
        <v>100.77468200000001</v>
      </c>
      <c r="C1027">
        <v>3.3045260000000001</v>
      </c>
      <c r="H1027">
        <v>105.12578900000001</v>
      </c>
      <c r="I1027">
        <v>6.2845789999999999</v>
      </c>
    </row>
    <row r="1028" spans="1:9" x14ac:dyDescent="0.25">
      <c r="A1028">
        <v>1027</v>
      </c>
      <c r="B1028">
        <v>100.76968500000001</v>
      </c>
      <c r="C1028">
        <v>3.2854739999999998</v>
      </c>
      <c r="H1028">
        <v>105.13547000000001</v>
      </c>
      <c r="I1028">
        <v>6.2432629999999998</v>
      </c>
    </row>
    <row r="1029" spans="1:9" x14ac:dyDescent="0.25">
      <c r="A1029">
        <v>1028</v>
      </c>
      <c r="B1029">
        <v>100.840316</v>
      </c>
      <c r="C1029">
        <v>3.3271579999999998</v>
      </c>
      <c r="H1029">
        <v>105.09673600000001</v>
      </c>
      <c r="I1029">
        <v>6.2460000000000004</v>
      </c>
    </row>
    <row r="1030" spans="1:9" x14ac:dyDescent="0.25">
      <c r="A1030">
        <v>1029</v>
      </c>
      <c r="H1030">
        <v>105.137736</v>
      </c>
      <c r="I1030">
        <v>6.2544209999999998</v>
      </c>
    </row>
    <row r="1031" spans="1:9" x14ac:dyDescent="0.25">
      <c r="A1031">
        <v>1030</v>
      </c>
      <c r="F1031">
        <v>102.55810500000001</v>
      </c>
      <c r="G1031">
        <v>3.5376840000000001</v>
      </c>
      <c r="H1031">
        <v>105.162631</v>
      </c>
      <c r="I1031">
        <v>6.272316</v>
      </c>
    </row>
    <row r="1032" spans="1:9" x14ac:dyDescent="0.25">
      <c r="A1032">
        <v>1031</v>
      </c>
      <c r="F1032">
        <v>102.54178900000001</v>
      </c>
      <c r="G1032">
        <v>3.5908419999999999</v>
      </c>
      <c r="H1032">
        <v>105.172526</v>
      </c>
      <c r="I1032">
        <v>6.2639469999999999</v>
      </c>
    </row>
    <row r="1033" spans="1:9" x14ac:dyDescent="0.25">
      <c r="A1033">
        <v>1032</v>
      </c>
      <c r="F1033">
        <v>102.52563000000001</v>
      </c>
      <c r="G1033">
        <v>3.6193680000000001</v>
      </c>
      <c r="H1033">
        <v>105.16047200000001</v>
      </c>
      <c r="I1033">
        <v>6.2493160000000003</v>
      </c>
    </row>
    <row r="1034" spans="1:9" x14ac:dyDescent="0.25">
      <c r="A1034">
        <v>1033</v>
      </c>
      <c r="F1034">
        <v>102.53662800000001</v>
      </c>
      <c r="G1034">
        <v>3.6089470000000001</v>
      </c>
      <c r="H1034">
        <v>105.140578</v>
      </c>
      <c r="I1034">
        <v>6.243474</v>
      </c>
    </row>
    <row r="1035" spans="1:9" x14ac:dyDescent="0.25">
      <c r="A1035">
        <v>1034</v>
      </c>
      <c r="D1035">
        <v>87.785630000000012</v>
      </c>
      <c r="E1035">
        <v>6.2004739999999998</v>
      </c>
      <c r="F1035">
        <v>102.543159</v>
      </c>
      <c r="G1035">
        <v>3.5579999999999998</v>
      </c>
      <c r="H1035">
        <v>105.08378900000001</v>
      </c>
      <c r="I1035">
        <v>6.2728950000000001</v>
      </c>
    </row>
    <row r="1036" spans="1:9" x14ac:dyDescent="0.25">
      <c r="A1036">
        <v>1035</v>
      </c>
      <c r="D1036">
        <v>87.795472000000004</v>
      </c>
      <c r="E1036">
        <v>6.1159480000000004</v>
      </c>
      <c r="F1036">
        <v>102.52342100000001</v>
      </c>
      <c r="G1036">
        <v>3.6075789999999999</v>
      </c>
      <c r="H1036">
        <v>105.08510500000001</v>
      </c>
      <c r="I1036">
        <v>6.2139470000000001</v>
      </c>
    </row>
    <row r="1037" spans="1:9" x14ac:dyDescent="0.25">
      <c r="A1037">
        <v>1036</v>
      </c>
      <c r="D1037">
        <v>87.806052000000008</v>
      </c>
      <c r="E1037">
        <v>6.1250520000000002</v>
      </c>
      <c r="F1037">
        <v>102.47663000000001</v>
      </c>
      <c r="G1037">
        <v>3.6098949999999999</v>
      </c>
    </row>
    <row r="1038" spans="1:9" x14ac:dyDescent="0.25">
      <c r="A1038">
        <v>1037</v>
      </c>
      <c r="D1038">
        <v>87.781894000000008</v>
      </c>
      <c r="E1038">
        <v>6.1364739999999998</v>
      </c>
      <c r="F1038">
        <v>102.461894</v>
      </c>
      <c r="G1038">
        <v>3.612263</v>
      </c>
    </row>
    <row r="1039" spans="1:9" x14ac:dyDescent="0.25">
      <c r="A1039">
        <v>1038</v>
      </c>
      <c r="D1039">
        <v>87.802211</v>
      </c>
      <c r="E1039">
        <v>6.1489479999999999</v>
      </c>
      <c r="F1039">
        <v>102.438788</v>
      </c>
      <c r="G1039">
        <v>3.653105</v>
      </c>
    </row>
    <row r="1040" spans="1:9" x14ac:dyDescent="0.25">
      <c r="A1040">
        <v>1039</v>
      </c>
      <c r="D1040">
        <v>87.790685000000011</v>
      </c>
      <c r="E1040">
        <v>6.1393690000000003</v>
      </c>
      <c r="F1040">
        <v>102.55810500000001</v>
      </c>
      <c r="G1040">
        <v>3.5376840000000001</v>
      </c>
    </row>
    <row r="1041" spans="1:9" x14ac:dyDescent="0.25">
      <c r="A1041">
        <v>1040</v>
      </c>
      <c r="D1041">
        <v>87.787578000000011</v>
      </c>
      <c r="E1041">
        <v>6.1601049999999997</v>
      </c>
    </row>
    <row r="1042" spans="1:9" x14ac:dyDescent="0.25">
      <c r="A1042">
        <v>1041</v>
      </c>
      <c r="D1042">
        <v>87.767577000000003</v>
      </c>
      <c r="E1042">
        <v>6.1713680000000002</v>
      </c>
    </row>
    <row r="1043" spans="1:9" x14ac:dyDescent="0.25">
      <c r="A1043">
        <v>1042</v>
      </c>
      <c r="D1043">
        <v>87.753421000000003</v>
      </c>
      <c r="E1043">
        <v>6.1876850000000001</v>
      </c>
    </row>
    <row r="1044" spans="1:9" x14ac:dyDescent="0.25">
      <c r="A1044">
        <v>1043</v>
      </c>
      <c r="B1044">
        <v>81.356999000000002</v>
      </c>
      <c r="C1044">
        <v>4.7605259999999996</v>
      </c>
      <c r="D1044">
        <v>87.785630000000012</v>
      </c>
      <c r="E1044">
        <v>6.2004739999999998</v>
      </c>
    </row>
    <row r="1045" spans="1:9" x14ac:dyDescent="0.25">
      <c r="A1045">
        <v>1044</v>
      </c>
      <c r="B1045">
        <v>81.328578000000007</v>
      </c>
      <c r="C1045">
        <v>4.7002629999999996</v>
      </c>
      <c r="D1045">
        <v>87.785630000000012</v>
      </c>
      <c r="E1045">
        <v>6.2004739999999998</v>
      </c>
    </row>
    <row r="1046" spans="1:9" x14ac:dyDescent="0.25">
      <c r="A1046">
        <v>1045</v>
      </c>
      <c r="B1046">
        <v>81.371262999999999</v>
      </c>
      <c r="C1046">
        <v>4.7066840000000001</v>
      </c>
      <c r="D1046">
        <v>87.785630000000012</v>
      </c>
      <c r="E1046">
        <v>6.2004739999999998</v>
      </c>
    </row>
    <row r="1047" spans="1:9" x14ac:dyDescent="0.25">
      <c r="A1047">
        <v>1046</v>
      </c>
      <c r="B1047">
        <v>81.36742000000001</v>
      </c>
      <c r="C1047">
        <v>4.6738419999999996</v>
      </c>
    </row>
    <row r="1048" spans="1:9" x14ac:dyDescent="0.25">
      <c r="A1048">
        <v>1047</v>
      </c>
      <c r="B1048">
        <v>81.361052999999998</v>
      </c>
      <c r="C1048">
        <v>4.6772629999999999</v>
      </c>
    </row>
    <row r="1049" spans="1:9" x14ac:dyDescent="0.25">
      <c r="A1049">
        <v>1048</v>
      </c>
      <c r="B1049">
        <v>81.311684000000014</v>
      </c>
      <c r="C1049">
        <v>4.745368</v>
      </c>
      <c r="H1049">
        <v>86.56957700000001</v>
      </c>
      <c r="I1049">
        <v>7.306</v>
      </c>
    </row>
    <row r="1050" spans="1:9" x14ac:dyDescent="0.25">
      <c r="A1050">
        <v>1049</v>
      </c>
      <c r="B1050">
        <v>81.346052000000014</v>
      </c>
      <c r="C1050">
        <v>4.7388950000000003</v>
      </c>
      <c r="H1050">
        <v>86.584630000000004</v>
      </c>
      <c r="I1050">
        <v>7.2223160000000002</v>
      </c>
    </row>
    <row r="1051" spans="1:9" x14ac:dyDescent="0.25">
      <c r="A1051">
        <v>1050</v>
      </c>
      <c r="B1051">
        <v>81.358367000000015</v>
      </c>
      <c r="C1051">
        <v>4.7182630000000003</v>
      </c>
      <c r="H1051">
        <v>86.579577</v>
      </c>
      <c r="I1051">
        <v>7.2606840000000004</v>
      </c>
    </row>
    <row r="1052" spans="1:9" x14ac:dyDescent="0.25">
      <c r="A1052">
        <v>1051</v>
      </c>
      <c r="B1052">
        <v>81.335789000000005</v>
      </c>
      <c r="C1052">
        <v>4.7191580000000002</v>
      </c>
      <c r="H1052">
        <v>86.571420000000003</v>
      </c>
      <c r="I1052">
        <v>7.2755780000000003</v>
      </c>
    </row>
    <row r="1053" spans="1:9" x14ac:dyDescent="0.25">
      <c r="A1053">
        <v>1052</v>
      </c>
      <c r="B1053">
        <v>81.320105000000012</v>
      </c>
      <c r="C1053">
        <v>4.6707900000000002</v>
      </c>
      <c r="H1053">
        <v>86.564736000000011</v>
      </c>
      <c r="I1053">
        <v>7.3052099999999998</v>
      </c>
    </row>
    <row r="1054" spans="1:9" x14ac:dyDescent="0.25">
      <c r="A1054">
        <v>1053</v>
      </c>
      <c r="B1054">
        <v>81.356999000000002</v>
      </c>
      <c r="C1054">
        <v>4.7605259999999996</v>
      </c>
      <c r="H1054">
        <v>86.569421000000006</v>
      </c>
      <c r="I1054">
        <v>7.3012110000000003</v>
      </c>
    </row>
    <row r="1055" spans="1:9" x14ac:dyDescent="0.25">
      <c r="A1055">
        <v>1054</v>
      </c>
      <c r="F1055">
        <v>82.464787999999999</v>
      </c>
      <c r="G1055">
        <v>4.4867900000000001</v>
      </c>
      <c r="H1055">
        <v>86.562894</v>
      </c>
      <c r="I1055">
        <v>7.2923679999999997</v>
      </c>
    </row>
    <row r="1056" spans="1:9" x14ac:dyDescent="0.25">
      <c r="A1056">
        <v>1055</v>
      </c>
      <c r="F1056">
        <v>82.487263000000013</v>
      </c>
      <c r="G1056">
        <v>4.5177889999999996</v>
      </c>
      <c r="H1056">
        <v>86.582314000000011</v>
      </c>
      <c r="I1056">
        <v>7.2841050000000003</v>
      </c>
    </row>
    <row r="1057" spans="1:9" x14ac:dyDescent="0.25">
      <c r="A1057">
        <v>1056</v>
      </c>
      <c r="F1057">
        <v>82.501789000000002</v>
      </c>
      <c r="G1057">
        <v>4.5371059999999996</v>
      </c>
      <c r="H1057">
        <v>86.563579000000004</v>
      </c>
      <c r="I1057">
        <v>7.2411050000000001</v>
      </c>
    </row>
    <row r="1058" spans="1:9" x14ac:dyDescent="0.25">
      <c r="A1058">
        <v>1057</v>
      </c>
      <c r="D1058">
        <v>72.344947000000005</v>
      </c>
      <c r="E1058">
        <v>6.575685</v>
      </c>
      <c r="F1058">
        <v>82.405947000000012</v>
      </c>
      <c r="G1058">
        <v>4.4916320000000001</v>
      </c>
      <c r="H1058">
        <v>86.523421000000013</v>
      </c>
      <c r="I1058">
        <v>7.2431580000000002</v>
      </c>
    </row>
    <row r="1059" spans="1:9" x14ac:dyDescent="0.25">
      <c r="A1059">
        <v>1058</v>
      </c>
      <c r="D1059">
        <v>72.272842000000011</v>
      </c>
      <c r="E1059">
        <v>6.549105</v>
      </c>
      <c r="F1059">
        <v>82.395842000000002</v>
      </c>
      <c r="G1059">
        <v>4.4918420000000001</v>
      </c>
      <c r="H1059">
        <v>86.56957700000001</v>
      </c>
      <c r="I1059">
        <v>7.306</v>
      </c>
    </row>
    <row r="1060" spans="1:9" x14ac:dyDescent="0.25">
      <c r="A1060">
        <v>1059</v>
      </c>
      <c r="D1060">
        <v>72.261789000000007</v>
      </c>
      <c r="E1060">
        <v>6.5642100000000001</v>
      </c>
      <c r="F1060">
        <v>82.418789000000004</v>
      </c>
      <c r="G1060">
        <v>4.5186310000000001</v>
      </c>
    </row>
    <row r="1061" spans="1:9" x14ac:dyDescent="0.25">
      <c r="A1061">
        <v>1060</v>
      </c>
      <c r="D1061">
        <v>72.30452600000001</v>
      </c>
      <c r="E1061">
        <v>6.6055260000000002</v>
      </c>
      <c r="F1061">
        <v>82.543052000000003</v>
      </c>
      <c r="G1061">
        <v>4.4979469999999999</v>
      </c>
    </row>
    <row r="1062" spans="1:9" x14ac:dyDescent="0.25">
      <c r="A1062">
        <v>1061</v>
      </c>
      <c r="D1062">
        <v>72.319157000000004</v>
      </c>
      <c r="E1062">
        <v>6.6032630000000001</v>
      </c>
      <c r="F1062">
        <v>82.543052000000003</v>
      </c>
      <c r="G1062">
        <v>4.4979469999999999</v>
      </c>
    </row>
    <row r="1063" spans="1:9" x14ac:dyDescent="0.25">
      <c r="A1063">
        <v>1062</v>
      </c>
      <c r="D1063">
        <v>72.306157000000013</v>
      </c>
      <c r="E1063">
        <v>6.5753680000000001</v>
      </c>
      <c r="F1063">
        <v>82.543052000000003</v>
      </c>
      <c r="G1063">
        <v>4.4979469999999999</v>
      </c>
    </row>
    <row r="1064" spans="1:9" x14ac:dyDescent="0.25">
      <c r="A1064">
        <v>1063</v>
      </c>
      <c r="D1064">
        <v>72.304368000000011</v>
      </c>
      <c r="E1064">
        <v>6.617737</v>
      </c>
      <c r="F1064">
        <v>82.336526000000006</v>
      </c>
      <c r="G1064">
        <v>4.4638949999999999</v>
      </c>
    </row>
    <row r="1065" spans="1:9" x14ac:dyDescent="0.25">
      <c r="A1065">
        <v>1064</v>
      </c>
      <c r="D1065">
        <v>72.306421</v>
      </c>
      <c r="E1065">
        <v>6.639894</v>
      </c>
      <c r="F1065">
        <v>82.543052000000003</v>
      </c>
      <c r="G1065">
        <v>4.4979469999999999</v>
      </c>
    </row>
    <row r="1066" spans="1:9" x14ac:dyDescent="0.25">
      <c r="A1066">
        <v>1065</v>
      </c>
      <c r="D1066">
        <v>72.349421000000007</v>
      </c>
      <c r="E1066">
        <v>6.6100529999999997</v>
      </c>
    </row>
    <row r="1067" spans="1:9" x14ac:dyDescent="0.25">
      <c r="A1067">
        <v>1066</v>
      </c>
      <c r="D1067">
        <v>72.297894000000014</v>
      </c>
      <c r="E1067">
        <v>6.6332110000000002</v>
      </c>
    </row>
    <row r="1068" spans="1:9" x14ac:dyDescent="0.25">
      <c r="A1068">
        <v>1067</v>
      </c>
      <c r="B1068">
        <v>64.54522200000001</v>
      </c>
      <c r="C1068">
        <v>4.4518760000000004</v>
      </c>
      <c r="D1068">
        <v>72.344947000000005</v>
      </c>
      <c r="E1068">
        <v>6.575685</v>
      </c>
    </row>
    <row r="1069" spans="1:9" x14ac:dyDescent="0.25">
      <c r="A1069">
        <v>1068</v>
      </c>
      <c r="B1069">
        <v>64.562461000000013</v>
      </c>
      <c r="C1069">
        <v>4.4490040000000004</v>
      </c>
      <c r="D1069">
        <v>72.344947000000005</v>
      </c>
      <c r="E1069">
        <v>6.575685</v>
      </c>
    </row>
    <row r="1070" spans="1:9" x14ac:dyDescent="0.25">
      <c r="A1070">
        <v>1069</v>
      </c>
      <c r="B1070">
        <v>64.615752000000015</v>
      </c>
      <c r="C1070">
        <v>4.4533120000000004</v>
      </c>
      <c r="D1070">
        <v>72.344947000000005</v>
      </c>
      <c r="E1070">
        <v>6.575685</v>
      </c>
    </row>
    <row r="1071" spans="1:9" x14ac:dyDescent="0.25">
      <c r="A1071">
        <v>1070</v>
      </c>
      <c r="B1071">
        <v>64.623412000000016</v>
      </c>
      <c r="C1071">
        <v>4.4539499999999999</v>
      </c>
    </row>
    <row r="1072" spans="1:9" x14ac:dyDescent="0.25">
      <c r="A1072">
        <v>1071</v>
      </c>
      <c r="B1072">
        <v>64.615592000000021</v>
      </c>
      <c r="C1072">
        <v>4.4615030000000004</v>
      </c>
    </row>
    <row r="1073" spans="1:9" x14ac:dyDescent="0.25">
      <c r="A1073">
        <v>1072</v>
      </c>
      <c r="B1073">
        <v>64.598891000000009</v>
      </c>
      <c r="C1073">
        <v>4.4621940000000002</v>
      </c>
      <c r="H1073">
        <v>71.815684000000005</v>
      </c>
      <c r="I1073">
        <v>6.9362630000000003</v>
      </c>
    </row>
    <row r="1074" spans="1:9" x14ac:dyDescent="0.25">
      <c r="A1074">
        <v>1073</v>
      </c>
      <c r="B1074">
        <v>64.602824000000012</v>
      </c>
      <c r="C1074">
        <v>4.4306010000000002</v>
      </c>
      <c r="H1074">
        <v>71.815684000000005</v>
      </c>
      <c r="I1074">
        <v>6.9362630000000003</v>
      </c>
    </row>
    <row r="1075" spans="1:9" x14ac:dyDescent="0.25">
      <c r="A1075">
        <v>1074</v>
      </c>
      <c r="B1075">
        <v>64.57389400000001</v>
      </c>
      <c r="C1075">
        <v>4.4531520000000002</v>
      </c>
      <c r="H1075">
        <v>71.815684000000005</v>
      </c>
      <c r="I1075">
        <v>6.9362630000000003</v>
      </c>
    </row>
    <row r="1076" spans="1:9" x14ac:dyDescent="0.25">
      <c r="A1076">
        <v>1075</v>
      </c>
      <c r="B1076">
        <v>64.551345000000012</v>
      </c>
      <c r="C1076">
        <v>4.4451739999999997</v>
      </c>
      <c r="H1076">
        <v>71.815684000000005</v>
      </c>
      <c r="I1076">
        <v>6.9362630000000003</v>
      </c>
    </row>
    <row r="1077" spans="1:9" x14ac:dyDescent="0.25">
      <c r="A1077">
        <v>1076</v>
      </c>
      <c r="B1077">
        <v>64.592559000000023</v>
      </c>
      <c r="C1077">
        <v>4.4332599999999998</v>
      </c>
      <c r="H1077">
        <v>71.815684000000005</v>
      </c>
      <c r="I1077">
        <v>6.9362630000000003</v>
      </c>
    </row>
    <row r="1078" spans="1:9" x14ac:dyDescent="0.25">
      <c r="A1078">
        <v>1077</v>
      </c>
      <c r="B1078">
        <v>64.520011000000011</v>
      </c>
      <c r="C1078">
        <v>4.511819</v>
      </c>
      <c r="F1078">
        <v>66.889507000000009</v>
      </c>
      <c r="G1078">
        <v>3.6667079999999999</v>
      </c>
      <c r="H1078">
        <v>71.815684000000005</v>
      </c>
      <c r="I1078">
        <v>6.9362630000000003</v>
      </c>
    </row>
    <row r="1079" spans="1:9" x14ac:dyDescent="0.25">
      <c r="A1079">
        <v>1078</v>
      </c>
      <c r="F1079">
        <v>66.912376000000023</v>
      </c>
      <c r="G1079">
        <v>3.6551130000000001</v>
      </c>
      <c r="H1079">
        <v>71.815684000000005</v>
      </c>
      <c r="I1079">
        <v>6.9362630000000003</v>
      </c>
    </row>
    <row r="1080" spans="1:9" x14ac:dyDescent="0.25">
      <c r="A1080">
        <v>1079</v>
      </c>
      <c r="F1080">
        <v>66.938335000000023</v>
      </c>
      <c r="G1080">
        <v>3.6311239999999998</v>
      </c>
      <c r="H1080">
        <v>71.815684000000005</v>
      </c>
      <c r="I1080">
        <v>6.9362630000000003</v>
      </c>
    </row>
    <row r="1081" spans="1:9" x14ac:dyDescent="0.25">
      <c r="A1081">
        <v>1080</v>
      </c>
      <c r="D1081">
        <v>52.933700000000016</v>
      </c>
      <c r="E1081">
        <v>6.4080409999999999</v>
      </c>
      <c r="F1081">
        <v>66.94349600000001</v>
      </c>
      <c r="G1081">
        <v>3.595701</v>
      </c>
      <c r="H1081">
        <v>71.815684000000005</v>
      </c>
      <c r="I1081">
        <v>6.9362630000000003</v>
      </c>
    </row>
    <row r="1082" spans="1:9" x14ac:dyDescent="0.25">
      <c r="A1082">
        <v>1081</v>
      </c>
      <c r="D1082">
        <v>52.965827000000012</v>
      </c>
      <c r="E1082">
        <v>6.3828300000000002</v>
      </c>
      <c r="F1082">
        <v>66.945678000000015</v>
      </c>
      <c r="G1082">
        <v>3.5780959999999999</v>
      </c>
      <c r="H1082">
        <v>71.815684000000005</v>
      </c>
      <c r="I1082">
        <v>6.9362630000000003</v>
      </c>
    </row>
    <row r="1083" spans="1:9" x14ac:dyDescent="0.25">
      <c r="A1083">
        <v>1082</v>
      </c>
      <c r="D1083">
        <v>52.946147000000011</v>
      </c>
      <c r="E1083">
        <v>6.3811280000000004</v>
      </c>
      <c r="F1083">
        <v>66.98300900000001</v>
      </c>
      <c r="G1083">
        <v>3.5629900000000001</v>
      </c>
      <c r="H1083">
        <v>71.815684000000005</v>
      </c>
      <c r="I1083">
        <v>6.9362630000000003</v>
      </c>
    </row>
    <row r="1084" spans="1:9" x14ac:dyDescent="0.25">
      <c r="A1084">
        <v>1083</v>
      </c>
      <c r="D1084">
        <v>52.934550000000016</v>
      </c>
      <c r="E1084">
        <v>6.3820319999999997</v>
      </c>
      <c r="F1084">
        <v>66.950675000000018</v>
      </c>
      <c r="G1084">
        <v>3.5674049999999999</v>
      </c>
      <c r="H1084">
        <v>71.815684000000005</v>
      </c>
      <c r="I1084">
        <v>6.9362630000000003</v>
      </c>
    </row>
    <row r="1085" spans="1:9" x14ac:dyDescent="0.25">
      <c r="A1085">
        <v>1084</v>
      </c>
      <c r="D1085">
        <v>52.953647000000011</v>
      </c>
      <c r="E1085">
        <v>6.4011800000000001</v>
      </c>
      <c r="F1085">
        <v>66.968597000000017</v>
      </c>
      <c r="G1085">
        <v>3.5784150000000001</v>
      </c>
      <c r="H1085">
        <v>71.815684000000005</v>
      </c>
      <c r="I1085">
        <v>6.9362630000000003</v>
      </c>
    </row>
    <row r="1086" spans="1:9" x14ac:dyDescent="0.25">
      <c r="A1086">
        <v>1085</v>
      </c>
      <c r="D1086">
        <v>52.94827200000001</v>
      </c>
      <c r="E1086">
        <v>6.3892129999999998</v>
      </c>
      <c r="F1086">
        <v>66.992160000000013</v>
      </c>
      <c r="G1086">
        <v>3.6276670000000002</v>
      </c>
    </row>
    <row r="1087" spans="1:9" x14ac:dyDescent="0.25">
      <c r="A1087">
        <v>1086</v>
      </c>
      <c r="D1087">
        <v>52.920615000000012</v>
      </c>
      <c r="E1087">
        <v>6.3984680000000003</v>
      </c>
      <c r="F1087">
        <v>66.986625000000004</v>
      </c>
      <c r="G1087">
        <v>3.6172420000000001</v>
      </c>
    </row>
    <row r="1088" spans="1:9" x14ac:dyDescent="0.25">
      <c r="A1088">
        <v>1087</v>
      </c>
      <c r="D1088">
        <v>52.912955000000011</v>
      </c>
      <c r="E1088">
        <v>6.3706500000000004</v>
      </c>
      <c r="F1088">
        <v>66.912433000000021</v>
      </c>
      <c r="G1088">
        <v>3.6257519999999999</v>
      </c>
    </row>
    <row r="1089" spans="1:9" x14ac:dyDescent="0.25">
      <c r="A1089">
        <v>1088</v>
      </c>
      <c r="D1089">
        <v>52.907264000000012</v>
      </c>
      <c r="E1089">
        <v>6.375756</v>
      </c>
      <c r="F1089">
        <v>66.950195000000008</v>
      </c>
      <c r="G1089">
        <v>3.669314</v>
      </c>
    </row>
    <row r="1090" spans="1:9" x14ac:dyDescent="0.25">
      <c r="A1090">
        <v>1089</v>
      </c>
      <c r="D1090">
        <v>52.887160000000016</v>
      </c>
      <c r="E1090">
        <v>6.3691610000000001</v>
      </c>
      <c r="F1090">
        <v>66.951682000000005</v>
      </c>
      <c r="G1090">
        <v>3.6267100000000001</v>
      </c>
    </row>
    <row r="1091" spans="1:9" x14ac:dyDescent="0.25">
      <c r="A1091">
        <v>1090</v>
      </c>
      <c r="D1091">
        <v>52.88269300000001</v>
      </c>
      <c r="E1091">
        <v>6.3627250000000002</v>
      </c>
    </row>
    <row r="1092" spans="1:9" x14ac:dyDescent="0.25">
      <c r="A1092">
        <v>1091</v>
      </c>
      <c r="D1092">
        <v>52.87646800000001</v>
      </c>
      <c r="E1092">
        <v>6.3650659999999997</v>
      </c>
    </row>
    <row r="1093" spans="1:9" x14ac:dyDescent="0.25">
      <c r="A1093">
        <v>1092</v>
      </c>
      <c r="B1093">
        <v>44.461150000000011</v>
      </c>
      <c r="C1093">
        <v>4.7146270000000001</v>
      </c>
      <c r="D1093">
        <v>52.88896900000001</v>
      </c>
      <c r="E1093">
        <v>6.3285780000000003</v>
      </c>
    </row>
    <row r="1094" spans="1:9" x14ac:dyDescent="0.25">
      <c r="A1094">
        <v>1093</v>
      </c>
      <c r="B1094">
        <v>44.389240000000015</v>
      </c>
      <c r="C1094">
        <v>4.7285620000000002</v>
      </c>
      <c r="D1094">
        <v>52.933700000000016</v>
      </c>
      <c r="E1094">
        <v>6.4080409999999999</v>
      </c>
    </row>
    <row r="1095" spans="1:9" x14ac:dyDescent="0.25">
      <c r="A1095">
        <v>1094</v>
      </c>
      <c r="B1095">
        <v>44.392959000000012</v>
      </c>
      <c r="C1095">
        <v>4.7209560000000002</v>
      </c>
    </row>
    <row r="1096" spans="1:9" x14ac:dyDescent="0.25">
      <c r="A1096">
        <v>1095</v>
      </c>
      <c r="B1096">
        <v>44.447902000000013</v>
      </c>
      <c r="C1096">
        <v>4.8115360000000003</v>
      </c>
    </row>
    <row r="1097" spans="1:9" x14ac:dyDescent="0.25">
      <c r="A1097">
        <v>1096</v>
      </c>
      <c r="B1097">
        <v>44.454234000000014</v>
      </c>
      <c r="C1097">
        <v>4.7669110000000003</v>
      </c>
      <c r="H1097">
        <v>52.786048000000015</v>
      </c>
      <c r="I1097">
        <v>6.5755319999999999</v>
      </c>
    </row>
    <row r="1098" spans="1:9" x14ac:dyDescent="0.25">
      <c r="A1098">
        <v>1097</v>
      </c>
      <c r="B1098">
        <v>44.461681000000013</v>
      </c>
      <c r="C1098">
        <v>4.7573369999999997</v>
      </c>
      <c r="H1098">
        <v>52.753288000000012</v>
      </c>
      <c r="I1098">
        <v>6.5742029999999998</v>
      </c>
    </row>
    <row r="1099" spans="1:9" x14ac:dyDescent="0.25">
      <c r="A1099">
        <v>1098</v>
      </c>
      <c r="B1099">
        <v>44.429607000000011</v>
      </c>
      <c r="C1099">
        <v>4.7460079999999998</v>
      </c>
      <c r="H1099">
        <v>52.732326000000015</v>
      </c>
      <c r="I1099">
        <v>6.541385</v>
      </c>
    </row>
    <row r="1100" spans="1:9" x14ac:dyDescent="0.25">
      <c r="A1100">
        <v>1099</v>
      </c>
      <c r="B1100">
        <v>44.423648000000014</v>
      </c>
      <c r="C1100">
        <v>4.7862720000000003</v>
      </c>
      <c r="H1100">
        <v>52.735095000000015</v>
      </c>
      <c r="I1100">
        <v>6.5543100000000001</v>
      </c>
    </row>
    <row r="1101" spans="1:9" x14ac:dyDescent="0.25">
      <c r="A1101">
        <v>1100</v>
      </c>
      <c r="B1101">
        <v>44.361472000000013</v>
      </c>
      <c r="C1101">
        <v>4.7989839999999999</v>
      </c>
      <c r="H1101">
        <v>52.804027000000012</v>
      </c>
      <c r="I1101">
        <v>6.5720210000000003</v>
      </c>
    </row>
    <row r="1102" spans="1:9" x14ac:dyDescent="0.25">
      <c r="A1102">
        <v>1101</v>
      </c>
      <c r="B1102">
        <v>44.413596000000013</v>
      </c>
      <c r="C1102">
        <v>4.7597310000000004</v>
      </c>
      <c r="H1102">
        <v>52.78062400000001</v>
      </c>
      <c r="I1102">
        <v>6.5804260000000001</v>
      </c>
    </row>
    <row r="1103" spans="1:9" x14ac:dyDescent="0.25">
      <c r="A1103">
        <v>1102</v>
      </c>
      <c r="B1103">
        <v>44.400939000000015</v>
      </c>
      <c r="C1103">
        <v>4.7637200000000002</v>
      </c>
      <c r="F1103">
        <v>47.741065000000013</v>
      </c>
      <c r="G1103">
        <v>3.5397470000000002</v>
      </c>
      <c r="H1103">
        <v>52.806419000000012</v>
      </c>
      <c r="I1103">
        <v>6.5620229999999999</v>
      </c>
    </row>
    <row r="1104" spans="1:9" x14ac:dyDescent="0.25">
      <c r="A1104">
        <v>1103</v>
      </c>
      <c r="B1104">
        <v>44.431998000000014</v>
      </c>
      <c r="C1104">
        <v>4.773028</v>
      </c>
      <c r="F1104">
        <v>47.685645000000015</v>
      </c>
      <c r="G1104">
        <v>3.4977279999999999</v>
      </c>
      <c r="H1104">
        <v>52.765731000000009</v>
      </c>
      <c r="I1104">
        <v>6.564203</v>
      </c>
    </row>
    <row r="1105" spans="1:9" x14ac:dyDescent="0.25">
      <c r="A1105">
        <v>1104</v>
      </c>
      <c r="B1105">
        <v>44.431998000000014</v>
      </c>
      <c r="C1105">
        <v>4.773028</v>
      </c>
      <c r="F1105">
        <v>47.686496000000012</v>
      </c>
      <c r="G1105">
        <v>3.510599</v>
      </c>
      <c r="H1105">
        <v>52.726478000000014</v>
      </c>
      <c r="I1105">
        <v>6.572235</v>
      </c>
    </row>
    <row r="1106" spans="1:9" x14ac:dyDescent="0.25">
      <c r="A1106">
        <v>1105</v>
      </c>
      <c r="F1106">
        <v>47.740749000000015</v>
      </c>
      <c r="G1106">
        <v>3.5428850000000001</v>
      </c>
      <c r="H1106">
        <v>52.704990000000009</v>
      </c>
      <c r="I1106">
        <v>6.5889360000000003</v>
      </c>
    </row>
    <row r="1107" spans="1:9" x14ac:dyDescent="0.25">
      <c r="A1107">
        <v>1106</v>
      </c>
      <c r="F1107">
        <v>47.754844000000013</v>
      </c>
      <c r="G1107">
        <v>3.5363959999999999</v>
      </c>
      <c r="H1107">
        <v>52.709457000000015</v>
      </c>
      <c r="I1107">
        <v>6.5881910000000001</v>
      </c>
    </row>
    <row r="1108" spans="1:9" x14ac:dyDescent="0.25">
      <c r="A1108">
        <v>1107</v>
      </c>
      <c r="D1108">
        <v>32.460868000000012</v>
      </c>
      <c r="E1108">
        <v>5.8362119999999997</v>
      </c>
      <c r="F1108">
        <v>47.719581000000012</v>
      </c>
      <c r="G1108">
        <v>3.5223010000000001</v>
      </c>
      <c r="H1108">
        <v>52.786048000000015</v>
      </c>
      <c r="I1108">
        <v>6.5755319999999999</v>
      </c>
    </row>
    <row r="1109" spans="1:9" x14ac:dyDescent="0.25">
      <c r="A1109">
        <v>1108</v>
      </c>
      <c r="D1109">
        <v>32.555278000000015</v>
      </c>
      <c r="E1109">
        <v>5.8539770000000004</v>
      </c>
      <c r="F1109">
        <v>47.69857300000001</v>
      </c>
      <c r="G1109">
        <v>3.5144289999999998</v>
      </c>
    </row>
    <row r="1110" spans="1:9" x14ac:dyDescent="0.25">
      <c r="A1110">
        <v>1109</v>
      </c>
      <c r="D1110">
        <v>32.578307000000009</v>
      </c>
      <c r="E1110">
        <v>5.846425</v>
      </c>
      <c r="F1110">
        <v>47.70463500000001</v>
      </c>
      <c r="G1110">
        <v>3.5170349999999999</v>
      </c>
    </row>
    <row r="1111" spans="1:9" x14ac:dyDescent="0.25">
      <c r="A1111">
        <v>1110</v>
      </c>
      <c r="D1111">
        <v>32.49070900000001</v>
      </c>
      <c r="E1111">
        <v>5.8914220000000004</v>
      </c>
      <c r="F1111">
        <v>47.684051000000011</v>
      </c>
      <c r="G1111">
        <v>3.525226</v>
      </c>
    </row>
    <row r="1112" spans="1:9" x14ac:dyDescent="0.25">
      <c r="A1112">
        <v>1111</v>
      </c>
      <c r="D1112">
        <v>32.490972000000014</v>
      </c>
      <c r="E1112">
        <v>5.8884429999999996</v>
      </c>
      <c r="F1112">
        <v>47.660274000000015</v>
      </c>
      <c r="G1112">
        <v>3.5475650000000001</v>
      </c>
    </row>
    <row r="1113" spans="1:9" x14ac:dyDescent="0.25">
      <c r="A1113">
        <v>1112</v>
      </c>
      <c r="D1113">
        <v>32.506505000000011</v>
      </c>
      <c r="E1113">
        <v>5.883337</v>
      </c>
      <c r="F1113">
        <v>47.656284000000014</v>
      </c>
      <c r="G1113">
        <v>3.5682550000000002</v>
      </c>
    </row>
    <row r="1114" spans="1:9" x14ac:dyDescent="0.25">
      <c r="A1114">
        <v>1113</v>
      </c>
      <c r="D1114">
        <v>32.507035000000016</v>
      </c>
      <c r="E1114">
        <v>5.9004640000000004</v>
      </c>
      <c r="F1114">
        <v>47.674319000000011</v>
      </c>
      <c r="G1114">
        <v>3.5956480000000002</v>
      </c>
    </row>
    <row r="1115" spans="1:9" x14ac:dyDescent="0.25">
      <c r="A1115">
        <v>1114</v>
      </c>
      <c r="D1115">
        <v>32.49842000000001</v>
      </c>
      <c r="E1115">
        <v>5.8719020000000004</v>
      </c>
      <c r="F1115">
        <v>47.653362000000016</v>
      </c>
      <c r="G1115">
        <v>3.5690529999999998</v>
      </c>
    </row>
    <row r="1116" spans="1:9" x14ac:dyDescent="0.25">
      <c r="A1116">
        <v>1115</v>
      </c>
      <c r="D1116">
        <v>32.46730500000001</v>
      </c>
      <c r="E1116">
        <v>5.8653069999999996</v>
      </c>
      <c r="F1116">
        <v>47.635329000000013</v>
      </c>
      <c r="G1116">
        <v>3.5923500000000002</v>
      </c>
    </row>
    <row r="1117" spans="1:9" x14ac:dyDescent="0.25">
      <c r="A1117">
        <v>1116</v>
      </c>
      <c r="D1117">
        <v>32.46565600000001</v>
      </c>
      <c r="E1117">
        <v>5.8489250000000004</v>
      </c>
      <c r="F1117">
        <v>47.570068000000013</v>
      </c>
      <c r="G1117">
        <v>3.6343160000000001</v>
      </c>
    </row>
    <row r="1118" spans="1:9" x14ac:dyDescent="0.25">
      <c r="A1118">
        <v>1117</v>
      </c>
      <c r="B1118">
        <v>27.092183000000013</v>
      </c>
      <c r="C1118">
        <v>3.7727650000000001</v>
      </c>
      <c r="D1118">
        <v>32.468740000000011</v>
      </c>
      <c r="E1118">
        <v>5.8231809999999999</v>
      </c>
      <c r="F1118">
        <v>47.741065000000013</v>
      </c>
      <c r="G1118">
        <v>3.5397470000000002</v>
      </c>
    </row>
    <row r="1119" spans="1:9" x14ac:dyDescent="0.25">
      <c r="A1119">
        <v>1118</v>
      </c>
      <c r="B1119">
        <v>27.154361000000009</v>
      </c>
      <c r="C1119">
        <v>3.771808</v>
      </c>
      <c r="D1119">
        <v>32.455657000000016</v>
      </c>
      <c r="E1119">
        <v>5.8568499999999997</v>
      </c>
    </row>
    <row r="1120" spans="1:9" x14ac:dyDescent="0.25">
      <c r="A1120">
        <v>1119</v>
      </c>
      <c r="B1120">
        <v>27.131223000000013</v>
      </c>
      <c r="C1120">
        <v>3.7543090000000001</v>
      </c>
      <c r="D1120">
        <v>32.462039000000011</v>
      </c>
      <c r="E1120">
        <v>5.8657849999999998</v>
      </c>
    </row>
    <row r="1121" spans="1:11" x14ac:dyDescent="0.25">
      <c r="A1121">
        <v>1120</v>
      </c>
      <c r="B1121">
        <v>27.138776000000014</v>
      </c>
      <c r="C1121">
        <v>3.772818</v>
      </c>
      <c r="D1121">
        <v>32.459378000000015</v>
      </c>
      <c r="E1121">
        <v>5.8754650000000002</v>
      </c>
    </row>
    <row r="1122" spans="1:11" x14ac:dyDescent="0.25">
      <c r="A1122">
        <v>1121</v>
      </c>
      <c r="B1122">
        <v>27.132924000000017</v>
      </c>
      <c r="C1122">
        <v>3.8000509999999998</v>
      </c>
      <c r="D1122">
        <v>32.489217000000011</v>
      </c>
      <c r="E1122">
        <v>5.8884429999999996</v>
      </c>
    </row>
    <row r="1123" spans="1:11" x14ac:dyDescent="0.25">
      <c r="A1123">
        <v>1122</v>
      </c>
      <c r="B1123">
        <v>27.153190000000009</v>
      </c>
      <c r="C1123">
        <v>3.7853180000000002</v>
      </c>
      <c r="D1123">
        <v>32.460868000000012</v>
      </c>
      <c r="E1123">
        <v>5.8362119999999997</v>
      </c>
    </row>
    <row r="1124" spans="1:11" x14ac:dyDescent="0.25">
      <c r="A1124">
        <v>1123</v>
      </c>
      <c r="B1124">
        <v>27.174625000000013</v>
      </c>
      <c r="C1124">
        <v>3.739576</v>
      </c>
      <c r="H1124">
        <v>33.667554000000003</v>
      </c>
      <c r="I1124">
        <v>6.2373070000000004</v>
      </c>
    </row>
    <row r="1125" spans="1:11" x14ac:dyDescent="0.25">
      <c r="A1125">
        <v>1124</v>
      </c>
      <c r="B1125">
        <v>27.174625000000013</v>
      </c>
      <c r="C1125">
        <v>3.739576</v>
      </c>
      <c r="H1125">
        <v>33.66755400000001</v>
      </c>
      <c r="I1125">
        <v>6.2373070000000004</v>
      </c>
      <c r="J1125">
        <v>38.089912000000012</v>
      </c>
      <c r="K1125">
        <v>13.121758</v>
      </c>
    </row>
    <row r="1126" spans="1:11" x14ac:dyDescent="0.25">
      <c r="A1126">
        <v>1125</v>
      </c>
    </row>
    <row r="1127" spans="1:11" x14ac:dyDescent="0.25">
      <c r="A1127">
        <v>1126</v>
      </c>
      <c r="J1127">
        <v>38.089912000000012</v>
      </c>
      <c r="K1127">
        <v>13.121758</v>
      </c>
    </row>
    <row r="1128" spans="1:11" x14ac:dyDescent="0.25">
      <c r="A1128">
        <v>1127</v>
      </c>
      <c r="D1128">
        <v>25.293721000000012</v>
      </c>
      <c r="E1128">
        <v>6.1888519999999998</v>
      </c>
    </row>
    <row r="1129" spans="1:11" x14ac:dyDescent="0.25">
      <c r="A1129">
        <v>1128</v>
      </c>
      <c r="D1129">
        <v>25.340366000000017</v>
      </c>
      <c r="E1129">
        <v>6.1720980000000001</v>
      </c>
    </row>
    <row r="1130" spans="1:11" x14ac:dyDescent="0.25">
      <c r="A1130">
        <v>1129</v>
      </c>
      <c r="D1130">
        <v>25.380897000000012</v>
      </c>
      <c r="E1130">
        <v>6.1550770000000004</v>
      </c>
    </row>
    <row r="1131" spans="1:11" x14ac:dyDescent="0.25">
      <c r="A1131">
        <v>1130</v>
      </c>
      <c r="D1131">
        <v>25.400417000000012</v>
      </c>
      <c r="E1131">
        <v>6.1401849999999998</v>
      </c>
    </row>
    <row r="1132" spans="1:11" x14ac:dyDescent="0.25">
      <c r="A1132">
        <v>1131</v>
      </c>
      <c r="D1132">
        <v>25.386003000000017</v>
      </c>
      <c r="E1132">
        <v>6.1897029999999997</v>
      </c>
      <c r="F1132">
        <v>17.695001000000012</v>
      </c>
      <c r="G1132">
        <v>7.5714329999999999</v>
      </c>
    </row>
    <row r="1133" spans="1:11" x14ac:dyDescent="0.25">
      <c r="A1133">
        <v>1132</v>
      </c>
      <c r="D1133">
        <v>25.396268000000013</v>
      </c>
      <c r="E1133">
        <v>6.2008190000000001</v>
      </c>
      <c r="F1133">
        <v>17.721010000000014</v>
      </c>
      <c r="G1133">
        <v>7.5225530000000003</v>
      </c>
    </row>
    <row r="1134" spans="1:11" x14ac:dyDescent="0.25">
      <c r="A1134">
        <v>1133</v>
      </c>
      <c r="D1134">
        <v>25.413287000000011</v>
      </c>
      <c r="E1134">
        <v>6.189171</v>
      </c>
      <c r="F1134">
        <v>17.661174000000017</v>
      </c>
      <c r="G1134">
        <v>7.4870760000000001</v>
      </c>
    </row>
    <row r="1135" spans="1:11" x14ac:dyDescent="0.25">
      <c r="A1135">
        <v>1134</v>
      </c>
      <c r="D1135">
        <v>25.383237000000008</v>
      </c>
      <c r="E1135">
        <v>6.173108</v>
      </c>
      <c r="F1135">
        <v>17.675428000000011</v>
      </c>
      <c r="G1135">
        <v>7.4818639999999998</v>
      </c>
    </row>
    <row r="1136" spans="1:11" x14ac:dyDescent="0.25">
      <c r="A1136">
        <v>1135</v>
      </c>
      <c r="D1136">
        <v>25.378661000000008</v>
      </c>
      <c r="E1136">
        <v>6.1834800000000003</v>
      </c>
      <c r="F1136">
        <v>17.66670400000001</v>
      </c>
      <c r="G1136">
        <v>7.4746309999999996</v>
      </c>
    </row>
    <row r="1137" spans="1:9" x14ac:dyDescent="0.25">
      <c r="A1137">
        <v>1136</v>
      </c>
      <c r="D1137">
        <v>25.388396000000014</v>
      </c>
      <c r="E1137">
        <v>6.2051280000000002</v>
      </c>
      <c r="F1137">
        <v>17.678034000000011</v>
      </c>
      <c r="G1137">
        <v>7.4886189999999999</v>
      </c>
    </row>
    <row r="1138" spans="1:9" x14ac:dyDescent="0.25">
      <c r="A1138">
        <v>1137</v>
      </c>
      <c r="D1138">
        <v>25.363343000000015</v>
      </c>
      <c r="E1138">
        <v>6.2177870000000004</v>
      </c>
      <c r="F1138">
        <v>17.680693000000012</v>
      </c>
      <c r="G1138">
        <v>7.5010110000000001</v>
      </c>
    </row>
    <row r="1139" spans="1:9" x14ac:dyDescent="0.25">
      <c r="A1139">
        <v>1138</v>
      </c>
      <c r="D1139">
        <v>25.360898000000013</v>
      </c>
      <c r="E1139">
        <v>6.2136909999999999</v>
      </c>
      <c r="F1139">
        <v>17.72042600000001</v>
      </c>
      <c r="G1139">
        <v>7.5137239999999998</v>
      </c>
    </row>
    <row r="1140" spans="1:9" x14ac:dyDescent="0.25">
      <c r="A1140">
        <v>1139</v>
      </c>
      <c r="D1140">
        <v>25.359037000000015</v>
      </c>
      <c r="E1140">
        <v>6.1983730000000001</v>
      </c>
      <c r="F1140">
        <v>17.729095000000015</v>
      </c>
      <c r="G1140">
        <v>7.4984590000000004</v>
      </c>
    </row>
    <row r="1141" spans="1:9" x14ac:dyDescent="0.25">
      <c r="A1141">
        <v>1140</v>
      </c>
      <c r="D1141">
        <v>25.336112000000014</v>
      </c>
      <c r="E1141">
        <v>6.2051280000000002</v>
      </c>
      <c r="F1141">
        <v>17.736383000000011</v>
      </c>
      <c r="G1141">
        <v>7.4870760000000001</v>
      </c>
    </row>
    <row r="1142" spans="1:9" x14ac:dyDescent="0.25">
      <c r="A1142">
        <v>1141</v>
      </c>
      <c r="D1142">
        <v>25.33026000000001</v>
      </c>
      <c r="E1142">
        <v>6.1711400000000003</v>
      </c>
      <c r="F1142">
        <v>17.716809000000012</v>
      </c>
      <c r="G1142">
        <v>7.4624509999999997</v>
      </c>
    </row>
    <row r="1143" spans="1:9" x14ac:dyDescent="0.25">
      <c r="A1143">
        <v>1142</v>
      </c>
      <c r="D1143">
        <v>25.336059000000013</v>
      </c>
      <c r="E1143">
        <v>6.1743319999999997</v>
      </c>
      <c r="F1143">
        <v>17.741488000000011</v>
      </c>
      <c r="G1143">
        <v>7.4710669999999997</v>
      </c>
    </row>
    <row r="1144" spans="1:9" x14ac:dyDescent="0.25">
      <c r="A1144">
        <v>1143</v>
      </c>
      <c r="D1144">
        <v>25.383662000000015</v>
      </c>
      <c r="E1144">
        <v>6.1776289999999996</v>
      </c>
      <c r="F1144">
        <v>17.800314000000014</v>
      </c>
      <c r="G1144">
        <v>7.5125539999999997</v>
      </c>
    </row>
    <row r="1145" spans="1:9" x14ac:dyDescent="0.25">
      <c r="A1145">
        <v>1144</v>
      </c>
      <c r="D1145">
        <v>25.431638000000014</v>
      </c>
      <c r="E1145">
        <v>6.1054000000000004</v>
      </c>
      <c r="F1145">
        <v>17.759944000000011</v>
      </c>
      <c r="G1145">
        <v>7.5564340000000003</v>
      </c>
    </row>
    <row r="1146" spans="1:9" x14ac:dyDescent="0.25">
      <c r="A1146">
        <v>1145</v>
      </c>
      <c r="D1146">
        <v>25.438073000000017</v>
      </c>
      <c r="E1146">
        <v>6.0939110000000003</v>
      </c>
      <c r="F1146">
        <v>17.739308000000015</v>
      </c>
      <c r="G1146">
        <v>7.5570719999999998</v>
      </c>
    </row>
    <row r="1147" spans="1:9" x14ac:dyDescent="0.25">
      <c r="A1147">
        <v>1146</v>
      </c>
      <c r="D1147">
        <v>25.293721000000012</v>
      </c>
      <c r="E1147">
        <v>6.1888519999999998</v>
      </c>
      <c r="F1147">
        <v>17.760157000000014</v>
      </c>
      <c r="G1147">
        <v>7.539148</v>
      </c>
    </row>
    <row r="1148" spans="1:9" x14ac:dyDescent="0.25">
      <c r="A1148">
        <v>1147</v>
      </c>
      <c r="B1148">
        <v>34.354005000000015</v>
      </c>
      <c r="C1148">
        <v>7.8883299999999998</v>
      </c>
      <c r="F1148">
        <v>17.759519000000012</v>
      </c>
      <c r="G1148">
        <v>7.5307969999999997</v>
      </c>
      <c r="H1148">
        <v>23.298566000000008</v>
      </c>
      <c r="I1148">
        <v>5.3874079999999998</v>
      </c>
    </row>
    <row r="1149" spans="1:9" x14ac:dyDescent="0.25">
      <c r="A1149">
        <v>1148</v>
      </c>
      <c r="B1149">
        <v>34.367517000000014</v>
      </c>
      <c r="C1149">
        <v>7.9211470000000004</v>
      </c>
      <c r="F1149">
        <v>17.728351000000011</v>
      </c>
      <c r="G1149">
        <v>7.5428709999999999</v>
      </c>
      <c r="H1149">
        <v>23.298141000000015</v>
      </c>
      <c r="I1149">
        <v>5.3936310000000001</v>
      </c>
    </row>
    <row r="1150" spans="1:9" x14ac:dyDescent="0.25">
      <c r="A1150">
        <v>1149</v>
      </c>
      <c r="B1150">
        <v>34.364219000000013</v>
      </c>
      <c r="C1150">
        <v>7.9106160000000001</v>
      </c>
      <c r="F1150">
        <v>17.730532000000011</v>
      </c>
      <c r="G1150">
        <v>7.559679</v>
      </c>
      <c r="H1150">
        <v>23.309737000000013</v>
      </c>
      <c r="I1150">
        <v>5.3700150000000004</v>
      </c>
    </row>
    <row r="1151" spans="1:9" x14ac:dyDescent="0.25">
      <c r="A1151">
        <v>1150</v>
      </c>
      <c r="B1151">
        <v>34.380389000000008</v>
      </c>
      <c r="C1151">
        <v>7.9269449999999999</v>
      </c>
      <c r="H1151">
        <v>23.323461000000009</v>
      </c>
      <c r="I1151">
        <v>5.3666109999999998</v>
      </c>
    </row>
    <row r="1152" spans="1:9" x14ac:dyDescent="0.25">
      <c r="A1152">
        <v>1151</v>
      </c>
      <c r="B1152">
        <v>34.348741000000011</v>
      </c>
      <c r="C1152">
        <v>7.9241799999999998</v>
      </c>
      <c r="H1152">
        <v>23.327235000000016</v>
      </c>
      <c r="I1152">
        <v>5.3735790000000003</v>
      </c>
    </row>
    <row r="1153" spans="1:9" x14ac:dyDescent="0.25">
      <c r="A1153">
        <v>1152</v>
      </c>
      <c r="B1153">
        <v>34.300019000000013</v>
      </c>
      <c r="C1153">
        <v>7.8923730000000001</v>
      </c>
      <c r="H1153">
        <v>23.329522000000011</v>
      </c>
      <c r="I1153">
        <v>5.348846</v>
      </c>
    </row>
    <row r="1154" spans="1:9" x14ac:dyDescent="0.25">
      <c r="A1154">
        <v>1153</v>
      </c>
      <c r="B1154">
        <v>34.315923000000012</v>
      </c>
      <c r="C1154">
        <v>7.9089140000000002</v>
      </c>
      <c r="H1154">
        <v>23.340587000000014</v>
      </c>
      <c r="I1154">
        <v>5.342676</v>
      </c>
    </row>
    <row r="1155" spans="1:9" x14ac:dyDescent="0.25">
      <c r="A1155">
        <v>1154</v>
      </c>
      <c r="B1155">
        <v>34.300817000000009</v>
      </c>
      <c r="C1155">
        <v>7.9201899999999998</v>
      </c>
      <c r="H1155">
        <v>23.302238000000017</v>
      </c>
      <c r="I1155">
        <v>5.358314</v>
      </c>
    </row>
    <row r="1156" spans="1:9" x14ac:dyDescent="0.25">
      <c r="A1156">
        <v>1155</v>
      </c>
      <c r="B1156">
        <v>34.326402000000016</v>
      </c>
      <c r="C1156">
        <v>7.9275830000000003</v>
      </c>
      <c r="H1156">
        <v>23.301545000000011</v>
      </c>
      <c r="I1156">
        <v>5.3800679999999996</v>
      </c>
    </row>
    <row r="1157" spans="1:9" x14ac:dyDescent="0.25">
      <c r="A1157">
        <v>1156</v>
      </c>
      <c r="B1157">
        <v>34.327146000000013</v>
      </c>
      <c r="C1157">
        <v>7.9257220000000004</v>
      </c>
      <c r="H1157">
        <v>23.340162000000014</v>
      </c>
      <c r="I1157">
        <v>5.4067150000000002</v>
      </c>
    </row>
    <row r="1158" spans="1:9" x14ac:dyDescent="0.25">
      <c r="A1158">
        <v>1157</v>
      </c>
      <c r="B1158">
        <v>34.318422000000012</v>
      </c>
      <c r="C1158">
        <v>7.9104039999999998</v>
      </c>
      <c r="H1158">
        <v>23.327235000000016</v>
      </c>
      <c r="I1158">
        <v>5.4019279999999998</v>
      </c>
    </row>
    <row r="1159" spans="1:9" x14ac:dyDescent="0.25">
      <c r="A1159">
        <v>1158</v>
      </c>
      <c r="B1159">
        <v>34.303849000000014</v>
      </c>
      <c r="C1159">
        <v>7.9172120000000001</v>
      </c>
      <c r="H1159">
        <v>23.312450000000013</v>
      </c>
      <c r="I1159">
        <v>5.41113</v>
      </c>
    </row>
    <row r="1160" spans="1:9" x14ac:dyDescent="0.25">
      <c r="A1160">
        <v>1159</v>
      </c>
      <c r="B1160">
        <v>34.316241000000012</v>
      </c>
      <c r="C1160">
        <v>7.9224779999999999</v>
      </c>
      <c r="H1160">
        <v>23.296441000000016</v>
      </c>
      <c r="I1160">
        <v>5.4113959999999999</v>
      </c>
    </row>
    <row r="1161" spans="1:9" x14ac:dyDescent="0.25">
      <c r="A1161">
        <v>1160</v>
      </c>
      <c r="B1161">
        <v>34.31863700000001</v>
      </c>
      <c r="C1161">
        <v>7.9222650000000003</v>
      </c>
      <c r="H1161">
        <v>23.320268000000013</v>
      </c>
      <c r="I1161">
        <v>5.400652</v>
      </c>
    </row>
    <row r="1162" spans="1:9" x14ac:dyDescent="0.25">
      <c r="A1162">
        <v>1161</v>
      </c>
      <c r="B1162">
        <v>34.309062000000011</v>
      </c>
      <c r="C1162">
        <v>7.9306679999999998</v>
      </c>
      <c r="H1162">
        <v>23.324630000000013</v>
      </c>
      <c r="I1162">
        <v>5.3835249999999997</v>
      </c>
    </row>
    <row r="1163" spans="1:9" x14ac:dyDescent="0.25">
      <c r="A1163">
        <v>1162</v>
      </c>
      <c r="B1163">
        <v>34.329435000000018</v>
      </c>
      <c r="C1163">
        <v>7.9435399999999996</v>
      </c>
      <c r="H1163">
        <v>23.292823000000013</v>
      </c>
      <c r="I1163">
        <v>5.3806000000000003</v>
      </c>
    </row>
    <row r="1164" spans="1:9" x14ac:dyDescent="0.25">
      <c r="A1164">
        <v>1163</v>
      </c>
      <c r="B1164">
        <v>34.330762000000014</v>
      </c>
      <c r="C1164">
        <v>7.9310939999999999</v>
      </c>
      <c r="H1164">
        <v>23.270326000000011</v>
      </c>
      <c r="I1164">
        <v>5.3634199999999996</v>
      </c>
    </row>
    <row r="1165" spans="1:9" x14ac:dyDescent="0.25">
      <c r="A1165">
        <v>1164</v>
      </c>
      <c r="B1165">
        <v>34.314754000000008</v>
      </c>
      <c r="C1165">
        <v>7.9422639999999998</v>
      </c>
      <c r="H1165">
        <v>23.311759000000009</v>
      </c>
      <c r="I1165">
        <v>5.390174</v>
      </c>
    </row>
    <row r="1166" spans="1:9" x14ac:dyDescent="0.25">
      <c r="A1166">
        <v>1165</v>
      </c>
      <c r="B1166">
        <v>34.318956000000014</v>
      </c>
      <c r="C1166">
        <v>7.9196049999999998</v>
      </c>
      <c r="H1166">
        <v>23.311759000000009</v>
      </c>
      <c r="I1166">
        <v>5.390174</v>
      </c>
    </row>
    <row r="1167" spans="1:9" x14ac:dyDescent="0.25">
      <c r="A1167">
        <v>1166</v>
      </c>
      <c r="F1167">
        <v>32.701122000000012</v>
      </c>
      <c r="G1167">
        <v>8.3460169999999998</v>
      </c>
    </row>
    <row r="1168" spans="1:9" x14ac:dyDescent="0.25">
      <c r="A1168">
        <v>1167</v>
      </c>
      <c r="D1168">
        <v>44.686507000000013</v>
      </c>
      <c r="E1168">
        <v>7.7812089999999996</v>
      </c>
      <c r="F1168">
        <v>32.753991000000013</v>
      </c>
      <c r="G1168">
        <v>8.3578250000000001</v>
      </c>
    </row>
    <row r="1169" spans="1:9" x14ac:dyDescent="0.25">
      <c r="A1169">
        <v>1168</v>
      </c>
      <c r="D1169">
        <v>44.71496100000001</v>
      </c>
      <c r="E1169">
        <v>7.8277489999999998</v>
      </c>
      <c r="F1169">
        <v>32.779521000000017</v>
      </c>
      <c r="G1169">
        <v>8.3451129999999996</v>
      </c>
    </row>
    <row r="1170" spans="1:9" x14ac:dyDescent="0.25">
      <c r="A1170">
        <v>1169</v>
      </c>
      <c r="D1170">
        <v>44.693259000000012</v>
      </c>
      <c r="E1170">
        <v>7.8351949999999997</v>
      </c>
      <c r="F1170">
        <v>32.745321000000011</v>
      </c>
      <c r="G1170">
        <v>8.3390489999999993</v>
      </c>
    </row>
    <row r="1171" spans="1:9" x14ac:dyDescent="0.25">
      <c r="A1171">
        <v>1170</v>
      </c>
      <c r="D1171">
        <v>44.687091000000009</v>
      </c>
      <c r="E1171">
        <v>7.844131</v>
      </c>
      <c r="F1171">
        <v>32.74027000000001</v>
      </c>
      <c r="G1171">
        <v>8.3314439999999994</v>
      </c>
    </row>
    <row r="1172" spans="1:9" x14ac:dyDescent="0.25">
      <c r="A1172">
        <v>1171</v>
      </c>
      <c r="D1172">
        <v>44.678317000000014</v>
      </c>
      <c r="E1172">
        <v>7.8226430000000002</v>
      </c>
      <c r="F1172">
        <v>32.718087000000011</v>
      </c>
      <c r="G1172">
        <v>8.3430920000000004</v>
      </c>
    </row>
    <row r="1173" spans="1:9" x14ac:dyDescent="0.25">
      <c r="A1173">
        <v>1172</v>
      </c>
      <c r="D1173">
        <v>44.686084000000015</v>
      </c>
      <c r="E1173">
        <v>7.8370569999999997</v>
      </c>
      <c r="F1173">
        <v>32.742395000000016</v>
      </c>
      <c r="G1173">
        <v>8.3702710000000007</v>
      </c>
    </row>
    <row r="1174" spans="1:9" x14ac:dyDescent="0.25">
      <c r="A1174">
        <v>1173</v>
      </c>
      <c r="D1174">
        <v>44.674220000000012</v>
      </c>
      <c r="E1174">
        <v>7.8152489999999997</v>
      </c>
      <c r="F1174">
        <v>32.766542000000015</v>
      </c>
      <c r="G1174">
        <v>8.3701650000000001</v>
      </c>
    </row>
    <row r="1175" spans="1:9" x14ac:dyDescent="0.25">
      <c r="A1175">
        <v>1174</v>
      </c>
      <c r="D1175">
        <v>44.691615000000013</v>
      </c>
      <c r="E1175">
        <v>7.8281210000000003</v>
      </c>
      <c r="F1175">
        <v>32.777765000000016</v>
      </c>
      <c r="G1175">
        <v>8.3466550000000002</v>
      </c>
    </row>
    <row r="1176" spans="1:9" x14ac:dyDescent="0.25">
      <c r="A1176">
        <v>1175</v>
      </c>
      <c r="D1176">
        <v>44.67842000000001</v>
      </c>
      <c r="E1176">
        <v>7.8353010000000003</v>
      </c>
      <c r="F1176">
        <v>32.806167000000016</v>
      </c>
      <c r="G1176">
        <v>8.3608560000000001</v>
      </c>
    </row>
    <row r="1177" spans="1:9" x14ac:dyDescent="0.25">
      <c r="A1177">
        <v>1176</v>
      </c>
      <c r="D1177">
        <v>44.664275000000011</v>
      </c>
      <c r="E1177">
        <v>7.8421630000000002</v>
      </c>
      <c r="F1177">
        <v>32.798560000000009</v>
      </c>
      <c r="G1177">
        <v>8.3547399999999996</v>
      </c>
    </row>
    <row r="1178" spans="1:9" x14ac:dyDescent="0.25">
      <c r="A1178">
        <v>1177</v>
      </c>
      <c r="D1178">
        <v>44.674434000000012</v>
      </c>
      <c r="E1178">
        <v>7.827909</v>
      </c>
      <c r="F1178">
        <v>32.844783000000014</v>
      </c>
      <c r="G1178">
        <v>8.3527719999999999</v>
      </c>
    </row>
    <row r="1179" spans="1:9" x14ac:dyDescent="0.25">
      <c r="A1179">
        <v>1178</v>
      </c>
      <c r="D1179">
        <v>44.70842300000001</v>
      </c>
      <c r="E1179">
        <v>7.8129619999999997</v>
      </c>
      <c r="F1179">
        <v>32.802818000000016</v>
      </c>
      <c r="G1179">
        <v>8.3516549999999992</v>
      </c>
    </row>
    <row r="1180" spans="1:9" x14ac:dyDescent="0.25">
      <c r="A1180">
        <v>1179</v>
      </c>
      <c r="D1180">
        <v>44.69469800000001</v>
      </c>
      <c r="E1180">
        <v>7.7661030000000002</v>
      </c>
      <c r="F1180">
        <v>32.782287000000011</v>
      </c>
      <c r="G1180">
        <v>8.3462300000000003</v>
      </c>
    </row>
    <row r="1181" spans="1:9" x14ac:dyDescent="0.25">
      <c r="A1181">
        <v>1180</v>
      </c>
      <c r="D1181">
        <v>44.674648000000012</v>
      </c>
      <c r="E1181">
        <v>7.7556789999999998</v>
      </c>
      <c r="F1181">
        <v>32.77117100000001</v>
      </c>
      <c r="G1181">
        <v>8.4110659999999999</v>
      </c>
    </row>
    <row r="1182" spans="1:9" x14ac:dyDescent="0.25">
      <c r="A1182">
        <v>1181</v>
      </c>
      <c r="D1182">
        <v>44.870647000000012</v>
      </c>
      <c r="E1182">
        <v>7.6955220000000004</v>
      </c>
      <c r="F1182">
        <v>32.701122000000012</v>
      </c>
      <c r="G1182">
        <v>8.3460169999999998</v>
      </c>
      <c r="H1182">
        <v>41.553230000000013</v>
      </c>
      <c r="I1182">
        <v>6.0554550000000003</v>
      </c>
    </row>
    <row r="1183" spans="1:9" x14ac:dyDescent="0.25">
      <c r="A1183">
        <v>1182</v>
      </c>
      <c r="D1183">
        <v>44.686507000000013</v>
      </c>
      <c r="E1183">
        <v>7.7812089999999996</v>
      </c>
      <c r="H1183">
        <v>41.545356000000012</v>
      </c>
      <c r="I1183">
        <v>6.0371579999999998</v>
      </c>
    </row>
    <row r="1184" spans="1:9" x14ac:dyDescent="0.25">
      <c r="A1184">
        <v>1183</v>
      </c>
      <c r="B1184">
        <v>54.63264800000001</v>
      </c>
      <c r="C1184">
        <v>8.1456029999999995</v>
      </c>
      <c r="H1184">
        <v>41.560088000000015</v>
      </c>
      <c r="I1184">
        <v>6.0599759999999998</v>
      </c>
    </row>
    <row r="1185" spans="1:9" x14ac:dyDescent="0.25">
      <c r="A1185">
        <v>1184</v>
      </c>
      <c r="B1185">
        <v>54.637965000000015</v>
      </c>
      <c r="C1185">
        <v>8.1860789999999994</v>
      </c>
      <c r="H1185">
        <v>41.576099000000013</v>
      </c>
      <c r="I1185">
        <v>6.0686989999999996</v>
      </c>
    </row>
    <row r="1186" spans="1:9" x14ac:dyDescent="0.25">
      <c r="A1186">
        <v>1185</v>
      </c>
      <c r="B1186">
        <v>54.618018000000014</v>
      </c>
      <c r="C1186">
        <v>8.154325</v>
      </c>
      <c r="H1186">
        <v>41.576259000000015</v>
      </c>
      <c r="I1186">
        <v>6.0642849999999999</v>
      </c>
    </row>
    <row r="1187" spans="1:9" x14ac:dyDescent="0.25">
      <c r="A1187">
        <v>1186</v>
      </c>
      <c r="B1187">
        <v>54.630305000000014</v>
      </c>
      <c r="C1187">
        <v>8.1475179999999998</v>
      </c>
      <c r="H1187">
        <v>41.560569000000015</v>
      </c>
      <c r="I1187">
        <v>6.0645499999999997</v>
      </c>
    </row>
    <row r="1188" spans="1:9" x14ac:dyDescent="0.25">
      <c r="A1188">
        <v>1187</v>
      </c>
      <c r="B1188">
        <v>54.625892000000015</v>
      </c>
      <c r="C1188">
        <v>8.1364020000000004</v>
      </c>
      <c r="H1188">
        <v>41.565566000000011</v>
      </c>
      <c r="I1188">
        <v>6.0569439999999997</v>
      </c>
    </row>
    <row r="1189" spans="1:9" x14ac:dyDescent="0.25">
      <c r="A1189">
        <v>1188</v>
      </c>
      <c r="B1189">
        <v>54.623393000000014</v>
      </c>
      <c r="C1189">
        <v>8.1339550000000003</v>
      </c>
      <c r="H1189">
        <v>41.575675000000011</v>
      </c>
      <c r="I1189">
        <v>6.0504020000000001</v>
      </c>
    </row>
    <row r="1190" spans="1:9" x14ac:dyDescent="0.25">
      <c r="A1190">
        <v>1189</v>
      </c>
      <c r="B1190">
        <v>54.617702000000016</v>
      </c>
      <c r="C1190">
        <v>8.1412940000000003</v>
      </c>
      <c r="H1190">
        <v>41.577693000000011</v>
      </c>
      <c r="I1190">
        <v>6.0677950000000003</v>
      </c>
    </row>
    <row r="1191" spans="1:9" x14ac:dyDescent="0.25">
      <c r="A1191">
        <v>1190</v>
      </c>
      <c r="B1191">
        <v>54.591640000000012</v>
      </c>
      <c r="C1191">
        <v>8.1451239999999991</v>
      </c>
      <c r="H1191">
        <v>41.568069000000015</v>
      </c>
      <c r="I1191">
        <v>6.1137499999999996</v>
      </c>
    </row>
    <row r="1192" spans="1:9" x14ac:dyDescent="0.25">
      <c r="A1192">
        <v>1191</v>
      </c>
      <c r="B1192">
        <v>54.601211000000013</v>
      </c>
      <c r="C1192">
        <v>8.1370930000000001</v>
      </c>
      <c r="H1192">
        <v>41.602958000000015</v>
      </c>
      <c r="I1192">
        <v>6.0800280000000004</v>
      </c>
    </row>
    <row r="1193" spans="1:9" x14ac:dyDescent="0.25">
      <c r="A1193">
        <v>1192</v>
      </c>
      <c r="B1193">
        <v>54.57977600000001</v>
      </c>
      <c r="C1193">
        <v>8.1490600000000004</v>
      </c>
      <c r="H1193">
        <v>41.548705000000012</v>
      </c>
      <c r="I1193">
        <v>6.1158780000000004</v>
      </c>
    </row>
    <row r="1194" spans="1:9" x14ac:dyDescent="0.25">
      <c r="A1194">
        <v>1193</v>
      </c>
      <c r="B1194">
        <v>54.561904000000013</v>
      </c>
      <c r="C1194">
        <v>8.1602309999999996</v>
      </c>
      <c r="H1194">
        <v>41.575565000000012</v>
      </c>
      <c r="I1194">
        <v>6.0919429999999997</v>
      </c>
    </row>
    <row r="1195" spans="1:9" x14ac:dyDescent="0.25">
      <c r="A1195">
        <v>1194</v>
      </c>
      <c r="B1195">
        <v>54.615840000000013</v>
      </c>
      <c r="C1195">
        <v>8.1487420000000004</v>
      </c>
      <c r="H1195">
        <v>41.56945000000001</v>
      </c>
      <c r="I1195">
        <v>6.0396590000000003</v>
      </c>
    </row>
    <row r="1196" spans="1:9" x14ac:dyDescent="0.25">
      <c r="A1196">
        <v>1195</v>
      </c>
      <c r="B1196">
        <v>54.604511000000009</v>
      </c>
      <c r="C1196">
        <v>8.1624110000000005</v>
      </c>
      <c r="H1196">
        <v>41.59742700000001</v>
      </c>
      <c r="I1196">
        <v>6.0686989999999996</v>
      </c>
    </row>
    <row r="1197" spans="1:9" x14ac:dyDescent="0.25">
      <c r="A1197">
        <v>1196</v>
      </c>
      <c r="B1197">
        <v>54.547759000000013</v>
      </c>
      <c r="C1197">
        <v>8.188739</v>
      </c>
      <c r="H1197">
        <v>41.553230000000013</v>
      </c>
      <c r="I1197">
        <v>6.0554550000000003</v>
      </c>
    </row>
    <row r="1198" spans="1:9" x14ac:dyDescent="0.25">
      <c r="A1198">
        <v>1197</v>
      </c>
      <c r="B1198">
        <v>54.456752000000016</v>
      </c>
      <c r="C1198">
        <v>8.1979410000000001</v>
      </c>
      <c r="H1198">
        <v>41.553230000000013</v>
      </c>
      <c r="I1198">
        <v>6.0554550000000003</v>
      </c>
    </row>
    <row r="1199" spans="1:9" x14ac:dyDescent="0.25">
      <c r="A1199">
        <v>1198</v>
      </c>
      <c r="B1199">
        <v>54.63264800000001</v>
      </c>
      <c r="C1199">
        <v>8.1456029999999995</v>
      </c>
    </row>
    <row r="1200" spans="1:9" x14ac:dyDescent="0.25">
      <c r="A1200">
        <v>1199</v>
      </c>
      <c r="F1200">
        <v>52.46261100000001</v>
      </c>
      <c r="G1200">
        <v>9.1370360000000002</v>
      </c>
    </row>
    <row r="1201" spans="1:9" x14ac:dyDescent="0.25">
      <c r="A1201">
        <v>1200</v>
      </c>
      <c r="D1201">
        <v>64.862865000000014</v>
      </c>
      <c r="E1201">
        <v>6.8273799999999998</v>
      </c>
      <c r="F1201">
        <v>52.475322000000013</v>
      </c>
      <c r="G1201">
        <v>9.1488969999999998</v>
      </c>
    </row>
    <row r="1202" spans="1:9" x14ac:dyDescent="0.25">
      <c r="A1202">
        <v>1201</v>
      </c>
      <c r="D1202">
        <v>64.879779000000013</v>
      </c>
      <c r="E1202">
        <v>6.8151989999999998</v>
      </c>
      <c r="F1202">
        <v>52.472343000000009</v>
      </c>
      <c r="G1202">
        <v>9.1516640000000002</v>
      </c>
    </row>
    <row r="1203" spans="1:9" x14ac:dyDescent="0.25">
      <c r="A1203">
        <v>1202</v>
      </c>
      <c r="D1203">
        <v>64.899726000000015</v>
      </c>
      <c r="E1203">
        <v>6.8410489999999999</v>
      </c>
      <c r="F1203">
        <v>52.403945000000014</v>
      </c>
      <c r="G1203">
        <v>9.1444829999999993</v>
      </c>
    </row>
    <row r="1204" spans="1:9" x14ac:dyDescent="0.25">
      <c r="A1204">
        <v>1203</v>
      </c>
      <c r="D1204">
        <v>64.917068000000015</v>
      </c>
      <c r="E1204">
        <v>6.8309439999999997</v>
      </c>
      <c r="F1204">
        <v>52.402030000000011</v>
      </c>
      <c r="G1204">
        <v>9.1558119999999992</v>
      </c>
    </row>
    <row r="1205" spans="1:9" x14ac:dyDescent="0.25">
      <c r="A1205">
        <v>1204</v>
      </c>
      <c r="D1205">
        <v>64.913238000000007</v>
      </c>
      <c r="E1205">
        <v>6.8165820000000004</v>
      </c>
      <c r="F1205">
        <v>52.444263000000014</v>
      </c>
      <c r="G1205">
        <v>9.1583120000000005</v>
      </c>
    </row>
    <row r="1206" spans="1:9" x14ac:dyDescent="0.25">
      <c r="A1206">
        <v>1205</v>
      </c>
      <c r="D1206">
        <v>64.884677000000011</v>
      </c>
      <c r="E1206">
        <v>6.8042959999999999</v>
      </c>
      <c r="F1206">
        <v>52.447398000000014</v>
      </c>
      <c r="G1206">
        <v>9.1518219999999992</v>
      </c>
    </row>
    <row r="1207" spans="1:9" x14ac:dyDescent="0.25">
      <c r="A1207">
        <v>1206</v>
      </c>
      <c r="D1207">
        <v>64.927600000000012</v>
      </c>
      <c r="E1207">
        <v>6.8128599999999997</v>
      </c>
      <c r="F1207">
        <v>52.461707000000011</v>
      </c>
      <c r="G1207">
        <v>9.1363979999999998</v>
      </c>
    </row>
    <row r="1208" spans="1:9" x14ac:dyDescent="0.25">
      <c r="A1208">
        <v>1207</v>
      </c>
      <c r="D1208">
        <v>64.939086000000003</v>
      </c>
      <c r="E1208">
        <v>6.829879</v>
      </c>
      <c r="F1208">
        <v>52.470748000000015</v>
      </c>
      <c r="G1208">
        <v>9.148631</v>
      </c>
    </row>
    <row r="1209" spans="1:9" x14ac:dyDescent="0.25">
      <c r="A1209">
        <v>1208</v>
      </c>
      <c r="D1209">
        <v>64.939033000000023</v>
      </c>
      <c r="E1209">
        <v>6.833869</v>
      </c>
      <c r="F1209">
        <v>52.468993000000012</v>
      </c>
      <c r="G1209">
        <v>9.1709180000000003</v>
      </c>
    </row>
    <row r="1210" spans="1:9" x14ac:dyDescent="0.25">
      <c r="A1210">
        <v>1209</v>
      </c>
      <c r="D1210">
        <v>64.916854000000015</v>
      </c>
      <c r="E1210">
        <v>6.7756809999999996</v>
      </c>
      <c r="F1210">
        <v>52.431388000000013</v>
      </c>
      <c r="G1210">
        <v>9.1476209999999991</v>
      </c>
    </row>
    <row r="1211" spans="1:9" x14ac:dyDescent="0.25">
      <c r="A1211">
        <v>1210</v>
      </c>
      <c r="D1211">
        <v>64.900626000000017</v>
      </c>
      <c r="E1211">
        <v>6.6814840000000002</v>
      </c>
      <c r="F1211">
        <v>52.429473000000016</v>
      </c>
      <c r="G1211">
        <v>9.1740549999999992</v>
      </c>
    </row>
    <row r="1212" spans="1:9" x14ac:dyDescent="0.25">
      <c r="A1212">
        <v>1211</v>
      </c>
      <c r="D1212">
        <v>64.997916000000004</v>
      </c>
      <c r="E1212">
        <v>6.6891959999999999</v>
      </c>
      <c r="F1212">
        <v>52.46261100000001</v>
      </c>
      <c r="G1212">
        <v>9.1370360000000002</v>
      </c>
    </row>
    <row r="1213" spans="1:9" x14ac:dyDescent="0.25">
      <c r="A1213">
        <v>1212</v>
      </c>
      <c r="D1213">
        <v>64.862865000000014</v>
      </c>
      <c r="E1213">
        <v>6.8273799999999998</v>
      </c>
    </row>
    <row r="1214" spans="1:9" x14ac:dyDescent="0.25">
      <c r="A1214">
        <v>1213</v>
      </c>
    </row>
    <row r="1215" spans="1:9" x14ac:dyDescent="0.25">
      <c r="A1215">
        <v>1214</v>
      </c>
      <c r="B1215">
        <v>74.226999000000006</v>
      </c>
      <c r="C1215">
        <v>7.1071580000000001</v>
      </c>
      <c r="H1215">
        <v>63.210941000000012</v>
      </c>
      <c r="I1215">
        <v>6.0771030000000001</v>
      </c>
    </row>
    <row r="1216" spans="1:9" x14ac:dyDescent="0.25">
      <c r="A1216">
        <v>1215</v>
      </c>
      <c r="B1216">
        <v>74.188684000000009</v>
      </c>
      <c r="C1216">
        <v>7.0774210000000002</v>
      </c>
      <c r="H1216">
        <v>63.210834000000013</v>
      </c>
      <c r="I1216">
        <v>6.1166749999999999</v>
      </c>
    </row>
    <row r="1217" spans="1:9" x14ac:dyDescent="0.25">
      <c r="A1217">
        <v>1216</v>
      </c>
      <c r="B1217">
        <v>74.176315000000002</v>
      </c>
      <c r="C1217">
        <v>7.0473679999999996</v>
      </c>
      <c r="H1217">
        <v>63.197692000000011</v>
      </c>
      <c r="I1217">
        <v>6.1166219999999996</v>
      </c>
    </row>
    <row r="1218" spans="1:9" x14ac:dyDescent="0.25">
      <c r="A1218">
        <v>1217</v>
      </c>
      <c r="B1218">
        <v>74.139263</v>
      </c>
      <c r="C1218">
        <v>7.0546309999999997</v>
      </c>
      <c r="H1218">
        <v>63.183177000000015</v>
      </c>
      <c r="I1218">
        <v>6.1529499999999997</v>
      </c>
    </row>
    <row r="1219" spans="1:9" x14ac:dyDescent="0.25">
      <c r="A1219">
        <v>1218</v>
      </c>
      <c r="B1219">
        <v>74.125894000000002</v>
      </c>
      <c r="C1219">
        <v>7.0513159999999999</v>
      </c>
      <c r="H1219">
        <v>63.179397000000016</v>
      </c>
      <c r="I1219">
        <v>6.1434819999999997</v>
      </c>
    </row>
    <row r="1220" spans="1:9" x14ac:dyDescent="0.25">
      <c r="A1220">
        <v>1219</v>
      </c>
      <c r="B1220">
        <v>74.136420000000001</v>
      </c>
      <c r="C1220">
        <v>7.0268420000000003</v>
      </c>
      <c r="H1220">
        <v>63.192378000000012</v>
      </c>
      <c r="I1220">
        <v>6.1532150000000003</v>
      </c>
    </row>
    <row r="1221" spans="1:9" x14ac:dyDescent="0.25">
      <c r="A1221">
        <v>1220</v>
      </c>
      <c r="B1221">
        <v>74.111631000000003</v>
      </c>
      <c r="C1221">
        <v>7.02</v>
      </c>
      <c r="H1221">
        <v>63.181098000000013</v>
      </c>
      <c r="I1221">
        <v>6.1664599999999998</v>
      </c>
    </row>
    <row r="1222" spans="1:9" x14ac:dyDescent="0.25">
      <c r="A1222">
        <v>1221</v>
      </c>
      <c r="B1222">
        <v>74.121420000000001</v>
      </c>
      <c r="C1222">
        <v>7.0261050000000003</v>
      </c>
      <c r="H1222">
        <v>63.182162000000012</v>
      </c>
      <c r="I1222">
        <v>6.1676299999999999</v>
      </c>
    </row>
    <row r="1223" spans="1:9" x14ac:dyDescent="0.25">
      <c r="A1223">
        <v>1222</v>
      </c>
      <c r="B1223">
        <v>74.117526000000012</v>
      </c>
      <c r="C1223">
        <v>7.0393689999999998</v>
      </c>
      <c r="H1223">
        <v>63.235248000000013</v>
      </c>
      <c r="I1223">
        <v>6.2265100000000002</v>
      </c>
    </row>
    <row r="1224" spans="1:9" x14ac:dyDescent="0.25">
      <c r="A1224">
        <v>1223</v>
      </c>
      <c r="B1224">
        <v>74.199842000000004</v>
      </c>
      <c r="C1224">
        <v>7.1215270000000004</v>
      </c>
      <c r="H1224">
        <v>63.220672000000015</v>
      </c>
      <c r="I1224">
        <v>6.2636349999999998</v>
      </c>
    </row>
    <row r="1225" spans="1:9" x14ac:dyDescent="0.25">
      <c r="A1225">
        <v>1224</v>
      </c>
      <c r="B1225">
        <v>74.133210000000005</v>
      </c>
      <c r="C1225">
        <v>7.121105</v>
      </c>
      <c r="H1225">
        <v>63.128226000000012</v>
      </c>
      <c r="I1225">
        <v>6.135345</v>
      </c>
    </row>
    <row r="1226" spans="1:9" x14ac:dyDescent="0.25">
      <c r="A1226">
        <v>1225</v>
      </c>
    </row>
    <row r="1227" spans="1:9" x14ac:dyDescent="0.25">
      <c r="A1227">
        <v>1226</v>
      </c>
      <c r="F1227">
        <v>74.121210000000005</v>
      </c>
      <c r="G1227">
        <v>7.9363679999999999</v>
      </c>
    </row>
    <row r="1228" spans="1:9" x14ac:dyDescent="0.25">
      <c r="A1228">
        <v>1227</v>
      </c>
      <c r="D1228">
        <v>83.964105000000004</v>
      </c>
      <c r="E1228">
        <v>6.2015789999999997</v>
      </c>
      <c r="F1228">
        <v>74.121210000000005</v>
      </c>
      <c r="G1228">
        <v>7.9363679999999999</v>
      </c>
    </row>
    <row r="1229" spans="1:9" x14ac:dyDescent="0.25">
      <c r="A1229">
        <v>1228</v>
      </c>
      <c r="D1229">
        <v>83.940893000000003</v>
      </c>
      <c r="E1229">
        <v>6.2171050000000001</v>
      </c>
      <c r="F1229">
        <v>74.121210000000005</v>
      </c>
      <c r="G1229">
        <v>7.9363679999999999</v>
      </c>
    </row>
    <row r="1230" spans="1:9" x14ac:dyDescent="0.25">
      <c r="A1230">
        <v>1229</v>
      </c>
      <c r="D1230">
        <v>83.963999999999999</v>
      </c>
      <c r="E1230">
        <v>6.238105</v>
      </c>
      <c r="F1230">
        <v>74.121210000000005</v>
      </c>
      <c r="G1230">
        <v>7.9363679999999999</v>
      </c>
    </row>
    <row r="1231" spans="1:9" x14ac:dyDescent="0.25">
      <c r="A1231">
        <v>1230</v>
      </c>
      <c r="D1231">
        <v>83.94068200000001</v>
      </c>
      <c r="E1231">
        <v>6.20479</v>
      </c>
      <c r="F1231">
        <v>74.121210000000005</v>
      </c>
      <c r="G1231">
        <v>7.9363679999999999</v>
      </c>
    </row>
    <row r="1232" spans="1:9" x14ac:dyDescent="0.25">
      <c r="A1232">
        <v>1231</v>
      </c>
      <c r="D1232">
        <v>83.95968400000001</v>
      </c>
      <c r="E1232">
        <v>6.2273680000000002</v>
      </c>
      <c r="F1232">
        <v>74.121210000000005</v>
      </c>
      <c r="G1232">
        <v>7.9363679999999999</v>
      </c>
    </row>
    <row r="1233" spans="1:9" x14ac:dyDescent="0.25">
      <c r="A1233">
        <v>1232</v>
      </c>
      <c r="D1233">
        <v>83.915157000000008</v>
      </c>
      <c r="E1233">
        <v>6.2176840000000002</v>
      </c>
      <c r="F1233">
        <v>74.121210000000005</v>
      </c>
      <c r="G1233">
        <v>7.9363679999999999</v>
      </c>
    </row>
    <row r="1234" spans="1:9" x14ac:dyDescent="0.25">
      <c r="A1234">
        <v>1233</v>
      </c>
      <c r="D1234">
        <v>83.890473000000014</v>
      </c>
      <c r="E1234">
        <v>6.20479</v>
      </c>
      <c r="F1234">
        <v>74.121210000000005</v>
      </c>
      <c r="G1234">
        <v>7.9363679999999999</v>
      </c>
    </row>
    <row r="1235" spans="1:9" x14ac:dyDescent="0.25">
      <c r="A1235">
        <v>1234</v>
      </c>
      <c r="D1235">
        <v>83.913262000000003</v>
      </c>
      <c r="E1235">
        <v>6.193263</v>
      </c>
      <c r="F1235">
        <v>74.121210000000005</v>
      </c>
      <c r="G1235">
        <v>7.9363679999999999</v>
      </c>
    </row>
    <row r="1236" spans="1:9" x14ac:dyDescent="0.25">
      <c r="A1236">
        <v>1235</v>
      </c>
      <c r="D1236">
        <v>83.958209000000011</v>
      </c>
      <c r="E1236">
        <v>6.1948420000000004</v>
      </c>
      <c r="F1236">
        <v>74.121210000000005</v>
      </c>
      <c r="G1236">
        <v>7.9363679999999999</v>
      </c>
    </row>
    <row r="1237" spans="1:9" x14ac:dyDescent="0.25">
      <c r="A1237">
        <v>1236</v>
      </c>
      <c r="D1237">
        <v>83.945105000000012</v>
      </c>
      <c r="E1237">
        <v>6.2071050000000003</v>
      </c>
    </row>
    <row r="1238" spans="1:9" x14ac:dyDescent="0.25">
      <c r="A1238">
        <v>1237</v>
      </c>
      <c r="D1238">
        <v>83.964105000000004</v>
      </c>
      <c r="E1238">
        <v>6.2015789999999997</v>
      </c>
    </row>
    <row r="1239" spans="1:9" x14ac:dyDescent="0.25">
      <c r="A1239">
        <v>1238</v>
      </c>
    </row>
    <row r="1240" spans="1:9" x14ac:dyDescent="0.25">
      <c r="A1240">
        <v>1239</v>
      </c>
      <c r="B1240">
        <v>93.578420000000008</v>
      </c>
      <c r="C1240">
        <v>8.3844740000000009</v>
      </c>
    </row>
    <row r="1241" spans="1:9" x14ac:dyDescent="0.25">
      <c r="A1241">
        <v>1240</v>
      </c>
      <c r="B1241">
        <v>93.580472000000015</v>
      </c>
      <c r="C1241">
        <v>8.3510010000000001</v>
      </c>
      <c r="H1241">
        <v>83.118210000000005</v>
      </c>
      <c r="I1241">
        <v>5.3458949999999996</v>
      </c>
    </row>
    <row r="1242" spans="1:9" x14ac:dyDescent="0.25">
      <c r="A1242">
        <v>1241</v>
      </c>
      <c r="B1242">
        <v>93.565051000000011</v>
      </c>
      <c r="C1242">
        <v>8.3587369999999996</v>
      </c>
      <c r="H1242">
        <v>83.077683000000007</v>
      </c>
      <c r="I1242">
        <v>5.3063159999999998</v>
      </c>
    </row>
    <row r="1243" spans="1:9" x14ac:dyDescent="0.25">
      <c r="A1243">
        <v>1242</v>
      </c>
      <c r="B1243">
        <v>93.586947000000009</v>
      </c>
      <c r="C1243">
        <v>8.3460520000000002</v>
      </c>
      <c r="H1243">
        <v>83.055789000000004</v>
      </c>
      <c r="I1243">
        <v>5.3244740000000004</v>
      </c>
    </row>
    <row r="1244" spans="1:9" x14ac:dyDescent="0.25">
      <c r="A1244">
        <v>1243</v>
      </c>
      <c r="B1244">
        <v>93.554894000000004</v>
      </c>
      <c r="C1244">
        <v>8.3813150000000007</v>
      </c>
      <c r="H1244">
        <v>83.068368000000007</v>
      </c>
      <c r="I1244">
        <v>5.3315270000000003</v>
      </c>
    </row>
    <row r="1245" spans="1:9" x14ac:dyDescent="0.25">
      <c r="A1245">
        <v>1244</v>
      </c>
      <c r="B1245">
        <v>93.536420000000007</v>
      </c>
      <c r="C1245">
        <v>8.3799469999999996</v>
      </c>
      <c r="H1245">
        <v>83.048578000000006</v>
      </c>
      <c r="I1245">
        <v>5.34</v>
      </c>
    </row>
    <row r="1246" spans="1:9" x14ac:dyDescent="0.25">
      <c r="A1246">
        <v>1245</v>
      </c>
      <c r="B1246">
        <v>93.533156000000005</v>
      </c>
      <c r="C1246">
        <v>8.3875790000000006</v>
      </c>
      <c r="H1246">
        <v>83.057366999999999</v>
      </c>
      <c r="I1246">
        <v>5.3482630000000002</v>
      </c>
    </row>
    <row r="1247" spans="1:9" x14ac:dyDescent="0.25">
      <c r="A1247">
        <v>1246</v>
      </c>
      <c r="B1247">
        <v>93.592788000000013</v>
      </c>
      <c r="C1247">
        <v>8.3658429999999999</v>
      </c>
      <c r="H1247">
        <v>83.04284100000001</v>
      </c>
      <c r="I1247">
        <v>5.3365260000000001</v>
      </c>
    </row>
    <row r="1248" spans="1:9" x14ac:dyDescent="0.25">
      <c r="A1248">
        <v>1247</v>
      </c>
      <c r="B1248">
        <v>93.589156000000003</v>
      </c>
      <c r="C1248">
        <v>8.3631569999999993</v>
      </c>
      <c r="H1248">
        <v>83.040420000000012</v>
      </c>
      <c r="I1248">
        <v>5.350263</v>
      </c>
    </row>
    <row r="1249" spans="1:9" x14ac:dyDescent="0.25">
      <c r="A1249">
        <v>1248</v>
      </c>
      <c r="B1249">
        <v>93.578420000000008</v>
      </c>
      <c r="C1249">
        <v>8.3844740000000009</v>
      </c>
      <c r="H1249">
        <v>83.136894000000012</v>
      </c>
      <c r="I1249">
        <v>5.3265789999999997</v>
      </c>
    </row>
    <row r="1250" spans="1:9" x14ac:dyDescent="0.25">
      <c r="A1250">
        <v>1249</v>
      </c>
      <c r="H1250">
        <v>83.136894000000012</v>
      </c>
      <c r="I1250">
        <v>5.3265789999999997</v>
      </c>
    </row>
    <row r="1251" spans="1:9" x14ac:dyDescent="0.25">
      <c r="A1251">
        <v>1250</v>
      </c>
      <c r="F1251">
        <v>93.412578000000011</v>
      </c>
      <c r="G1251">
        <v>8.9431060000000002</v>
      </c>
    </row>
    <row r="1252" spans="1:9" x14ac:dyDescent="0.25">
      <c r="A1252">
        <v>1251</v>
      </c>
      <c r="F1252">
        <v>93.39410500000001</v>
      </c>
      <c r="G1252">
        <v>8.9636840000000007</v>
      </c>
    </row>
    <row r="1253" spans="1:9" x14ac:dyDescent="0.25">
      <c r="A1253">
        <v>1252</v>
      </c>
      <c r="D1253">
        <v>107.280734</v>
      </c>
      <c r="E1253">
        <v>8.1029999999999998</v>
      </c>
      <c r="F1253">
        <v>93.433526000000001</v>
      </c>
      <c r="G1253">
        <v>8.9556310000000003</v>
      </c>
    </row>
    <row r="1254" spans="1:9" x14ac:dyDescent="0.25">
      <c r="A1254">
        <v>1253</v>
      </c>
      <c r="D1254">
        <v>107.26715799999999</v>
      </c>
      <c r="E1254">
        <v>8.0887370000000001</v>
      </c>
      <c r="F1254">
        <v>93.39368300000001</v>
      </c>
      <c r="G1254">
        <v>8.9301589999999997</v>
      </c>
    </row>
    <row r="1255" spans="1:9" x14ac:dyDescent="0.25">
      <c r="A1255">
        <v>1254</v>
      </c>
      <c r="D1255">
        <v>107.28068400000001</v>
      </c>
      <c r="E1255">
        <v>8.0614740000000005</v>
      </c>
      <c r="F1255">
        <v>93.445209000000006</v>
      </c>
      <c r="G1255">
        <v>8.9500519999999995</v>
      </c>
    </row>
    <row r="1256" spans="1:9" x14ac:dyDescent="0.25">
      <c r="A1256">
        <v>1255</v>
      </c>
      <c r="D1256">
        <v>107.303473</v>
      </c>
      <c r="E1256">
        <v>8.0445790000000006</v>
      </c>
      <c r="F1256">
        <v>93.354577000000006</v>
      </c>
      <c r="G1256">
        <v>8.9394209999999994</v>
      </c>
    </row>
    <row r="1257" spans="1:9" x14ac:dyDescent="0.25">
      <c r="A1257">
        <v>1256</v>
      </c>
      <c r="D1257">
        <v>107.27178900000001</v>
      </c>
      <c r="E1257">
        <v>8.0426850000000005</v>
      </c>
      <c r="F1257">
        <v>93.313262000000009</v>
      </c>
      <c r="G1257">
        <v>8.9070009999999993</v>
      </c>
    </row>
    <row r="1258" spans="1:9" x14ac:dyDescent="0.25">
      <c r="A1258">
        <v>1257</v>
      </c>
      <c r="D1258">
        <v>107.28247400000001</v>
      </c>
      <c r="E1258">
        <v>8.0559469999999997</v>
      </c>
      <c r="F1258">
        <v>93.332051000000007</v>
      </c>
      <c r="G1258">
        <v>8.9510529999999999</v>
      </c>
    </row>
    <row r="1259" spans="1:9" x14ac:dyDescent="0.25">
      <c r="A1259">
        <v>1258</v>
      </c>
      <c r="D1259">
        <v>107.23826099999999</v>
      </c>
      <c r="E1259">
        <v>8.0754739999999998</v>
      </c>
      <c r="F1259">
        <v>93.373103000000015</v>
      </c>
      <c r="G1259">
        <v>8.9808430000000001</v>
      </c>
    </row>
    <row r="1260" spans="1:9" x14ac:dyDescent="0.25">
      <c r="A1260">
        <v>1259</v>
      </c>
      <c r="D1260">
        <v>107.25710600000001</v>
      </c>
      <c r="E1260">
        <v>8.0710529999999991</v>
      </c>
      <c r="F1260">
        <v>93.412578000000011</v>
      </c>
      <c r="G1260">
        <v>8.9431060000000002</v>
      </c>
    </row>
    <row r="1261" spans="1:9" x14ac:dyDescent="0.25">
      <c r="A1261">
        <v>1260</v>
      </c>
      <c r="D1261">
        <v>107.418735</v>
      </c>
      <c r="E1261">
        <v>8.0368949999999995</v>
      </c>
    </row>
    <row r="1262" spans="1:9" x14ac:dyDescent="0.25">
      <c r="A1262">
        <v>1261</v>
      </c>
      <c r="B1262">
        <v>116.523791</v>
      </c>
      <c r="C1262">
        <v>9.4508419999999997</v>
      </c>
      <c r="D1262">
        <v>107.280734</v>
      </c>
      <c r="E1262">
        <v>8.1029999999999998</v>
      </c>
    </row>
    <row r="1263" spans="1:9" x14ac:dyDescent="0.25">
      <c r="A1263">
        <v>1262</v>
      </c>
      <c r="B1263">
        <v>116.572524</v>
      </c>
      <c r="C1263">
        <v>9.4819999999999993</v>
      </c>
    </row>
    <row r="1264" spans="1:9" x14ac:dyDescent="0.25">
      <c r="A1264">
        <v>1263</v>
      </c>
      <c r="B1264">
        <v>116.517787</v>
      </c>
      <c r="C1264">
        <v>9.4872110000000003</v>
      </c>
    </row>
    <row r="1265" spans="1:9" x14ac:dyDescent="0.25">
      <c r="A1265">
        <v>1264</v>
      </c>
      <c r="B1265">
        <v>116.53221000000001</v>
      </c>
      <c r="C1265">
        <v>9.4693679999999993</v>
      </c>
    </row>
    <row r="1266" spans="1:9" x14ac:dyDescent="0.25">
      <c r="A1266">
        <v>1265</v>
      </c>
      <c r="B1266">
        <v>116.562629</v>
      </c>
      <c r="C1266">
        <v>9.4606309999999993</v>
      </c>
    </row>
    <row r="1267" spans="1:9" x14ac:dyDescent="0.25">
      <c r="A1267">
        <v>1266</v>
      </c>
      <c r="B1267">
        <v>116.516051</v>
      </c>
      <c r="C1267">
        <v>9.5046839999999992</v>
      </c>
    </row>
    <row r="1268" spans="1:9" x14ac:dyDescent="0.25">
      <c r="A1268">
        <v>1267</v>
      </c>
      <c r="B1268">
        <v>116.572474</v>
      </c>
      <c r="C1268">
        <v>9.5047890000000006</v>
      </c>
      <c r="H1268">
        <v>110.58142000000001</v>
      </c>
      <c r="I1268">
        <v>7.4633149999999997</v>
      </c>
    </row>
    <row r="1269" spans="1:9" x14ac:dyDescent="0.25">
      <c r="A1269">
        <v>1268</v>
      </c>
      <c r="B1269">
        <v>116.61526000000001</v>
      </c>
      <c r="C1269">
        <v>9.4834209999999999</v>
      </c>
      <c r="H1269">
        <v>110.559157</v>
      </c>
      <c r="I1269">
        <v>7.4280520000000001</v>
      </c>
    </row>
    <row r="1270" spans="1:9" x14ac:dyDescent="0.25">
      <c r="A1270">
        <v>1269</v>
      </c>
      <c r="B1270">
        <v>116.56847300000001</v>
      </c>
      <c r="C1270">
        <v>9.5304739999999999</v>
      </c>
      <c r="H1270">
        <v>110.539844</v>
      </c>
      <c r="I1270">
        <v>7.4563689999999996</v>
      </c>
    </row>
    <row r="1271" spans="1:9" x14ac:dyDescent="0.25">
      <c r="A1271">
        <v>1270</v>
      </c>
      <c r="B1271">
        <v>116.523791</v>
      </c>
      <c r="C1271">
        <v>9.4508419999999997</v>
      </c>
      <c r="H1271">
        <v>110.516051</v>
      </c>
      <c r="I1271">
        <v>7.4558949999999999</v>
      </c>
    </row>
    <row r="1272" spans="1:9" x14ac:dyDescent="0.25">
      <c r="A1272">
        <v>1271</v>
      </c>
      <c r="F1272">
        <v>115.338733</v>
      </c>
      <c r="G1272">
        <v>10.299315</v>
      </c>
      <c r="H1272">
        <v>110.48662900000001</v>
      </c>
      <c r="I1272">
        <v>7.4346310000000004</v>
      </c>
    </row>
    <row r="1273" spans="1:9" x14ac:dyDescent="0.25">
      <c r="A1273">
        <v>1272</v>
      </c>
      <c r="F1273">
        <v>115.286159</v>
      </c>
      <c r="G1273">
        <v>10.284473</v>
      </c>
      <c r="H1273">
        <v>110.50120800000001</v>
      </c>
      <c r="I1273">
        <v>7.4175259999999996</v>
      </c>
    </row>
    <row r="1274" spans="1:9" x14ac:dyDescent="0.25">
      <c r="A1274">
        <v>1273</v>
      </c>
      <c r="F1274">
        <v>115.29426100000001</v>
      </c>
      <c r="G1274">
        <v>10.288736</v>
      </c>
      <c r="H1274">
        <v>110.471892</v>
      </c>
      <c r="I1274">
        <v>7.4673160000000003</v>
      </c>
    </row>
    <row r="1275" spans="1:9" x14ac:dyDescent="0.25">
      <c r="A1275">
        <v>1274</v>
      </c>
      <c r="F1275">
        <v>115.27015600000001</v>
      </c>
      <c r="G1275">
        <v>10.277684000000001</v>
      </c>
      <c r="H1275">
        <v>110.48047200000001</v>
      </c>
      <c r="I1275">
        <v>7.5431049999999997</v>
      </c>
    </row>
    <row r="1276" spans="1:9" x14ac:dyDescent="0.25">
      <c r="A1276">
        <v>1275</v>
      </c>
      <c r="F1276">
        <v>115.313209</v>
      </c>
      <c r="G1276">
        <v>10.276999999999999</v>
      </c>
      <c r="H1276">
        <v>110.58142000000001</v>
      </c>
      <c r="I1276">
        <v>7.4633149999999997</v>
      </c>
    </row>
    <row r="1277" spans="1:9" x14ac:dyDescent="0.25">
      <c r="A1277">
        <v>1276</v>
      </c>
      <c r="D1277">
        <v>131.59257400000001</v>
      </c>
      <c r="E1277">
        <v>7.0560530000000004</v>
      </c>
      <c r="F1277">
        <v>115.37152800000001</v>
      </c>
      <c r="G1277">
        <v>10.281105</v>
      </c>
      <c r="H1277">
        <v>110.442367</v>
      </c>
      <c r="I1277">
        <v>7.561947</v>
      </c>
    </row>
    <row r="1278" spans="1:9" x14ac:dyDescent="0.25">
      <c r="A1278">
        <v>1277</v>
      </c>
      <c r="D1278">
        <v>131.708369</v>
      </c>
      <c r="E1278">
        <v>7.069</v>
      </c>
      <c r="F1278">
        <v>115.36041900000001</v>
      </c>
      <c r="G1278">
        <v>10.260052999999999</v>
      </c>
    </row>
    <row r="1279" spans="1:9" x14ac:dyDescent="0.25">
      <c r="A1279">
        <v>1278</v>
      </c>
      <c r="D1279">
        <v>131.60263</v>
      </c>
      <c r="E1279">
        <v>7.0598419999999997</v>
      </c>
      <c r="F1279">
        <v>115.360629</v>
      </c>
      <c r="G1279">
        <v>10.275368</v>
      </c>
    </row>
    <row r="1280" spans="1:9" x14ac:dyDescent="0.25">
      <c r="A1280">
        <v>1279</v>
      </c>
      <c r="D1280">
        <v>131.64378600000001</v>
      </c>
      <c r="E1280">
        <v>7.0608430000000002</v>
      </c>
      <c r="F1280">
        <v>115.29320800000001</v>
      </c>
      <c r="G1280">
        <v>10.264894999999999</v>
      </c>
    </row>
    <row r="1281" spans="1:9" x14ac:dyDescent="0.25">
      <c r="A1281">
        <v>1280</v>
      </c>
      <c r="D1281">
        <v>131.62536900000001</v>
      </c>
      <c r="E1281">
        <v>7.0567890000000002</v>
      </c>
      <c r="F1281">
        <v>115.338733</v>
      </c>
      <c r="G1281">
        <v>10.299315</v>
      </c>
    </row>
    <row r="1282" spans="1:9" x14ac:dyDescent="0.25">
      <c r="A1282">
        <v>1281</v>
      </c>
      <c r="D1282">
        <v>131.65404799999999</v>
      </c>
      <c r="E1282">
        <v>7.0572109999999997</v>
      </c>
    </row>
    <row r="1283" spans="1:9" x14ac:dyDescent="0.25">
      <c r="A1283">
        <v>1282</v>
      </c>
      <c r="D1283">
        <v>131.60652400000001</v>
      </c>
      <c r="E1283">
        <v>7.0265789999999999</v>
      </c>
    </row>
    <row r="1284" spans="1:9" x14ac:dyDescent="0.25">
      <c r="A1284">
        <v>1283</v>
      </c>
      <c r="D1284">
        <v>131.630313</v>
      </c>
      <c r="E1284">
        <v>7.023263</v>
      </c>
    </row>
    <row r="1285" spans="1:9" x14ac:dyDescent="0.25">
      <c r="A1285">
        <v>1284</v>
      </c>
      <c r="D1285">
        <v>131.63152200000002</v>
      </c>
      <c r="E1285">
        <v>7.0356319999999997</v>
      </c>
    </row>
    <row r="1286" spans="1:9" x14ac:dyDescent="0.25">
      <c r="A1286">
        <v>1285</v>
      </c>
      <c r="B1286">
        <v>137.705523</v>
      </c>
      <c r="C1286">
        <v>8.9039479999999998</v>
      </c>
      <c r="D1286">
        <v>131.65931599999999</v>
      </c>
      <c r="E1286">
        <v>7.0301580000000001</v>
      </c>
    </row>
    <row r="1287" spans="1:9" x14ac:dyDescent="0.25">
      <c r="A1287">
        <v>1286</v>
      </c>
      <c r="B1287">
        <v>137.705523</v>
      </c>
      <c r="C1287">
        <v>8.9039479999999998</v>
      </c>
      <c r="D1287">
        <v>131.87031100000002</v>
      </c>
      <c r="E1287">
        <v>6.9694739999999999</v>
      </c>
    </row>
    <row r="1288" spans="1:9" x14ac:dyDescent="0.25">
      <c r="A1288">
        <v>1287</v>
      </c>
      <c r="B1288">
        <v>137.705523</v>
      </c>
      <c r="C1288">
        <v>8.9039479999999998</v>
      </c>
      <c r="D1288">
        <v>131.59257400000001</v>
      </c>
      <c r="E1288">
        <v>7.0560530000000004</v>
      </c>
    </row>
    <row r="1289" spans="1:9" x14ac:dyDescent="0.25">
      <c r="A1289">
        <v>1288</v>
      </c>
      <c r="B1289">
        <v>137.705523</v>
      </c>
      <c r="C1289">
        <v>8.9039479999999998</v>
      </c>
    </row>
    <row r="1290" spans="1:9" x14ac:dyDescent="0.25">
      <c r="A1290">
        <v>1289</v>
      </c>
      <c r="B1290">
        <v>137.705523</v>
      </c>
      <c r="C1290">
        <v>8.9039479999999998</v>
      </c>
    </row>
    <row r="1291" spans="1:9" x14ac:dyDescent="0.25">
      <c r="A1291">
        <v>1290</v>
      </c>
      <c r="B1291">
        <v>137.705523</v>
      </c>
      <c r="C1291">
        <v>8.9039479999999998</v>
      </c>
      <c r="H1291">
        <v>132.56394900000001</v>
      </c>
      <c r="I1291">
        <v>6.1414210000000002</v>
      </c>
    </row>
    <row r="1292" spans="1:9" x14ac:dyDescent="0.25">
      <c r="A1292">
        <v>1291</v>
      </c>
      <c r="B1292">
        <v>137.705523</v>
      </c>
      <c r="C1292">
        <v>8.9039479999999998</v>
      </c>
      <c r="H1292">
        <v>132.559943</v>
      </c>
      <c r="I1292">
        <v>6.1832630000000002</v>
      </c>
    </row>
    <row r="1293" spans="1:9" x14ac:dyDescent="0.25">
      <c r="A1293">
        <v>1292</v>
      </c>
      <c r="B1293">
        <v>137.705523</v>
      </c>
      <c r="C1293">
        <v>8.9039479999999998</v>
      </c>
      <c r="H1293">
        <v>132.52173500000001</v>
      </c>
      <c r="I1293">
        <v>6.1783159999999997</v>
      </c>
    </row>
    <row r="1294" spans="1:9" x14ac:dyDescent="0.25">
      <c r="A1294">
        <v>1293</v>
      </c>
      <c r="B1294">
        <v>137.705523</v>
      </c>
      <c r="C1294">
        <v>8.9039479999999998</v>
      </c>
      <c r="H1294">
        <v>132.527423</v>
      </c>
      <c r="I1294">
        <v>6.1835269999999998</v>
      </c>
    </row>
    <row r="1295" spans="1:9" x14ac:dyDescent="0.25">
      <c r="A1295">
        <v>1294</v>
      </c>
      <c r="F1295">
        <v>135.670894</v>
      </c>
      <c r="G1295">
        <v>9.1868420000000004</v>
      </c>
      <c r="H1295">
        <v>132.53005100000001</v>
      </c>
      <c r="I1295">
        <v>6.1527900000000004</v>
      </c>
    </row>
    <row r="1296" spans="1:9" x14ac:dyDescent="0.25">
      <c r="A1296">
        <v>1295</v>
      </c>
      <c r="F1296">
        <v>135.670894</v>
      </c>
      <c r="G1296">
        <v>9.1868420000000004</v>
      </c>
      <c r="H1296">
        <v>132.517055</v>
      </c>
      <c r="I1296">
        <v>6.1396839999999999</v>
      </c>
    </row>
    <row r="1297" spans="1:9" x14ac:dyDescent="0.25">
      <c r="A1297">
        <v>1296</v>
      </c>
      <c r="F1297">
        <v>135.729579</v>
      </c>
      <c r="G1297">
        <v>9.1645789999999998</v>
      </c>
      <c r="H1297">
        <v>132.535369</v>
      </c>
      <c r="I1297">
        <v>6.1806840000000003</v>
      </c>
    </row>
    <row r="1298" spans="1:9" x14ac:dyDescent="0.25">
      <c r="A1298">
        <v>1297</v>
      </c>
      <c r="F1298">
        <v>135.73463000000001</v>
      </c>
      <c r="G1298">
        <v>9.1726849999999995</v>
      </c>
      <c r="H1298">
        <v>132.57963100000001</v>
      </c>
      <c r="I1298">
        <v>6.1722109999999999</v>
      </c>
    </row>
    <row r="1299" spans="1:9" x14ac:dyDescent="0.25">
      <c r="A1299">
        <v>1298</v>
      </c>
      <c r="F1299">
        <v>135.63636300000002</v>
      </c>
      <c r="G1299">
        <v>9.1751050000000003</v>
      </c>
      <c r="H1299">
        <v>132.44968299999999</v>
      </c>
      <c r="I1299">
        <v>6.0957369999999997</v>
      </c>
    </row>
    <row r="1300" spans="1:9" x14ac:dyDescent="0.25">
      <c r="A1300">
        <v>1299</v>
      </c>
      <c r="F1300">
        <v>135.73636900000002</v>
      </c>
      <c r="G1300">
        <v>9.1040530000000004</v>
      </c>
      <c r="H1300">
        <v>132.56394900000001</v>
      </c>
      <c r="I1300">
        <v>6.1414210000000002</v>
      </c>
    </row>
    <row r="1301" spans="1:9" x14ac:dyDescent="0.25">
      <c r="A1301">
        <v>1300</v>
      </c>
      <c r="F1301">
        <v>135.78457900000001</v>
      </c>
      <c r="G1301">
        <v>9.1030519999999999</v>
      </c>
    </row>
    <row r="1302" spans="1:9" x14ac:dyDescent="0.25">
      <c r="A1302">
        <v>1301</v>
      </c>
      <c r="F1302">
        <v>135.88589000000002</v>
      </c>
      <c r="G1302">
        <v>9.1018950000000007</v>
      </c>
    </row>
    <row r="1303" spans="1:9" x14ac:dyDescent="0.25">
      <c r="A1303">
        <v>1302</v>
      </c>
      <c r="D1303">
        <v>159.400958</v>
      </c>
      <c r="E1303">
        <v>9.1194679999999995</v>
      </c>
      <c r="F1303">
        <v>135.670894</v>
      </c>
      <c r="G1303">
        <v>9.1868420000000004</v>
      </c>
    </row>
    <row r="1304" spans="1:9" x14ac:dyDescent="0.25">
      <c r="A1304">
        <v>1303</v>
      </c>
      <c r="D1304">
        <v>159.40766000000002</v>
      </c>
      <c r="E1304">
        <v>9.1054779999999997</v>
      </c>
    </row>
    <row r="1305" spans="1:9" x14ac:dyDescent="0.25">
      <c r="A1305">
        <v>1304</v>
      </c>
      <c r="D1305">
        <v>159.43164999999999</v>
      </c>
      <c r="E1305">
        <v>9.1154790000000006</v>
      </c>
    </row>
    <row r="1306" spans="1:9" x14ac:dyDescent="0.25">
      <c r="A1306">
        <v>1305</v>
      </c>
      <c r="D1306">
        <v>159.448565</v>
      </c>
      <c r="E1306">
        <v>9.1216489999999997</v>
      </c>
    </row>
    <row r="1307" spans="1:9" x14ac:dyDescent="0.25">
      <c r="A1307">
        <v>1306</v>
      </c>
      <c r="D1307">
        <v>159.42505399999999</v>
      </c>
      <c r="E1307">
        <v>9.1460100000000004</v>
      </c>
    </row>
    <row r="1308" spans="1:9" x14ac:dyDescent="0.25">
      <c r="A1308">
        <v>1307</v>
      </c>
      <c r="D1308">
        <v>159.41532000000001</v>
      </c>
      <c r="E1308">
        <v>9.1086170000000006</v>
      </c>
    </row>
    <row r="1309" spans="1:9" x14ac:dyDescent="0.25">
      <c r="A1309">
        <v>1308</v>
      </c>
      <c r="B1309">
        <v>165.008511</v>
      </c>
      <c r="C1309">
        <v>11.286436</v>
      </c>
      <c r="D1309">
        <v>159.41978800000001</v>
      </c>
      <c r="E1309">
        <v>9.1167549999999995</v>
      </c>
    </row>
    <row r="1310" spans="1:9" x14ac:dyDescent="0.25">
      <c r="A1310">
        <v>1309</v>
      </c>
      <c r="B1310">
        <v>165.03069400000001</v>
      </c>
      <c r="C1310">
        <v>11.271436</v>
      </c>
      <c r="D1310">
        <v>159.542821</v>
      </c>
      <c r="E1310">
        <v>9.0722339999999999</v>
      </c>
    </row>
    <row r="1311" spans="1:9" x14ac:dyDescent="0.25">
      <c r="A1311">
        <v>1310</v>
      </c>
      <c r="B1311">
        <v>165.004895</v>
      </c>
      <c r="C1311">
        <v>11.309309000000001</v>
      </c>
      <c r="D1311">
        <v>159.420905</v>
      </c>
      <c r="E1311">
        <v>9.1194679999999995</v>
      </c>
    </row>
    <row r="1312" spans="1:9" x14ac:dyDescent="0.25">
      <c r="A1312">
        <v>1311</v>
      </c>
      <c r="B1312">
        <v>164.999043</v>
      </c>
      <c r="C1312">
        <v>11.301862</v>
      </c>
    </row>
    <row r="1313" spans="1:9" x14ac:dyDescent="0.25">
      <c r="A1313">
        <v>1312</v>
      </c>
      <c r="B1313">
        <v>164.997342</v>
      </c>
      <c r="C1313">
        <v>11.291117</v>
      </c>
    </row>
    <row r="1314" spans="1:9" x14ac:dyDescent="0.25">
      <c r="A1314">
        <v>1313</v>
      </c>
      <c r="B1314">
        <v>164.987076</v>
      </c>
      <c r="C1314">
        <v>11.303138000000001</v>
      </c>
    </row>
    <row r="1315" spans="1:9" x14ac:dyDescent="0.25">
      <c r="A1315">
        <v>1314</v>
      </c>
      <c r="B1315">
        <v>164.99547999999999</v>
      </c>
      <c r="C1315">
        <v>11.293298</v>
      </c>
    </row>
    <row r="1316" spans="1:9" x14ac:dyDescent="0.25">
      <c r="A1316">
        <v>1315</v>
      </c>
      <c r="B1316">
        <v>164.98946799999999</v>
      </c>
      <c r="C1316">
        <v>11.246169999999999</v>
      </c>
      <c r="H1316">
        <v>161.31473499999998</v>
      </c>
      <c r="I1316">
        <v>8.0449470000000005</v>
      </c>
    </row>
    <row r="1317" spans="1:9" x14ac:dyDescent="0.25">
      <c r="A1317">
        <v>1316</v>
      </c>
      <c r="B1317">
        <v>165.008511</v>
      </c>
      <c r="C1317">
        <v>11.286436</v>
      </c>
      <c r="H1317">
        <v>161.344202</v>
      </c>
      <c r="I1317">
        <v>8.0645220000000002</v>
      </c>
    </row>
    <row r="1318" spans="1:9" x14ac:dyDescent="0.25">
      <c r="A1318">
        <v>1317</v>
      </c>
      <c r="F1318">
        <v>162.833564</v>
      </c>
      <c r="G1318">
        <v>11.068989</v>
      </c>
      <c r="H1318">
        <v>161.334149</v>
      </c>
      <c r="I1318">
        <v>8.0304780000000004</v>
      </c>
    </row>
    <row r="1319" spans="1:9" x14ac:dyDescent="0.25">
      <c r="A1319">
        <v>1318</v>
      </c>
      <c r="F1319">
        <v>162.879842</v>
      </c>
      <c r="G1319">
        <v>11.104521</v>
      </c>
      <c r="H1319">
        <v>161.32766100000001</v>
      </c>
      <c r="I1319">
        <v>7.984947</v>
      </c>
    </row>
    <row r="1320" spans="1:9" x14ac:dyDescent="0.25">
      <c r="A1320">
        <v>1319</v>
      </c>
      <c r="F1320">
        <v>162.87861700000002</v>
      </c>
      <c r="G1320">
        <v>11.116808000000001</v>
      </c>
      <c r="H1320">
        <v>161.340001</v>
      </c>
      <c r="I1320">
        <v>7.9594139999999998</v>
      </c>
    </row>
    <row r="1321" spans="1:9" x14ac:dyDescent="0.25">
      <c r="A1321">
        <v>1320</v>
      </c>
      <c r="F1321">
        <v>162.90281900000002</v>
      </c>
      <c r="G1321">
        <v>11.122394</v>
      </c>
      <c r="H1321">
        <v>161.26468199999999</v>
      </c>
      <c r="I1321">
        <v>8.02468</v>
      </c>
    </row>
    <row r="1322" spans="1:9" x14ac:dyDescent="0.25">
      <c r="A1322">
        <v>1321</v>
      </c>
      <c r="F1322">
        <v>162.93452100000002</v>
      </c>
      <c r="G1322">
        <v>11.142393999999999</v>
      </c>
      <c r="H1322">
        <v>161.25537400000002</v>
      </c>
      <c r="I1322">
        <v>8.0261700000000005</v>
      </c>
    </row>
    <row r="1323" spans="1:9" x14ac:dyDescent="0.25">
      <c r="A1323">
        <v>1322</v>
      </c>
      <c r="D1323">
        <v>179.11515700000001</v>
      </c>
      <c r="E1323">
        <v>9.0984569999999998</v>
      </c>
      <c r="F1323">
        <v>162.87016</v>
      </c>
      <c r="G1323">
        <v>11.106541999999999</v>
      </c>
      <c r="H1323">
        <v>161.289097</v>
      </c>
      <c r="I1323">
        <v>7.981223</v>
      </c>
    </row>
    <row r="1324" spans="1:9" x14ac:dyDescent="0.25">
      <c r="A1324">
        <v>1323</v>
      </c>
      <c r="D1324">
        <v>179.106066</v>
      </c>
      <c r="E1324">
        <v>8.9941479999999991</v>
      </c>
      <c r="F1324">
        <v>162.83930800000002</v>
      </c>
      <c r="G1324">
        <v>11.10117</v>
      </c>
      <c r="H1324">
        <v>161.30430899999999</v>
      </c>
      <c r="I1324">
        <v>8.0374990000000004</v>
      </c>
    </row>
    <row r="1325" spans="1:9" x14ac:dyDescent="0.25">
      <c r="A1325">
        <v>1324</v>
      </c>
      <c r="D1325">
        <v>179.04329899999999</v>
      </c>
      <c r="E1325">
        <v>9.1031910000000007</v>
      </c>
      <c r="F1325">
        <v>162.77234100000001</v>
      </c>
      <c r="G1325">
        <v>11.080052</v>
      </c>
    </row>
    <row r="1326" spans="1:9" x14ac:dyDescent="0.25">
      <c r="A1326">
        <v>1325</v>
      </c>
      <c r="D1326">
        <v>179.07425599999999</v>
      </c>
      <c r="E1326">
        <v>9.0861169999999998</v>
      </c>
      <c r="F1326">
        <v>162.79782</v>
      </c>
      <c r="G1326">
        <v>11.108829</v>
      </c>
    </row>
    <row r="1327" spans="1:9" x14ac:dyDescent="0.25">
      <c r="A1327">
        <v>1326</v>
      </c>
      <c r="D1327">
        <v>179.10649000000001</v>
      </c>
      <c r="E1327">
        <v>9.1057439999999996</v>
      </c>
      <c r="F1327">
        <v>162.88808699999998</v>
      </c>
      <c r="G1327">
        <v>11.055531999999999</v>
      </c>
    </row>
    <row r="1328" spans="1:9" x14ac:dyDescent="0.25">
      <c r="A1328">
        <v>1327</v>
      </c>
      <c r="D1328">
        <v>179.087287</v>
      </c>
      <c r="E1328">
        <v>9.1148399999999992</v>
      </c>
    </row>
    <row r="1329" spans="1:9" x14ac:dyDescent="0.25">
      <c r="A1329">
        <v>1328</v>
      </c>
      <c r="D1329">
        <v>179.07862</v>
      </c>
      <c r="E1329">
        <v>9.0978720000000006</v>
      </c>
    </row>
    <row r="1330" spans="1:9" x14ac:dyDescent="0.25">
      <c r="A1330">
        <v>1329</v>
      </c>
      <c r="D1330">
        <v>179.09797900000001</v>
      </c>
      <c r="E1330">
        <v>9.1035640000000004</v>
      </c>
    </row>
    <row r="1331" spans="1:9" x14ac:dyDescent="0.25">
      <c r="A1331">
        <v>1330</v>
      </c>
      <c r="D1331">
        <v>179.05776500000002</v>
      </c>
      <c r="E1331">
        <v>9.0962759999999996</v>
      </c>
    </row>
    <row r="1332" spans="1:9" x14ac:dyDescent="0.25">
      <c r="A1332">
        <v>1331</v>
      </c>
      <c r="D1332">
        <v>179.08882800000001</v>
      </c>
      <c r="E1332">
        <v>9.0639889999999994</v>
      </c>
    </row>
    <row r="1333" spans="1:9" x14ac:dyDescent="0.25">
      <c r="A1333">
        <v>1332</v>
      </c>
      <c r="B1333">
        <v>187.233565</v>
      </c>
      <c r="C1333">
        <v>10.582445999999999</v>
      </c>
      <c r="D1333">
        <v>179.15537499999999</v>
      </c>
      <c r="E1333">
        <v>8.9891489999999994</v>
      </c>
    </row>
    <row r="1334" spans="1:9" x14ac:dyDescent="0.25">
      <c r="A1334">
        <v>1333</v>
      </c>
      <c r="B1334">
        <v>187.24803</v>
      </c>
      <c r="C1334">
        <v>10.592819</v>
      </c>
      <c r="D1334">
        <v>179.11515700000001</v>
      </c>
      <c r="E1334">
        <v>9.0984569999999998</v>
      </c>
    </row>
    <row r="1335" spans="1:9" x14ac:dyDescent="0.25">
      <c r="A1335">
        <v>1334</v>
      </c>
      <c r="B1335">
        <v>187.240691</v>
      </c>
      <c r="C1335">
        <v>10.606915000000001</v>
      </c>
    </row>
    <row r="1336" spans="1:9" x14ac:dyDescent="0.25">
      <c r="A1336">
        <v>1335</v>
      </c>
      <c r="B1336">
        <v>187.245158</v>
      </c>
      <c r="C1336">
        <v>10.603085</v>
      </c>
      <c r="H1336">
        <v>178.743933</v>
      </c>
      <c r="I1336">
        <v>7.4734040000000004</v>
      </c>
    </row>
    <row r="1337" spans="1:9" x14ac:dyDescent="0.25">
      <c r="A1337">
        <v>1336</v>
      </c>
      <c r="B1337">
        <v>187.21760800000001</v>
      </c>
      <c r="C1337">
        <v>10.614042</v>
      </c>
      <c r="H1337">
        <v>178.77276900000001</v>
      </c>
      <c r="I1337">
        <v>7.4725000000000001</v>
      </c>
    </row>
    <row r="1338" spans="1:9" x14ac:dyDescent="0.25">
      <c r="A1338">
        <v>1337</v>
      </c>
      <c r="B1338">
        <v>187.19590600000001</v>
      </c>
      <c r="C1338">
        <v>10.629201999999999</v>
      </c>
      <c r="H1338">
        <v>178.74856399999999</v>
      </c>
      <c r="I1338">
        <v>7.5079779999999996</v>
      </c>
    </row>
    <row r="1339" spans="1:9" x14ac:dyDescent="0.25">
      <c r="A1339">
        <v>1338</v>
      </c>
      <c r="B1339">
        <v>187.18484000000001</v>
      </c>
      <c r="C1339">
        <v>10.62851</v>
      </c>
      <c r="H1339">
        <v>178.7508</v>
      </c>
      <c r="I1339">
        <v>7.504734</v>
      </c>
    </row>
    <row r="1340" spans="1:9" x14ac:dyDescent="0.25">
      <c r="A1340">
        <v>1339</v>
      </c>
      <c r="B1340">
        <v>187.21962600000001</v>
      </c>
      <c r="C1340">
        <v>10.624627</v>
      </c>
      <c r="H1340">
        <v>178.70271200000002</v>
      </c>
      <c r="I1340">
        <v>7.4844679999999997</v>
      </c>
    </row>
    <row r="1341" spans="1:9" x14ac:dyDescent="0.25">
      <c r="A1341">
        <v>1340</v>
      </c>
      <c r="B1341">
        <v>187.24175500000001</v>
      </c>
      <c r="C1341">
        <v>10.583671000000001</v>
      </c>
      <c r="H1341">
        <v>178.75058200000001</v>
      </c>
      <c r="I1341">
        <v>7.472925</v>
      </c>
    </row>
    <row r="1342" spans="1:9" x14ac:dyDescent="0.25">
      <c r="A1342">
        <v>1341</v>
      </c>
      <c r="B1342">
        <v>187.23696799999999</v>
      </c>
      <c r="C1342">
        <v>10.592553000000001</v>
      </c>
      <c r="H1342">
        <v>178.745002</v>
      </c>
      <c r="I1342">
        <v>7.4789890000000003</v>
      </c>
    </row>
    <row r="1343" spans="1:9" x14ac:dyDescent="0.25">
      <c r="A1343">
        <v>1342</v>
      </c>
      <c r="H1343">
        <v>178.75877600000001</v>
      </c>
      <c r="I1343">
        <v>7.5176600000000002</v>
      </c>
    </row>
    <row r="1344" spans="1:9" x14ac:dyDescent="0.25">
      <c r="A1344">
        <v>1343</v>
      </c>
      <c r="H1344">
        <v>178.76414700000001</v>
      </c>
      <c r="I1344">
        <v>7.5096270000000001</v>
      </c>
    </row>
    <row r="1345" spans="1:9" x14ac:dyDescent="0.25">
      <c r="A1345">
        <v>1344</v>
      </c>
      <c r="H1345">
        <v>178.758937</v>
      </c>
      <c r="I1345">
        <v>7.5261170000000002</v>
      </c>
    </row>
    <row r="1346" spans="1:9" x14ac:dyDescent="0.25">
      <c r="A1346">
        <v>1345</v>
      </c>
      <c r="D1346">
        <v>200.28409500000001</v>
      </c>
      <c r="E1346">
        <v>8.6390429999999991</v>
      </c>
      <c r="F1346">
        <v>186.753726</v>
      </c>
      <c r="G1346">
        <v>10.34484</v>
      </c>
      <c r="H1346">
        <v>178.743933</v>
      </c>
      <c r="I1346">
        <v>7.4734040000000004</v>
      </c>
    </row>
    <row r="1347" spans="1:9" x14ac:dyDescent="0.25">
      <c r="A1347">
        <v>1346</v>
      </c>
      <c r="D1347">
        <v>200.30542600000001</v>
      </c>
      <c r="E1347">
        <v>8.6198399999999999</v>
      </c>
      <c r="F1347">
        <v>186.688987</v>
      </c>
      <c r="G1347">
        <v>10.312872</v>
      </c>
      <c r="H1347">
        <v>178.743933</v>
      </c>
      <c r="I1347">
        <v>7.4734040000000004</v>
      </c>
    </row>
    <row r="1348" spans="1:9" x14ac:dyDescent="0.25">
      <c r="A1348">
        <v>1347</v>
      </c>
      <c r="D1348">
        <v>200.31069100000002</v>
      </c>
      <c r="E1348">
        <v>8.6530310000000004</v>
      </c>
      <c r="F1348">
        <v>186.73457200000001</v>
      </c>
      <c r="G1348">
        <v>10.305052999999999</v>
      </c>
    </row>
    <row r="1349" spans="1:9" x14ac:dyDescent="0.25">
      <c r="A1349">
        <v>1348</v>
      </c>
      <c r="D1349">
        <v>200.302977</v>
      </c>
      <c r="E1349">
        <v>8.6385109999999994</v>
      </c>
      <c r="F1349">
        <v>186.73882900000001</v>
      </c>
      <c r="G1349">
        <v>10.309521</v>
      </c>
    </row>
    <row r="1350" spans="1:9" x14ac:dyDescent="0.25">
      <c r="A1350">
        <v>1349</v>
      </c>
      <c r="D1350">
        <v>200.31196499999999</v>
      </c>
      <c r="E1350">
        <v>8.6076060000000005</v>
      </c>
      <c r="F1350">
        <v>186.73829499999999</v>
      </c>
      <c r="G1350">
        <v>10.310637</v>
      </c>
    </row>
    <row r="1351" spans="1:9" x14ac:dyDescent="0.25">
      <c r="A1351">
        <v>1350</v>
      </c>
      <c r="D1351">
        <v>200.35787099999999</v>
      </c>
      <c r="E1351">
        <v>8.6501599999999996</v>
      </c>
      <c r="F1351">
        <v>186.741221</v>
      </c>
      <c r="G1351">
        <v>10.312552999999999</v>
      </c>
    </row>
    <row r="1352" spans="1:9" x14ac:dyDescent="0.25">
      <c r="A1352">
        <v>1351</v>
      </c>
      <c r="D1352">
        <v>200.333777</v>
      </c>
      <c r="E1352">
        <v>8.6139890000000001</v>
      </c>
      <c r="F1352">
        <v>186.74967800000002</v>
      </c>
      <c r="G1352">
        <v>10.318137999999999</v>
      </c>
    </row>
    <row r="1353" spans="1:9" x14ac:dyDescent="0.25">
      <c r="A1353">
        <v>1352</v>
      </c>
      <c r="D1353">
        <v>200.31563800000001</v>
      </c>
      <c r="E1353">
        <v>8.6071270000000002</v>
      </c>
      <c r="F1353">
        <v>186.77781899999999</v>
      </c>
      <c r="G1353">
        <v>10.321116</v>
      </c>
    </row>
    <row r="1354" spans="1:9" x14ac:dyDescent="0.25">
      <c r="A1354">
        <v>1353</v>
      </c>
      <c r="D1354">
        <v>200.289839</v>
      </c>
      <c r="E1354">
        <v>8.6086170000000006</v>
      </c>
      <c r="F1354">
        <v>186.81303300000002</v>
      </c>
      <c r="G1354">
        <v>10.345426</v>
      </c>
    </row>
    <row r="1355" spans="1:9" x14ac:dyDescent="0.25">
      <c r="A1355">
        <v>1354</v>
      </c>
      <c r="D1355">
        <v>200.35920200000001</v>
      </c>
      <c r="E1355">
        <v>8.6312770000000008</v>
      </c>
      <c r="F1355">
        <v>186.74132800000001</v>
      </c>
      <c r="G1355">
        <v>10.320159</v>
      </c>
    </row>
    <row r="1356" spans="1:9" x14ac:dyDescent="0.25">
      <c r="A1356">
        <v>1355</v>
      </c>
      <c r="D1356">
        <v>200.28409500000001</v>
      </c>
      <c r="E1356">
        <v>8.6390429999999991</v>
      </c>
    </row>
    <row r="1357" spans="1:9" x14ac:dyDescent="0.25">
      <c r="A1357">
        <v>1356</v>
      </c>
      <c r="D1357">
        <v>200.28409500000001</v>
      </c>
      <c r="E1357">
        <v>8.6390429999999991</v>
      </c>
    </row>
    <row r="1358" spans="1:9" x14ac:dyDescent="0.25">
      <c r="A1358">
        <v>1357</v>
      </c>
      <c r="D1358">
        <v>200.28409500000001</v>
      </c>
      <c r="E1358">
        <v>8.6390429999999991</v>
      </c>
    </row>
    <row r="1359" spans="1:9" x14ac:dyDescent="0.25">
      <c r="A1359">
        <v>1358</v>
      </c>
      <c r="B1359">
        <v>209.91111599999999</v>
      </c>
      <c r="C1359">
        <v>10.287766</v>
      </c>
    </row>
    <row r="1360" spans="1:9" x14ac:dyDescent="0.25">
      <c r="A1360">
        <v>1359</v>
      </c>
      <c r="B1360">
        <v>209.913882</v>
      </c>
      <c r="C1360">
        <v>10.270638</v>
      </c>
    </row>
    <row r="1361" spans="1:9" x14ac:dyDescent="0.25">
      <c r="A1361">
        <v>1360</v>
      </c>
      <c r="B1361">
        <v>209.89690999999999</v>
      </c>
      <c r="C1361">
        <v>10.260744000000001</v>
      </c>
      <c r="H1361">
        <v>200.19771500000002</v>
      </c>
      <c r="I1361">
        <v>7.9814360000000004</v>
      </c>
    </row>
    <row r="1362" spans="1:9" x14ac:dyDescent="0.25">
      <c r="A1362">
        <v>1361</v>
      </c>
      <c r="B1362">
        <v>209.911856</v>
      </c>
      <c r="C1362">
        <v>10.250106000000001</v>
      </c>
      <c r="H1362">
        <v>200.19994600000001</v>
      </c>
      <c r="I1362">
        <v>7.9679789999999997</v>
      </c>
    </row>
    <row r="1363" spans="1:9" x14ac:dyDescent="0.25">
      <c r="A1363">
        <v>1362</v>
      </c>
      <c r="B1363">
        <v>209.89074199999999</v>
      </c>
      <c r="C1363">
        <v>10.255585</v>
      </c>
      <c r="H1363">
        <v>200.22159500000001</v>
      </c>
      <c r="I1363">
        <v>7.9839359999999999</v>
      </c>
    </row>
    <row r="1364" spans="1:9" x14ac:dyDescent="0.25">
      <c r="A1364">
        <v>1363</v>
      </c>
      <c r="B1364">
        <v>209.85627600000001</v>
      </c>
      <c r="C1364">
        <v>10.266064</v>
      </c>
      <c r="H1364">
        <v>200.25643400000001</v>
      </c>
      <c r="I1364">
        <v>8.0053730000000005</v>
      </c>
    </row>
    <row r="1365" spans="1:9" x14ac:dyDescent="0.25">
      <c r="A1365">
        <v>1364</v>
      </c>
      <c r="B1365">
        <v>209.85574600000001</v>
      </c>
      <c r="C1365">
        <v>10.263564000000001</v>
      </c>
      <c r="H1365">
        <v>200.26505500000002</v>
      </c>
      <c r="I1365">
        <v>7.9963290000000002</v>
      </c>
    </row>
    <row r="1366" spans="1:9" x14ac:dyDescent="0.25">
      <c r="A1366">
        <v>1365</v>
      </c>
      <c r="B1366">
        <v>209.87877500000002</v>
      </c>
      <c r="C1366">
        <v>10.260851000000001</v>
      </c>
      <c r="H1366">
        <v>200.22893400000001</v>
      </c>
      <c r="I1366">
        <v>8.0098929999999999</v>
      </c>
    </row>
    <row r="1367" spans="1:9" x14ac:dyDescent="0.25">
      <c r="A1367">
        <v>1366</v>
      </c>
      <c r="B1367">
        <v>209.88776300000001</v>
      </c>
      <c r="C1367">
        <v>10.269628000000001</v>
      </c>
      <c r="H1367">
        <v>200.269305</v>
      </c>
      <c r="I1367">
        <v>8.0042550000000006</v>
      </c>
    </row>
    <row r="1368" spans="1:9" x14ac:dyDescent="0.25">
      <c r="A1368">
        <v>1367</v>
      </c>
      <c r="B1368">
        <v>209.90005400000001</v>
      </c>
      <c r="C1368">
        <v>10.296861</v>
      </c>
      <c r="H1368">
        <v>200.250159</v>
      </c>
      <c r="I1368">
        <v>8.0752659999999992</v>
      </c>
    </row>
    <row r="1369" spans="1:9" x14ac:dyDescent="0.25">
      <c r="A1369">
        <v>1368</v>
      </c>
      <c r="H1369">
        <v>200.25797900000001</v>
      </c>
      <c r="I1369">
        <v>8.0339360000000006</v>
      </c>
    </row>
    <row r="1370" spans="1:9" x14ac:dyDescent="0.25">
      <c r="A1370">
        <v>1369</v>
      </c>
      <c r="H1370">
        <v>200.19771500000002</v>
      </c>
      <c r="I1370">
        <v>7.9814360000000004</v>
      </c>
    </row>
    <row r="1371" spans="1:9" x14ac:dyDescent="0.25">
      <c r="A1371">
        <v>1370</v>
      </c>
      <c r="F1371">
        <v>209.639895</v>
      </c>
      <c r="G1371">
        <v>10.765532</v>
      </c>
      <c r="H1371">
        <v>200.15776299999999</v>
      </c>
      <c r="I1371">
        <v>7.9814360000000004</v>
      </c>
    </row>
    <row r="1372" spans="1:9" x14ac:dyDescent="0.25">
      <c r="A1372">
        <v>1371</v>
      </c>
      <c r="F1372">
        <v>209.68382500000001</v>
      </c>
      <c r="G1372">
        <v>10.727392999999999</v>
      </c>
    </row>
    <row r="1373" spans="1:9" x14ac:dyDescent="0.25">
      <c r="A1373">
        <v>1372</v>
      </c>
      <c r="D1373">
        <v>221.669127</v>
      </c>
      <c r="E1373">
        <v>8.1263919999999992</v>
      </c>
      <c r="F1373">
        <v>209.63366600000001</v>
      </c>
      <c r="G1373">
        <v>10.763298000000001</v>
      </c>
    </row>
    <row r="1374" spans="1:9" x14ac:dyDescent="0.25">
      <c r="A1374">
        <v>1373</v>
      </c>
      <c r="D1374">
        <v>221.629761</v>
      </c>
      <c r="E1374">
        <v>8.1210769999999997</v>
      </c>
      <c r="F1374">
        <v>209.66244399999999</v>
      </c>
      <c r="G1374">
        <v>10.752765999999999</v>
      </c>
    </row>
    <row r="1375" spans="1:9" x14ac:dyDescent="0.25">
      <c r="A1375">
        <v>1374</v>
      </c>
      <c r="D1375">
        <v>221.67502200000001</v>
      </c>
      <c r="E1375">
        <v>8.1407070000000008</v>
      </c>
      <c r="F1375">
        <v>209.65760700000001</v>
      </c>
      <c r="G1375">
        <v>10.771967999999999</v>
      </c>
    </row>
    <row r="1376" spans="1:9" x14ac:dyDescent="0.25">
      <c r="A1376">
        <v>1375</v>
      </c>
      <c r="D1376">
        <v>221.665865</v>
      </c>
      <c r="E1376">
        <v>8.1264439999999993</v>
      </c>
      <c r="F1376">
        <v>209.680262</v>
      </c>
      <c r="G1376">
        <v>10.781328999999999</v>
      </c>
    </row>
    <row r="1377" spans="1:9" x14ac:dyDescent="0.25">
      <c r="A1377">
        <v>1376</v>
      </c>
      <c r="D1377">
        <v>221.65196900000001</v>
      </c>
      <c r="E1377">
        <v>8.1240240000000004</v>
      </c>
      <c r="F1377">
        <v>209.70776599999999</v>
      </c>
      <c r="G1377">
        <v>10.755159000000001</v>
      </c>
    </row>
    <row r="1378" spans="1:9" x14ac:dyDescent="0.25">
      <c r="A1378">
        <v>1377</v>
      </c>
      <c r="D1378">
        <v>221.63407699999999</v>
      </c>
      <c r="E1378">
        <v>8.1377600000000001</v>
      </c>
      <c r="F1378">
        <v>209.72781600000002</v>
      </c>
      <c r="G1378">
        <v>10.757393</v>
      </c>
    </row>
    <row r="1379" spans="1:9" x14ac:dyDescent="0.25">
      <c r="A1379">
        <v>1378</v>
      </c>
      <c r="D1379">
        <v>221.66607400000001</v>
      </c>
      <c r="E1379">
        <v>8.1471280000000004</v>
      </c>
      <c r="F1379">
        <v>209.73600999999999</v>
      </c>
      <c r="G1379">
        <v>10.820957</v>
      </c>
    </row>
    <row r="1380" spans="1:9" x14ac:dyDescent="0.25">
      <c r="A1380">
        <v>1379</v>
      </c>
      <c r="D1380">
        <v>221.68881099999999</v>
      </c>
      <c r="E1380">
        <v>8.1356020000000004</v>
      </c>
      <c r="F1380">
        <v>209.639895</v>
      </c>
      <c r="G1380">
        <v>10.765532</v>
      </c>
    </row>
    <row r="1381" spans="1:9" x14ac:dyDescent="0.25">
      <c r="A1381">
        <v>1380</v>
      </c>
      <c r="D1381">
        <v>221.68765300000001</v>
      </c>
      <c r="E1381">
        <v>8.1137610000000002</v>
      </c>
    </row>
    <row r="1382" spans="1:9" x14ac:dyDescent="0.25">
      <c r="A1382">
        <v>1381</v>
      </c>
      <c r="D1382">
        <v>221.656023</v>
      </c>
      <c r="E1382">
        <v>8.1230759999999993</v>
      </c>
    </row>
    <row r="1383" spans="1:9" x14ac:dyDescent="0.25">
      <c r="A1383">
        <v>1382</v>
      </c>
      <c r="B1383">
        <v>229.885672</v>
      </c>
      <c r="C1383">
        <v>10.246959</v>
      </c>
    </row>
    <row r="1384" spans="1:9" x14ac:dyDescent="0.25">
      <c r="A1384">
        <v>1383</v>
      </c>
      <c r="B1384">
        <v>229.90666999999999</v>
      </c>
      <c r="C1384">
        <v>10.25259</v>
      </c>
    </row>
    <row r="1385" spans="1:9" x14ac:dyDescent="0.25">
      <c r="A1385">
        <v>1384</v>
      </c>
      <c r="B1385">
        <v>229.90472499999998</v>
      </c>
      <c r="C1385">
        <v>10.253011000000001</v>
      </c>
    </row>
    <row r="1386" spans="1:9" x14ac:dyDescent="0.25">
      <c r="A1386">
        <v>1385</v>
      </c>
      <c r="B1386">
        <v>229.88204099999999</v>
      </c>
      <c r="C1386">
        <v>10.243064</v>
      </c>
    </row>
    <row r="1387" spans="1:9" x14ac:dyDescent="0.25">
      <c r="A1387">
        <v>1386</v>
      </c>
      <c r="B1387">
        <v>229.89282800000001</v>
      </c>
      <c r="C1387">
        <v>10.228065000000001</v>
      </c>
    </row>
    <row r="1388" spans="1:9" x14ac:dyDescent="0.25">
      <c r="A1388">
        <v>1387</v>
      </c>
      <c r="B1388">
        <v>229.87862100000001</v>
      </c>
      <c r="C1388">
        <v>10.232379999999999</v>
      </c>
      <c r="H1388">
        <v>221.91100800000001</v>
      </c>
      <c r="I1388">
        <v>7.945665</v>
      </c>
    </row>
    <row r="1389" spans="1:9" x14ac:dyDescent="0.25">
      <c r="A1389">
        <v>1388</v>
      </c>
      <c r="B1389">
        <v>229.89677699999999</v>
      </c>
      <c r="C1389">
        <v>10.247958000000001</v>
      </c>
      <c r="H1389">
        <v>221.94063800000001</v>
      </c>
      <c r="I1389">
        <v>7.8938259999999998</v>
      </c>
    </row>
    <row r="1390" spans="1:9" x14ac:dyDescent="0.25">
      <c r="A1390">
        <v>1389</v>
      </c>
      <c r="B1390">
        <v>229.88946200000001</v>
      </c>
      <c r="C1390">
        <v>10.245065</v>
      </c>
      <c r="H1390">
        <v>221.9589</v>
      </c>
      <c r="I1390">
        <v>7.8784580000000002</v>
      </c>
    </row>
    <row r="1391" spans="1:9" x14ac:dyDescent="0.25">
      <c r="A1391">
        <v>1390</v>
      </c>
      <c r="B1391">
        <v>229.86877899999999</v>
      </c>
      <c r="C1391">
        <v>10.25559</v>
      </c>
      <c r="H1391">
        <v>221.95153199999999</v>
      </c>
      <c r="I1391">
        <v>7.8669849999999997</v>
      </c>
    </row>
    <row r="1392" spans="1:9" x14ac:dyDescent="0.25">
      <c r="A1392">
        <v>1391</v>
      </c>
      <c r="B1392">
        <v>229.84456900000001</v>
      </c>
      <c r="C1392">
        <v>10.259062999999999</v>
      </c>
      <c r="H1392">
        <v>221.94442799999999</v>
      </c>
      <c r="I1392">
        <v>7.8804049999999997</v>
      </c>
    </row>
    <row r="1393" spans="1:9" x14ac:dyDescent="0.25">
      <c r="A1393">
        <v>1392</v>
      </c>
      <c r="B1393">
        <v>229.92172299999999</v>
      </c>
      <c r="C1393">
        <v>10.26301</v>
      </c>
      <c r="H1393">
        <v>221.89311499999999</v>
      </c>
      <c r="I1393">
        <v>7.8819319999999999</v>
      </c>
    </row>
    <row r="1394" spans="1:9" x14ac:dyDescent="0.25">
      <c r="A1394">
        <v>1393</v>
      </c>
      <c r="F1394">
        <v>228.454803</v>
      </c>
      <c r="G1394">
        <v>10.723352999999999</v>
      </c>
      <c r="H1394">
        <v>221.91769299999999</v>
      </c>
      <c r="I1394">
        <v>7.8826689999999999</v>
      </c>
    </row>
    <row r="1395" spans="1:9" x14ac:dyDescent="0.25">
      <c r="A1395">
        <v>1394</v>
      </c>
      <c r="F1395">
        <v>228.454803</v>
      </c>
      <c r="G1395">
        <v>10.723352999999999</v>
      </c>
      <c r="H1395">
        <v>221.932007</v>
      </c>
      <c r="I1395">
        <v>7.9102459999999999</v>
      </c>
    </row>
    <row r="1396" spans="1:9" x14ac:dyDescent="0.25">
      <c r="A1396">
        <v>1395</v>
      </c>
      <c r="D1396">
        <v>242.227091</v>
      </c>
      <c r="E1396">
        <v>7.7494129999999997</v>
      </c>
      <c r="F1396">
        <v>228.40043900000001</v>
      </c>
      <c r="G1396">
        <v>10.709144</v>
      </c>
      <c r="H1396">
        <v>221.95311100000001</v>
      </c>
      <c r="I1396">
        <v>7.8621439999999998</v>
      </c>
    </row>
    <row r="1397" spans="1:9" x14ac:dyDescent="0.25">
      <c r="A1397">
        <v>1396</v>
      </c>
      <c r="D1397">
        <v>242.251408</v>
      </c>
      <c r="E1397">
        <v>7.7040470000000001</v>
      </c>
      <c r="F1397">
        <v>228.416753</v>
      </c>
      <c r="G1397">
        <v>10.712934000000001</v>
      </c>
      <c r="H1397">
        <v>221.92016599999999</v>
      </c>
      <c r="I1397">
        <v>7.9796110000000002</v>
      </c>
    </row>
    <row r="1398" spans="1:9" x14ac:dyDescent="0.25">
      <c r="A1398">
        <v>1397</v>
      </c>
      <c r="D1398">
        <v>242.259198</v>
      </c>
      <c r="E1398">
        <v>7.7681480000000001</v>
      </c>
      <c r="F1398">
        <v>228.41354200000001</v>
      </c>
      <c r="G1398">
        <v>10.730458</v>
      </c>
    </row>
    <row r="1399" spans="1:9" x14ac:dyDescent="0.25">
      <c r="A1399">
        <v>1398</v>
      </c>
      <c r="D1399">
        <v>242.250618</v>
      </c>
      <c r="E1399">
        <v>7.7739380000000002</v>
      </c>
      <c r="F1399">
        <v>228.43511999999998</v>
      </c>
      <c r="G1399">
        <v>10.697407</v>
      </c>
    </row>
    <row r="1400" spans="1:9" x14ac:dyDescent="0.25">
      <c r="A1400">
        <v>1399</v>
      </c>
      <c r="D1400">
        <v>242.22977700000001</v>
      </c>
      <c r="E1400">
        <v>7.7738849999999999</v>
      </c>
      <c r="F1400">
        <v>228.42675299999999</v>
      </c>
      <c r="G1400">
        <v>10.697775999999999</v>
      </c>
    </row>
    <row r="1401" spans="1:9" x14ac:dyDescent="0.25">
      <c r="A1401">
        <v>1400</v>
      </c>
      <c r="D1401">
        <v>242.218253</v>
      </c>
      <c r="E1401">
        <v>7.7731479999999999</v>
      </c>
      <c r="F1401">
        <v>228.412227</v>
      </c>
      <c r="G1401">
        <v>10.70046</v>
      </c>
    </row>
    <row r="1402" spans="1:9" x14ac:dyDescent="0.25">
      <c r="A1402">
        <v>1401</v>
      </c>
      <c r="D1402">
        <v>242.247197</v>
      </c>
      <c r="E1402">
        <v>7.7422550000000001</v>
      </c>
      <c r="F1402">
        <v>228.37065000000001</v>
      </c>
      <c r="G1402">
        <v>10.695513</v>
      </c>
    </row>
    <row r="1403" spans="1:9" x14ac:dyDescent="0.25">
      <c r="A1403">
        <v>1402</v>
      </c>
      <c r="D1403">
        <v>242.20246399999999</v>
      </c>
      <c r="E1403">
        <v>7.7643589999999998</v>
      </c>
      <c r="F1403">
        <v>228.32691600000001</v>
      </c>
      <c r="G1403">
        <v>10.666935</v>
      </c>
    </row>
    <row r="1404" spans="1:9" x14ac:dyDescent="0.25">
      <c r="A1404">
        <v>1403</v>
      </c>
      <c r="D1404">
        <v>242.22977700000001</v>
      </c>
      <c r="E1404">
        <v>7.7566230000000003</v>
      </c>
      <c r="F1404">
        <v>228.288445</v>
      </c>
      <c r="G1404">
        <v>10.711565</v>
      </c>
    </row>
    <row r="1405" spans="1:9" x14ac:dyDescent="0.25">
      <c r="A1405">
        <v>1404</v>
      </c>
      <c r="D1405">
        <v>242.22425100000001</v>
      </c>
      <c r="E1405">
        <v>7.7619389999999999</v>
      </c>
      <c r="F1405">
        <v>228.454803</v>
      </c>
      <c r="G1405">
        <v>10.723352999999999</v>
      </c>
    </row>
    <row r="1406" spans="1:9" x14ac:dyDescent="0.25">
      <c r="A1406">
        <v>1405</v>
      </c>
      <c r="D1406">
        <v>242.21783099999999</v>
      </c>
      <c r="E1406">
        <v>7.7869900000000003</v>
      </c>
      <c r="F1406">
        <v>228.454803</v>
      </c>
      <c r="G1406">
        <v>10.723352999999999</v>
      </c>
    </row>
    <row r="1407" spans="1:9" x14ac:dyDescent="0.25">
      <c r="A1407">
        <v>1406</v>
      </c>
      <c r="D1407">
        <v>242.228566</v>
      </c>
      <c r="E1407">
        <v>7.7592540000000003</v>
      </c>
    </row>
    <row r="1408" spans="1:9" x14ac:dyDescent="0.25">
      <c r="A1408">
        <v>1407</v>
      </c>
      <c r="D1408">
        <v>242.25182999999998</v>
      </c>
      <c r="E1408">
        <v>7.7719899999999997</v>
      </c>
    </row>
    <row r="1409" spans="1:9" x14ac:dyDescent="0.25">
      <c r="A1409">
        <v>1408</v>
      </c>
      <c r="D1409">
        <v>242.27477300000001</v>
      </c>
      <c r="E1409">
        <v>7.6784169999999996</v>
      </c>
    </row>
    <row r="1410" spans="1:9" x14ac:dyDescent="0.25">
      <c r="A1410">
        <v>1409</v>
      </c>
      <c r="B1410">
        <v>252.56709899999998</v>
      </c>
      <c r="C1410">
        <v>8.2475430000000003</v>
      </c>
      <c r="D1410">
        <v>242.227091</v>
      </c>
      <c r="E1410">
        <v>7.7494129999999997</v>
      </c>
    </row>
    <row r="1411" spans="1:9" x14ac:dyDescent="0.25">
      <c r="A1411">
        <v>1410</v>
      </c>
      <c r="B1411">
        <v>252.58983499999999</v>
      </c>
      <c r="C1411">
        <v>8.2460170000000002</v>
      </c>
    </row>
    <row r="1412" spans="1:9" x14ac:dyDescent="0.25">
      <c r="A1412">
        <v>1411</v>
      </c>
      <c r="B1412">
        <v>252.563941</v>
      </c>
      <c r="C1412">
        <v>8.2272289999999995</v>
      </c>
      <c r="H1412">
        <v>240.55381599999998</v>
      </c>
      <c r="I1412">
        <v>7.0337149999999999</v>
      </c>
    </row>
    <row r="1413" spans="1:9" x14ac:dyDescent="0.25">
      <c r="A1413">
        <v>1412</v>
      </c>
      <c r="B1413">
        <v>252.55430799999999</v>
      </c>
      <c r="C1413">
        <v>8.194388</v>
      </c>
      <c r="H1413">
        <v>240.51402899999999</v>
      </c>
      <c r="I1413">
        <v>7.0886069999999997</v>
      </c>
    </row>
    <row r="1414" spans="1:9" x14ac:dyDescent="0.25">
      <c r="A1414">
        <v>1413</v>
      </c>
      <c r="B1414">
        <v>252.55720400000001</v>
      </c>
      <c r="C1414">
        <v>8.1902830000000009</v>
      </c>
      <c r="H1414">
        <v>240.52776599999999</v>
      </c>
      <c r="I1414">
        <v>7.13992</v>
      </c>
    </row>
    <row r="1415" spans="1:9" x14ac:dyDescent="0.25">
      <c r="A1415">
        <v>1414</v>
      </c>
      <c r="B1415">
        <v>252.567519</v>
      </c>
      <c r="C1415">
        <v>8.1953879999999995</v>
      </c>
      <c r="H1415">
        <v>240.52776599999999</v>
      </c>
      <c r="I1415">
        <v>7.1504459999999996</v>
      </c>
    </row>
    <row r="1416" spans="1:9" x14ac:dyDescent="0.25">
      <c r="A1416">
        <v>1415</v>
      </c>
      <c r="B1416">
        <v>252.54673199999999</v>
      </c>
      <c r="C1416">
        <v>8.2010719999999999</v>
      </c>
      <c r="H1416">
        <v>240.536765</v>
      </c>
      <c r="I1416">
        <v>7.1481310000000002</v>
      </c>
    </row>
    <row r="1417" spans="1:9" x14ac:dyDescent="0.25">
      <c r="A1417">
        <v>1416</v>
      </c>
      <c r="B1417">
        <v>252.57162299999999</v>
      </c>
      <c r="C1417">
        <v>8.2033880000000003</v>
      </c>
      <c r="H1417">
        <v>240.52255500000001</v>
      </c>
      <c r="I1417">
        <v>7.1856549999999997</v>
      </c>
    </row>
    <row r="1418" spans="1:9" x14ac:dyDescent="0.25">
      <c r="A1418">
        <v>1417</v>
      </c>
      <c r="B1418">
        <v>252.55025699999999</v>
      </c>
      <c r="C1418">
        <v>8.2035459999999993</v>
      </c>
      <c r="H1418">
        <v>240.528975</v>
      </c>
      <c r="I1418">
        <v>7.1070799999999998</v>
      </c>
    </row>
    <row r="1419" spans="1:9" x14ac:dyDescent="0.25">
      <c r="A1419">
        <v>1418</v>
      </c>
      <c r="B1419">
        <v>252.552886</v>
      </c>
      <c r="C1419">
        <v>8.2036510000000007</v>
      </c>
      <c r="H1419">
        <v>240.55086900000001</v>
      </c>
      <c r="I1419">
        <v>7.1114480000000002</v>
      </c>
    </row>
    <row r="1420" spans="1:9" x14ac:dyDescent="0.25">
      <c r="A1420">
        <v>1419</v>
      </c>
      <c r="B1420">
        <v>252.54499300000001</v>
      </c>
      <c r="C1420">
        <v>8.188231</v>
      </c>
      <c r="H1420">
        <v>240.53071499999999</v>
      </c>
      <c r="I1420">
        <v>7.0877119999999998</v>
      </c>
    </row>
    <row r="1421" spans="1:9" x14ac:dyDescent="0.25">
      <c r="A1421">
        <v>1420</v>
      </c>
      <c r="B1421">
        <v>252.562941</v>
      </c>
      <c r="C1421">
        <v>8.1733890000000002</v>
      </c>
      <c r="H1421">
        <v>240.517293</v>
      </c>
      <c r="I1421">
        <v>7.0537679999999998</v>
      </c>
    </row>
    <row r="1422" spans="1:9" x14ac:dyDescent="0.25">
      <c r="A1422">
        <v>1421</v>
      </c>
      <c r="B1422">
        <v>252.524046</v>
      </c>
      <c r="C1422">
        <v>8.1687060000000002</v>
      </c>
      <c r="H1422">
        <v>240.52160699999999</v>
      </c>
      <c r="I1422">
        <v>7.0380839999999996</v>
      </c>
    </row>
    <row r="1423" spans="1:9" x14ac:dyDescent="0.25">
      <c r="A1423">
        <v>1422</v>
      </c>
      <c r="B1423">
        <v>252.61541199999999</v>
      </c>
      <c r="C1423">
        <v>8.2352279999999993</v>
      </c>
      <c r="H1423">
        <v>240.558291</v>
      </c>
      <c r="I1423">
        <v>7.0350320000000002</v>
      </c>
    </row>
    <row r="1424" spans="1:9" x14ac:dyDescent="0.25">
      <c r="A1424">
        <v>1423</v>
      </c>
      <c r="D1424">
        <v>263.24671799999999</v>
      </c>
      <c r="E1424">
        <v>5.3590720000000003</v>
      </c>
      <c r="H1424">
        <v>240.520871</v>
      </c>
      <c r="I1424">
        <v>7.0669769999999996</v>
      </c>
    </row>
    <row r="1425" spans="1:9" x14ac:dyDescent="0.25">
      <c r="A1425">
        <v>1424</v>
      </c>
      <c r="D1425">
        <v>263.22524499999997</v>
      </c>
      <c r="E1425">
        <v>5.2989689999999996</v>
      </c>
      <c r="H1425">
        <v>240.520871</v>
      </c>
      <c r="I1425">
        <v>7.0669769999999996</v>
      </c>
    </row>
    <row r="1426" spans="1:9" x14ac:dyDescent="0.25">
      <c r="A1426">
        <v>1425</v>
      </c>
      <c r="D1426">
        <v>263.20124699999997</v>
      </c>
      <c r="E1426">
        <v>5.3697549999999996</v>
      </c>
      <c r="F1426">
        <v>251.680148</v>
      </c>
      <c r="G1426">
        <v>8.8385110000000005</v>
      </c>
    </row>
    <row r="1427" spans="1:9" x14ac:dyDescent="0.25">
      <c r="A1427">
        <v>1426</v>
      </c>
      <c r="D1427">
        <v>263.22582499999999</v>
      </c>
      <c r="E1427">
        <v>5.336125</v>
      </c>
      <c r="F1427">
        <v>251.70772399999998</v>
      </c>
      <c r="G1427">
        <v>8.8706139999999998</v>
      </c>
    </row>
    <row r="1428" spans="1:9" x14ac:dyDescent="0.25">
      <c r="A1428">
        <v>1427</v>
      </c>
      <c r="D1428">
        <v>263.22582499999999</v>
      </c>
      <c r="E1428">
        <v>5.3280209999999997</v>
      </c>
      <c r="F1428">
        <v>251.686621</v>
      </c>
      <c r="G1428">
        <v>8.8711400000000005</v>
      </c>
    </row>
    <row r="1429" spans="1:9" x14ac:dyDescent="0.25">
      <c r="A1429">
        <v>1428</v>
      </c>
      <c r="D1429">
        <v>263.24413900000002</v>
      </c>
      <c r="E1429">
        <v>5.3422299999999998</v>
      </c>
      <c r="F1429">
        <v>251.67909499999999</v>
      </c>
      <c r="G1429">
        <v>8.8735610000000005</v>
      </c>
    </row>
    <row r="1430" spans="1:9" x14ac:dyDescent="0.25">
      <c r="A1430">
        <v>1429</v>
      </c>
      <c r="D1430">
        <v>263.21645599999999</v>
      </c>
      <c r="E1430">
        <v>5.3402830000000003</v>
      </c>
      <c r="F1430">
        <v>251.68293599999998</v>
      </c>
      <c r="G1430">
        <v>8.8726140000000004</v>
      </c>
    </row>
    <row r="1431" spans="1:9" x14ac:dyDescent="0.25">
      <c r="A1431">
        <v>1430</v>
      </c>
      <c r="D1431">
        <v>263.21508599999999</v>
      </c>
      <c r="E1431">
        <v>5.3347040000000003</v>
      </c>
      <c r="F1431">
        <v>251.65557000000001</v>
      </c>
      <c r="G1431">
        <v>8.884665</v>
      </c>
    </row>
    <row r="1432" spans="1:9" x14ac:dyDescent="0.25">
      <c r="A1432">
        <v>1431</v>
      </c>
      <c r="D1432">
        <v>263.20629700000001</v>
      </c>
      <c r="E1432">
        <v>5.3262309999999999</v>
      </c>
      <c r="F1432">
        <v>251.666045</v>
      </c>
      <c r="G1432">
        <v>8.85914</v>
      </c>
    </row>
    <row r="1433" spans="1:9" x14ac:dyDescent="0.25">
      <c r="A1433">
        <v>1432</v>
      </c>
      <c r="D1433">
        <v>263.21429699999999</v>
      </c>
      <c r="E1433">
        <v>5.3041799999999997</v>
      </c>
      <c r="F1433">
        <v>251.67262099999999</v>
      </c>
      <c r="G1433">
        <v>8.8520889999999994</v>
      </c>
    </row>
    <row r="1434" spans="1:9" x14ac:dyDescent="0.25">
      <c r="A1434">
        <v>1433</v>
      </c>
      <c r="D1434">
        <v>263.201773</v>
      </c>
      <c r="E1434">
        <v>5.3386519999999997</v>
      </c>
      <c r="F1434">
        <v>251.70962</v>
      </c>
      <c r="G1434">
        <v>8.855772</v>
      </c>
    </row>
    <row r="1435" spans="1:9" x14ac:dyDescent="0.25">
      <c r="A1435">
        <v>1434</v>
      </c>
      <c r="D1435">
        <v>263.22371900000002</v>
      </c>
      <c r="E1435">
        <v>5.3630709999999997</v>
      </c>
      <c r="F1435">
        <v>251.705725</v>
      </c>
      <c r="G1435">
        <v>8.817933</v>
      </c>
    </row>
    <row r="1436" spans="1:9" x14ac:dyDescent="0.25">
      <c r="A1436">
        <v>1435</v>
      </c>
      <c r="D1436">
        <v>263.24692399999998</v>
      </c>
      <c r="E1436">
        <v>5.344862</v>
      </c>
      <c r="F1436">
        <v>251.71677599999998</v>
      </c>
      <c r="G1436">
        <v>8.815512</v>
      </c>
    </row>
    <row r="1437" spans="1:9" x14ac:dyDescent="0.25">
      <c r="A1437">
        <v>1436</v>
      </c>
      <c r="D1437">
        <v>263.280081</v>
      </c>
      <c r="E1437">
        <v>5.315232</v>
      </c>
      <c r="F1437">
        <v>251.69672600000001</v>
      </c>
      <c r="G1437">
        <v>8.8738779999999995</v>
      </c>
    </row>
    <row r="1438" spans="1:9" x14ac:dyDescent="0.25">
      <c r="A1438">
        <v>1437</v>
      </c>
      <c r="D1438">
        <v>263.32229100000001</v>
      </c>
      <c r="E1438">
        <v>5.2699189999999998</v>
      </c>
      <c r="F1438">
        <v>251.73203899999999</v>
      </c>
      <c r="G1438">
        <v>8.9106649999999998</v>
      </c>
    </row>
    <row r="1439" spans="1:9" x14ac:dyDescent="0.25">
      <c r="A1439">
        <v>1438</v>
      </c>
      <c r="B1439">
        <v>272.03538800000001</v>
      </c>
      <c r="C1439">
        <v>5.745997</v>
      </c>
      <c r="D1439">
        <v>263.24671799999999</v>
      </c>
      <c r="E1439">
        <v>5.3590720000000003</v>
      </c>
      <c r="F1439">
        <v>251.680148</v>
      </c>
      <c r="G1439">
        <v>8.8385110000000005</v>
      </c>
    </row>
    <row r="1440" spans="1:9" x14ac:dyDescent="0.25">
      <c r="A1440">
        <v>1439</v>
      </c>
      <c r="B1440">
        <v>272.03202299999998</v>
      </c>
      <c r="C1440">
        <v>5.7859429999999996</v>
      </c>
    </row>
    <row r="1441" spans="1:11" x14ac:dyDescent="0.25">
      <c r="A1441">
        <v>1440</v>
      </c>
      <c r="B1441">
        <v>272.04691600000001</v>
      </c>
      <c r="C1441">
        <v>5.7752590000000001</v>
      </c>
      <c r="J1441">
        <v>235.52578</v>
      </c>
      <c r="K1441">
        <v>13.666453000000001</v>
      </c>
    </row>
    <row r="1442" spans="1:11" x14ac:dyDescent="0.25">
      <c r="A1442">
        <v>1441</v>
      </c>
    </row>
    <row r="1443" spans="1:11" x14ac:dyDescent="0.25">
      <c r="A1443">
        <v>1442</v>
      </c>
    </row>
    <row r="1444" spans="1:11" x14ac:dyDescent="0.25">
      <c r="A1444">
        <v>1443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5CBD8-3B31-48E1-A68D-6C25A6A6C051}">
  <dimension ref="A1:DV1442"/>
  <sheetViews>
    <sheetView workbookViewId="0">
      <selection activeCell="BO10" sqref="BO10:BQ12"/>
    </sheetView>
  </sheetViews>
  <sheetFormatPr defaultRowHeight="15" x14ac:dyDescent="0.25"/>
  <cols>
    <col min="1" max="1" width="5" bestFit="1" customWidth="1"/>
    <col min="2" max="5" width="2" bestFit="1" customWidth="1"/>
    <col min="6" max="6" width="11.140625" bestFit="1" customWidth="1"/>
    <col min="10" max="10" width="24.140625" bestFit="1" customWidth="1"/>
    <col min="11" max="11" width="12" bestFit="1" customWidth="1"/>
    <col min="13" max="13" width="18.140625" bestFit="1" customWidth="1"/>
    <col min="14" max="14" width="8.140625" bestFit="1" customWidth="1"/>
    <col min="15" max="15" width="12" bestFit="1" customWidth="1"/>
    <col min="18" max="18" width="17.5703125" bestFit="1" customWidth="1"/>
    <col min="19" max="20" width="12" bestFit="1" customWidth="1"/>
    <col min="22" max="22" width="8.85546875" bestFit="1" customWidth="1"/>
    <col min="23" max="23" width="5.42578125" bestFit="1" customWidth="1"/>
    <col min="24" max="25" width="12" bestFit="1" customWidth="1"/>
    <col min="26" max="26" width="5.140625" bestFit="1" customWidth="1"/>
    <col min="27" max="28" width="12" bestFit="1" customWidth="1"/>
    <col min="29" max="29" width="5.42578125" bestFit="1" customWidth="1"/>
    <col min="30" max="31" width="12" bestFit="1" customWidth="1"/>
    <col min="32" max="32" width="5.28515625" bestFit="1" customWidth="1"/>
    <col min="33" max="34" width="12" bestFit="1" customWidth="1"/>
    <col min="36" max="36" width="12.5703125" bestFit="1" customWidth="1"/>
    <col min="37" max="37" width="9.5703125" bestFit="1" customWidth="1"/>
    <col min="38" max="39" width="12" bestFit="1" customWidth="1"/>
    <col min="40" max="40" width="9.28515625" bestFit="1" customWidth="1"/>
    <col min="41" max="42" width="12" bestFit="1" customWidth="1"/>
    <col min="43" max="43" width="9.5703125" bestFit="1" customWidth="1"/>
    <col min="44" max="45" width="12" bestFit="1" customWidth="1"/>
    <col min="46" max="46" width="9.42578125" bestFit="1" customWidth="1"/>
    <col min="47" max="48" width="12" bestFit="1" customWidth="1"/>
    <col min="50" max="50" width="23.5703125" bestFit="1" customWidth="1"/>
    <col min="51" max="52" width="12" bestFit="1" customWidth="1"/>
    <col min="53" max="53" width="23.28515625" bestFit="1" customWidth="1"/>
    <col min="54" max="55" width="12" bestFit="1" customWidth="1"/>
    <col min="56" max="56" width="23.7109375" bestFit="1" customWidth="1"/>
    <col min="57" max="58" width="12" bestFit="1" customWidth="1"/>
    <col min="59" max="59" width="23.42578125" bestFit="1" customWidth="1"/>
    <col min="60" max="61" width="12" bestFit="1" customWidth="1"/>
    <col min="63" max="63" width="19.140625" bestFit="1" customWidth="1"/>
    <col min="64" max="65" width="12" bestFit="1" customWidth="1"/>
    <col min="67" max="67" width="17.42578125" bestFit="1" customWidth="1"/>
    <col min="68" max="69" width="12" bestFit="1" customWidth="1"/>
    <col min="71" max="71" width="12.42578125" bestFit="1" customWidth="1"/>
    <col min="72" max="72" width="8" bestFit="1" customWidth="1"/>
    <col min="73" max="73" width="12" bestFit="1" customWidth="1"/>
    <col min="74" max="74" width="6" bestFit="1" customWidth="1"/>
    <col min="76" max="76" width="14.5703125" bestFit="1" customWidth="1"/>
    <col min="77" max="78" width="12" bestFit="1" customWidth="1"/>
    <col min="79" max="79" width="14.28515625" bestFit="1" customWidth="1"/>
    <col min="80" max="81" width="12" bestFit="1" customWidth="1"/>
    <col min="82" max="82" width="14.5703125" bestFit="1" customWidth="1"/>
    <col min="83" max="84" width="12" bestFit="1" customWidth="1"/>
    <col min="85" max="85" width="14.42578125" bestFit="1" customWidth="1"/>
    <col min="86" max="87" width="12" bestFit="1" customWidth="1"/>
    <col min="89" max="89" width="15.28515625" bestFit="1" customWidth="1"/>
    <col min="90" max="91" width="12" bestFit="1" customWidth="1"/>
    <col min="92" max="92" width="15" bestFit="1" customWidth="1"/>
    <col min="93" max="94" width="12" bestFit="1" customWidth="1"/>
    <col min="95" max="95" width="15.28515625" bestFit="1" customWidth="1"/>
    <col min="96" max="97" width="12" bestFit="1" customWidth="1"/>
    <col min="98" max="98" width="15.140625" bestFit="1" customWidth="1"/>
    <col min="99" max="100" width="12" bestFit="1" customWidth="1"/>
    <col min="102" max="102" width="15.42578125" bestFit="1" customWidth="1"/>
    <col min="103" max="104" width="12" bestFit="1" customWidth="1"/>
    <col min="105" max="105" width="15.140625" bestFit="1" customWidth="1"/>
    <col min="106" max="107" width="12" bestFit="1" customWidth="1"/>
    <col min="108" max="108" width="15.42578125" bestFit="1" customWidth="1"/>
    <col min="109" max="110" width="12" bestFit="1" customWidth="1"/>
    <col min="111" max="111" width="15.28515625" bestFit="1" customWidth="1"/>
    <col min="112" max="113" width="12" bestFit="1" customWidth="1"/>
    <col min="115" max="115" width="16.140625" bestFit="1" customWidth="1"/>
    <col min="116" max="117" width="12" bestFit="1" customWidth="1"/>
    <col min="118" max="118" width="15.85546875" bestFit="1" customWidth="1"/>
    <col min="119" max="120" width="12" bestFit="1" customWidth="1"/>
    <col min="121" max="121" width="16.140625" bestFit="1" customWidth="1"/>
    <col min="122" max="123" width="12" bestFit="1" customWidth="1"/>
    <col min="124" max="124" width="16" bestFit="1" customWidth="1"/>
    <col min="125" max="126" width="12" bestFit="1" customWidth="1"/>
  </cols>
  <sheetData>
    <row r="1" spans="1:126" x14ac:dyDescent="0.25">
      <c r="A1">
        <v>200</v>
      </c>
      <c r="F1" t="s">
        <v>9</v>
      </c>
      <c r="J1" t="s">
        <v>298</v>
      </c>
      <c r="K1">
        <v>92.018779342723008</v>
      </c>
      <c r="M1" t="s">
        <v>240</v>
      </c>
      <c r="N1" t="s">
        <v>241</v>
      </c>
      <c r="O1" t="s">
        <v>242</v>
      </c>
      <c r="S1" t="s">
        <v>30</v>
      </c>
      <c r="T1" t="s">
        <v>31</v>
      </c>
      <c r="V1" t="s">
        <v>220</v>
      </c>
      <c r="W1" t="s">
        <v>215</v>
      </c>
      <c r="X1" t="s">
        <v>30</v>
      </c>
      <c r="Y1" t="s">
        <v>31</v>
      </c>
      <c r="Z1" t="s">
        <v>216</v>
      </c>
      <c r="AA1" t="s">
        <v>30</v>
      </c>
      <c r="AB1" t="s">
        <v>31</v>
      </c>
      <c r="AC1" t="s">
        <v>217</v>
      </c>
      <c r="AD1" t="s">
        <v>30</v>
      </c>
      <c r="AE1" t="s">
        <v>31</v>
      </c>
      <c r="AF1" t="s">
        <v>218</v>
      </c>
      <c r="AG1" t="s">
        <v>30</v>
      </c>
      <c r="AH1" t="s">
        <v>31</v>
      </c>
      <c r="AJ1" t="s">
        <v>313</v>
      </c>
      <c r="AK1" t="s">
        <v>215</v>
      </c>
      <c r="AL1" t="s">
        <v>30</v>
      </c>
      <c r="AM1" t="s">
        <v>31</v>
      </c>
      <c r="AN1" t="s">
        <v>216</v>
      </c>
      <c r="AO1" t="s">
        <v>30</v>
      </c>
      <c r="AP1" t="s">
        <v>31</v>
      </c>
      <c r="AQ1" t="s">
        <v>217</v>
      </c>
      <c r="AR1" t="s">
        <v>30</v>
      </c>
      <c r="AS1" t="s">
        <v>31</v>
      </c>
      <c r="AT1" t="s">
        <v>218</v>
      </c>
      <c r="AU1" t="s">
        <v>30</v>
      </c>
      <c r="AV1" t="s">
        <v>31</v>
      </c>
      <c r="AX1" t="s">
        <v>99</v>
      </c>
      <c r="AY1" t="s">
        <v>30</v>
      </c>
      <c r="AZ1" t="s">
        <v>31</v>
      </c>
      <c r="BA1" t="s">
        <v>100</v>
      </c>
      <c r="BB1" t="s">
        <v>30</v>
      </c>
      <c r="BC1" t="s">
        <v>31</v>
      </c>
      <c r="BD1" t="s">
        <v>101</v>
      </c>
      <c r="BE1" t="s">
        <v>30</v>
      </c>
      <c r="BF1" t="s">
        <v>31</v>
      </c>
      <c r="BG1" t="s">
        <v>102</v>
      </c>
      <c r="BH1" t="s">
        <v>30</v>
      </c>
      <c r="BI1" t="s">
        <v>31</v>
      </c>
      <c r="BK1" t="s">
        <v>311</v>
      </c>
      <c r="BL1" t="s">
        <v>30</v>
      </c>
      <c r="BM1" t="s">
        <v>31</v>
      </c>
      <c r="BO1" t="s">
        <v>29</v>
      </c>
      <c r="BP1" t="s">
        <v>30</v>
      </c>
      <c r="BQ1" t="s">
        <v>31</v>
      </c>
      <c r="BS1" t="s">
        <v>212</v>
      </c>
      <c r="BT1" t="s">
        <v>213</v>
      </c>
      <c r="BU1" t="s">
        <v>214</v>
      </c>
      <c r="BV1" t="e">
        <v>#N/A</v>
      </c>
      <c r="BX1" t="s">
        <v>164</v>
      </c>
      <c r="BY1" t="s">
        <v>30</v>
      </c>
      <c r="BZ1" t="s">
        <v>31</v>
      </c>
      <c r="CA1" t="s">
        <v>165</v>
      </c>
      <c r="CB1" t="s">
        <v>30</v>
      </c>
      <c r="CC1" t="s">
        <v>31</v>
      </c>
      <c r="CD1" t="s">
        <v>166</v>
      </c>
      <c r="CE1" t="s">
        <v>30</v>
      </c>
      <c r="CF1" t="s">
        <v>31</v>
      </c>
      <c r="CG1" t="s">
        <v>167</v>
      </c>
      <c r="CH1" t="s">
        <v>30</v>
      </c>
      <c r="CI1" t="s">
        <v>31</v>
      </c>
      <c r="CK1" t="s">
        <v>168</v>
      </c>
      <c r="CL1" t="s">
        <v>30</v>
      </c>
      <c r="CM1" t="s">
        <v>31</v>
      </c>
      <c r="CN1" t="s">
        <v>169</v>
      </c>
      <c r="CO1" t="s">
        <v>30</v>
      </c>
      <c r="CP1" t="s">
        <v>31</v>
      </c>
      <c r="CQ1" t="s">
        <v>170</v>
      </c>
      <c r="CR1" t="s">
        <v>30</v>
      </c>
      <c r="CS1" t="s">
        <v>31</v>
      </c>
      <c r="CT1" t="s">
        <v>171</v>
      </c>
      <c r="CU1" t="s">
        <v>30</v>
      </c>
      <c r="CV1" t="s">
        <v>31</v>
      </c>
      <c r="CX1" t="s">
        <v>172</v>
      </c>
      <c r="CY1" t="s">
        <v>30</v>
      </c>
      <c r="CZ1" t="s">
        <v>31</v>
      </c>
      <c r="DA1" t="s">
        <v>173</v>
      </c>
      <c r="DB1" t="s">
        <v>30</v>
      </c>
      <c r="DC1" t="s">
        <v>31</v>
      </c>
      <c r="DD1" t="s">
        <v>174</v>
      </c>
      <c r="DE1" t="s">
        <v>30</v>
      </c>
      <c r="DF1" t="s">
        <v>31</v>
      </c>
      <c r="DG1" t="s">
        <v>175</v>
      </c>
      <c r="DH1" t="s">
        <v>30</v>
      </c>
      <c r="DI1" t="s">
        <v>31</v>
      </c>
      <c r="DK1" t="s">
        <v>188</v>
      </c>
      <c r="DL1" t="s">
        <v>30</v>
      </c>
      <c r="DM1" t="s">
        <v>31</v>
      </c>
      <c r="DN1" t="s">
        <v>189</v>
      </c>
      <c r="DO1" t="s">
        <v>30</v>
      </c>
      <c r="DP1" t="s">
        <v>31</v>
      </c>
      <c r="DQ1" t="s">
        <v>190</v>
      </c>
      <c r="DR1" t="s">
        <v>30</v>
      </c>
      <c r="DS1" t="s">
        <v>31</v>
      </c>
      <c r="DT1" t="s">
        <v>191</v>
      </c>
      <c r="DU1" t="s">
        <v>30</v>
      </c>
      <c r="DV1" t="s">
        <v>31</v>
      </c>
    </row>
    <row r="2" spans="1:126" x14ac:dyDescent="0.25">
      <c r="A2">
        <v>1</v>
      </c>
      <c r="J2" t="s">
        <v>299</v>
      </c>
      <c r="K2">
        <v>96.491228070175438</v>
      </c>
      <c r="M2" t="s">
        <v>297</v>
      </c>
      <c r="N2">
        <v>213</v>
      </c>
      <c r="R2" t="s">
        <v>236</v>
      </c>
      <c r="S2">
        <v>9.4788732394366221E-2</v>
      </c>
      <c r="T2">
        <v>2.3195792249944201E-2</v>
      </c>
      <c r="W2" t="s">
        <v>221</v>
      </c>
      <c r="X2">
        <f>AVERAGE(Coordination!AT:AT)</f>
        <v>0.52832776614436294</v>
      </c>
      <c r="Y2">
        <f>STDEV(Coordination!AT:AT)</f>
        <v>0.1351767222270806</v>
      </c>
      <c r="Z2" t="s">
        <v>224</v>
      </c>
      <c r="AA2">
        <f>AVERAGE(Coordination!AW:AW)</f>
        <v>0.47458486406335088</v>
      </c>
      <c r="AB2">
        <f>STDEV(Coordination!AW:AW)</f>
        <v>0.13554396195717466</v>
      </c>
      <c r="AC2" t="s">
        <v>227</v>
      </c>
      <c r="AD2">
        <f>AVERAGE(Coordination!AZ:AZ)</f>
        <v>0.52004702453452145</v>
      </c>
      <c r="AE2">
        <f>STDEV(Coordination!AZ:AZ)</f>
        <v>7.7268399874217089E-2</v>
      </c>
      <c r="AF2" t="s">
        <v>230</v>
      </c>
      <c r="AG2">
        <f>AVERAGE(Coordination!BC:BC)</f>
        <v>0.61960594998274265</v>
      </c>
      <c r="AH2">
        <f>STDEV(Coordination!BC:BC)</f>
        <v>0.33611418944216631</v>
      </c>
      <c r="AK2" t="s">
        <v>314</v>
      </c>
      <c r="AL2">
        <f>AVERAGE(Coordination!BQ:BQ)</f>
        <v>0.40175144620296049</v>
      </c>
      <c r="AM2">
        <f>STDEV(Coordination!BQ:BQ)</f>
        <v>9.6188522491944664E-2</v>
      </c>
      <c r="AN2" t="s">
        <v>317</v>
      </c>
      <c r="AO2">
        <f>AVERAGE(Coordination!BT:BT)</f>
        <v>0.40189536696537503</v>
      </c>
      <c r="AP2">
        <f>STDEV(Coordination!BT:BT)</f>
        <v>9.6007942133693028E-2</v>
      </c>
      <c r="AQ2" t="s">
        <v>320</v>
      </c>
      <c r="AR2">
        <f>AVERAGE(Coordination!BW:BW)</f>
        <v>0.44062330275484934</v>
      </c>
      <c r="AS2">
        <f>STDEV(Coordination!BW:BW)</f>
        <v>5.2765731838063004E-2</v>
      </c>
      <c r="AT2" t="s">
        <v>323</v>
      </c>
      <c r="AU2">
        <f>AVERAGE(Coordination!BZ:BZ)</f>
        <v>0.16752711565729583</v>
      </c>
      <c r="AV2">
        <f>STDEV(Coordination!BZ:BZ)</f>
        <v>0.12202247819854629</v>
      </c>
      <c r="AX2" t="s">
        <v>103</v>
      </c>
      <c r="AY2">
        <f>AVERAGE(Cycle!$CL:$CL)</f>
        <v>11.425925925925926</v>
      </c>
      <c r="AZ2">
        <f>STDEV(Cycle!$CL:$CL)</f>
        <v>2.4309471083234415</v>
      </c>
      <c r="BA2" t="s">
        <v>104</v>
      </c>
      <c r="BB2">
        <f>AVERAGE(Cycle!$CP:$CP)</f>
        <v>12.303571428571429</v>
      </c>
      <c r="BC2">
        <f>STDEV(Cycle!$CP:$CP)</f>
        <v>2.3811352743607834</v>
      </c>
      <c r="BD2" t="s">
        <v>105</v>
      </c>
      <c r="BE2">
        <f>AVERAGE(Cycle!$CT:$CT)</f>
        <v>11.6</v>
      </c>
      <c r="BF2">
        <f>STDEV(Cycle!$CT:$CT)</f>
        <v>2.1653842358548947</v>
      </c>
      <c r="BG2" t="s">
        <v>106</v>
      </c>
      <c r="BH2">
        <f>AVERAGE(Cycle!$CX:$CX)</f>
        <v>11.222222222222221</v>
      </c>
      <c r="BI2">
        <f>STDEV(Cycle!$CX:$CX)</f>
        <v>2.3364758712332856</v>
      </c>
      <c r="BK2" t="s">
        <v>312</v>
      </c>
      <c r="BL2">
        <f>AVERAGE(Cycle!AO:AR)</f>
        <v>173.02552316015019</v>
      </c>
      <c r="BM2">
        <f>STDEV(Cycle!AO:AR)</f>
        <v>32.083286186357824</v>
      </c>
      <c r="BO2" t="s">
        <v>32</v>
      </c>
      <c r="BP2">
        <f>AVERAGE(Cycle!BF:BF)</f>
        <v>1.6020992280701758</v>
      </c>
      <c r="BQ2">
        <f>STDEV(Cycle!BF:BF)</f>
        <v>0.55653076959175718</v>
      </c>
      <c r="BS2" t="s">
        <v>206</v>
      </c>
      <c r="BT2">
        <v>20</v>
      </c>
      <c r="BU2">
        <v>1.4035087719298245</v>
      </c>
      <c r="BV2">
        <v>0.1</v>
      </c>
      <c r="BX2" t="s">
        <v>140</v>
      </c>
      <c r="BY2">
        <f>AVERAGE(Cycle!DC:DC)</f>
        <v>28.489213339379816</v>
      </c>
      <c r="BZ2">
        <f>STDEV(Cycle!DC:DC)</f>
        <v>18.699655306705839</v>
      </c>
      <c r="CA2" t="s">
        <v>143</v>
      </c>
      <c r="CB2">
        <f>AVERAGE(Cycle!DF:DF)</f>
        <v>30.076115908977911</v>
      </c>
      <c r="CC2">
        <f>STDEV(Cycle!DF:DF)</f>
        <v>19.581572870030673</v>
      </c>
      <c r="CD2" t="s">
        <v>146</v>
      </c>
      <c r="CE2">
        <f>AVERAGE(Cycle!DI:DI)</f>
        <v>22.65326411247008</v>
      </c>
      <c r="CF2">
        <f>STDEV(Cycle!DI:DI)</f>
        <v>10.62385952110786</v>
      </c>
      <c r="CG2" t="s">
        <v>149</v>
      </c>
      <c r="CH2">
        <f>AVERAGE(Cycle!DL:DL)</f>
        <v>70.090277369689147</v>
      </c>
      <c r="CI2">
        <f>STDEV(Cycle!DL:DL)</f>
        <v>19.762594968932337</v>
      </c>
      <c r="CK2" t="s">
        <v>152</v>
      </c>
      <c r="CL2">
        <f>AVERAGE(Cycle!DP:DP)</f>
        <v>17.67070378181489</v>
      </c>
      <c r="CM2">
        <f>STDEV(Cycle!DP:DP)</f>
        <v>18.965051810706466</v>
      </c>
      <c r="CN2" t="s">
        <v>155</v>
      </c>
      <c r="CO2">
        <f>AVERAGE(Cycle!DS:DS)</f>
        <v>16.966570136212997</v>
      </c>
      <c r="CP2">
        <f>STDEV(Cycle!DS:DS)</f>
        <v>17.890637305081654</v>
      </c>
      <c r="CQ2" t="s">
        <v>158</v>
      </c>
      <c r="CR2">
        <f>AVERAGE(Cycle!DV:DV)</f>
        <v>4.769197708192924</v>
      </c>
      <c r="CS2">
        <f>STDEV(Cycle!DV:DV)</f>
        <v>9.97693257640762</v>
      </c>
      <c r="CT2" t="s">
        <v>161</v>
      </c>
      <c r="CU2">
        <f>AVERAGE(Cycle!DY:DY)</f>
        <v>63.374340196235622</v>
      </c>
      <c r="CV2">
        <f>STDEV(Cycle!DY:DY)</f>
        <v>30.049754118465145</v>
      </c>
      <c r="CX2" t="s">
        <v>176</v>
      </c>
      <c r="CY2">
        <f>AVERAGE(Cycle!BV:BV)/200</f>
        <v>1.9528301886792453E-2</v>
      </c>
      <c r="CZ2">
        <f>STDEV(Cycle!BV:BV)/200</f>
        <v>1.2413707952818971E-2</v>
      </c>
      <c r="DA2" t="s">
        <v>177</v>
      </c>
      <c r="DB2">
        <f>AVERAGE(Cycle!BZ:BZ)/200</f>
        <v>1.9615384615384614E-2</v>
      </c>
      <c r="DC2">
        <f>STDEV(Cycle!BZ:BZ)/200</f>
        <v>1.2557559782549622E-2</v>
      </c>
      <c r="DD2" t="s">
        <v>178</v>
      </c>
      <c r="DE2">
        <f>AVERAGE(Cycle!CD:CD)/200</f>
        <v>1.5882352941176469E-2</v>
      </c>
      <c r="DF2">
        <f>STDEV(Cycle!CD:CD)/200</f>
        <v>8.2889011547334288E-3</v>
      </c>
      <c r="DG2" t="s">
        <v>179</v>
      </c>
      <c r="DH2">
        <f>AVERAGE(Cycle!CH:CH)/200</f>
        <v>5.0392156862745098E-2</v>
      </c>
      <c r="DI2">
        <f>STDEV(Cycle!CH:CH)/200</f>
        <v>1.6026326380518464E-2</v>
      </c>
      <c r="DK2" t="s">
        <v>192</v>
      </c>
      <c r="DL2">
        <f>AVERAGE(Cycle!CM:CM)/200</f>
        <v>9.4444444444444445E-3</v>
      </c>
      <c r="DM2">
        <f>STDEV(Cycle!CM:CM)/200</f>
        <v>9.5000827536945182E-3</v>
      </c>
      <c r="DN2" t="s">
        <v>193</v>
      </c>
      <c r="DO2">
        <f>AVERAGE(Cycle!CQ:CQ)/200</f>
        <v>9.7321428571428576E-3</v>
      </c>
      <c r="DP2">
        <f>STDEV(Cycle!CQ:CQ)/200</f>
        <v>9.4589852837078988E-3</v>
      </c>
      <c r="DQ2" t="s">
        <v>194</v>
      </c>
      <c r="DR2">
        <f>AVERAGE(Cycle!CU:CU)/200</f>
        <v>3.1818181818181819E-3</v>
      </c>
      <c r="DS2">
        <f>STDEV(Cycle!CU:CU)/200</f>
        <v>6.7607004597948798E-3</v>
      </c>
      <c r="DT2" t="s">
        <v>195</v>
      </c>
      <c r="DU2">
        <f>AVERAGE(Cycle!CY:CY)/200</f>
        <v>3.7314814814814815E-2</v>
      </c>
      <c r="DV2">
        <f>STDEV(Cycle!CY:CY)/200</f>
        <v>2.1863922272430232E-2</v>
      </c>
    </row>
    <row r="3" spans="1:126" x14ac:dyDescent="0.25">
      <c r="A3">
        <v>2</v>
      </c>
      <c r="J3" t="s">
        <v>300</v>
      </c>
      <c r="K3">
        <v>98.260869565217391</v>
      </c>
      <c r="M3" t="s">
        <v>291</v>
      </c>
      <c r="N3">
        <v>31</v>
      </c>
      <c r="O3">
        <f xml:space="preserve"> (N3/N$2)*100</f>
        <v>14.553990610328638</v>
      </c>
      <c r="R3" t="s">
        <v>239</v>
      </c>
      <c r="S3">
        <v>29.79020979020979</v>
      </c>
      <c r="W3" t="s">
        <v>222</v>
      </c>
      <c r="X3">
        <f>AVERAGE(Coordination!AU:AU)</f>
        <v>0.47889446266515501</v>
      </c>
      <c r="Y3">
        <f>STDEV(Coordination!AU:AU)</f>
        <v>7.5458189876246307E-2</v>
      </c>
      <c r="Z3" t="s">
        <v>225</v>
      </c>
      <c r="AA3">
        <f>AVERAGE(Coordination!AX:AX)</f>
        <v>0.55469398660193536</v>
      </c>
      <c r="AB3">
        <f>STDEV(Coordination!AX:AX)</f>
        <v>0.3738704279499569</v>
      </c>
      <c r="AC3" t="s">
        <v>228</v>
      </c>
      <c r="AD3">
        <f>AVERAGE(Coordination!BA:BA)</f>
        <v>0.3367417983631848</v>
      </c>
      <c r="AE3">
        <f>STDEV(Coordination!BA:BA)</f>
        <v>0.33805989152005644</v>
      </c>
      <c r="AF3" t="s">
        <v>231</v>
      </c>
      <c r="AG3">
        <f>AVERAGE(Coordination!BD:BD)</f>
        <v>0.45066898081093459</v>
      </c>
      <c r="AH3">
        <f>STDEV(Coordination!BD:BD)</f>
        <v>8.0836590461576333E-2</v>
      </c>
      <c r="AK3" t="s">
        <v>315</v>
      </c>
      <c r="AL3">
        <f>AVERAGE(Coordination!BR:BR)</f>
        <v>0.43971011116471237</v>
      </c>
      <c r="AM3">
        <f>STDEV(Coordination!BR:BR)</f>
        <v>4.9428496794927355E-2</v>
      </c>
      <c r="AN3" t="s">
        <v>318</v>
      </c>
      <c r="AO3">
        <f>AVERAGE(Coordination!BU:BU)</f>
        <v>0.14565072541785776</v>
      </c>
      <c r="AP3">
        <f>STDEV(Coordination!BU:BU)</f>
        <v>0.12186044181782484</v>
      </c>
      <c r="AQ3" t="s">
        <v>321</v>
      </c>
      <c r="AR3">
        <f>AVERAGE(Coordination!BX:BX)</f>
        <v>0.14844213301226147</v>
      </c>
      <c r="AS3">
        <f>STDEV(Coordination!BX:BX)</f>
        <v>0.1241209206640248</v>
      </c>
      <c r="AT3" t="s">
        <v>324</v>
      </c>
      <c r="AU3">
        <f>AVERAGE(Coordination!CA:CA)</f>
        <v>0.42045008340927115</v>
      </c>
      <c r="AV3">
        <f>STDEV(Coordination!CA:CA)</f>
        <v>5.063150300258943E-2</v>
      </c>
      <c r="AX3" t="s">
        <v>107</v>
      </c>
      <c r="AY3">
        <f>AVERAGE(Cycle!$BU:$BU)</f>
        <v>13.924528301886792</v>
      </c>
      <c r="AZ3">
        <f>STDEV(Cycle!$BU:$BU)</f>
        <v>1.4121595110894951</v>
      </c>
      <c r="BA3" t="s">
        <v>108</v>
      </c>
      <c r="BB3">
        <f>AVERAGE(Cycle!$BY:$BY)</f>
        <v>13.346153846153847</v>
      </c>
      <c r="BC3">
        <f>STDEV(Cycle!$BY:$BY)</f>
        <v>1.7021856236720754</v>
      </c>
      <c r="BD3" t="s">
        <v>109</v>
      </c>
      <c r="BE3">
        <f>AVERAGE(Cycle!$CC:$CC)</f>
        <v>13.882352941176471</v>
      </c>
      <c r="BF3">
        <f>STDEV(Cycle!$CC:$CC)</f>
        <v>1.9559862864910862</v>
      </c>
      <c r="BG3" t="s">
        <v>110</v>
      </c>
      <c r="BH3">
        <f>AVERAGE(Cycle!$CG:$CG)</f>
        <v>14.274509803921569</v>
      </c>
      <c r="BI3">
        <f>STDEV(Cycle!$CG:$CG)</f>
        <v>1.4977106712920083</v>
      </c>
      <c r="BK3" t="s">
        <v>308</v>
      </c>
      <c r="BL3">
        <v>170.48822010309533</v>
      </c>
      <c r="BO3" t="s">
        <v>33</v>
      </c>
      <c r="BP3">
        <f>AVERAGE(Cycle!BG:BG)</f>
        <v>2.7339652909090906</v>
      </c>
      <c r="BQ3">
        <f>STDEV(Cycle!BG:BG)</f>
        <v>0.87593370751853872</v>
      </c>
      <c r="BS3" t="s">
        <v>207</v>
      </c>
      <c r="BT3">
        <v>311</v>
      </c>
      <c r="BU3">
        <v>21.82456140350877</v>
      </c>
      <c r="BV3">
        <v>1.5549999999999999</v>
      </c>
      <c r="BX3" t="s">
        <v>141</v>
      </c>
      <c r="BY3">
        <f>AVERAGE(Cycle!DD:DD)</f>
        <v>22.31379284792159</v>
      </c>
      <c r="BZ3">
        <f>STDEV(Cycle!DD:DD)</f>
        <v>10.061077558546959</v>
      </c>
      <c r="CA3" t="s">
        <v>144</v>
      </c>
      <c r="CB3">
        <f>AVERAGE(Cycle!DG:DG)</f>
        <v>71.719924588985677</v>
      </c>
      <c r="CC3">
        <f>STDEV(Cycle!DG:DG)</f>
        <v>23.896009306354603</v>
      </c>
      <c r="CD3" t="s">
        <v>147</v>
      </c>
      <c r="CE3">
        <f>AVERAGE(Cycle!DJ:DJ)</f>
        <v>67.944266009053834</v>
      </c>
      <c r="CF3">
        <f>STDEV(Cycle!DJ:DJ)</f>
        <v>21.875177209665342</v>
      </c>
      <c r="CG3" t="s">
        <v>150</v>
      </c>
      <c r="CH3">
        <f>AVERAGE(Cycle!DM:DM)</f>
        <v>21.439730972602934</v>
      </c>
      <c r="CI3">
        <f>STDEV(Cycle!DM:DM)</f>
        <v>10.150986649717865</v>
      </c>
      <c r="CK3" t="s">
        <v>153</v>
      </c>
      <c r="CL3">
        <f>AVERAGE(Cycle!DQ:DQ)</f>
        <v>4.5367541273974021</v>
      </c>
      <c r="CM3">
        <f>STDEV(Cycle!DQ:DQ)</f>
        <v>9.0563016325000145</v>
      </c>
      <c r="CN3" t="s">
        <v>156</v>
      </c>
      <c r="CO3">
        <f>AVERAGE(Cycle!DT:DT)</f>
        <v>62.261533109747411</v>
      </c>
      <c r="CP3">
        <f>STDEV(Cycle!DT:DT)</f>
        <v>28.622608266021842</v>
      </c>
      <c r="CQ3" t="s">
        <v>159</v>
      </c>
      <c r="CR3">
        <f>AVERAGE(Cycle!DW:DW)</f>
        <v>67.700098147466591</v>
      </c>
      <c r="CS3">
        <f>STDEV(Cycle!DW:DW)</f>
        <v>30.031153493480506</v>
      </c>
      <c r="CT3" t="s">
        <v>162</v>
      </c>
      <c r="CU3">
        <f>AVERAGE(Cycle!DZ:DZ)</f>
        <v>7.1358903139948895</v>
      </c>
      <c r="CV3">
        <f>STDEV(Cycle!DZ:DZ)</f>
        <v>9.7980553171348976</v>
      </c>
      <c r="CX3" t="s">
        <v>180</v>
      </c>
      <c r="CY3">
        <f>AVERAGE(Cycle!BW:BW)/200</f>
        <v>1.5566037735849057E-2</v>
      </c>
      <c r="CZ3">
        <f>STDEV(Cycle!BW:BW)/200</f>
        <v>7.3157086884274745E-3</v>
      </c>
      <c r="DA3" t="s">
        <v>181</v>
      </c>
      <c r="DB3">
        <f>AVERAGE(Cycle!CA:CA)/200</f>
        <v>4.8076923076923073E-2</v>
      </c>
      <c r="DC3">
        <f>STDEV(Cycle!CA:CA)/200</f>
        <v>1.7771806438074838E-2</v>
      </c>
      <c r="DD3" t="s">
        <v>182</v>
      </c>
      <c r="DE3">
        <f>AVERAGE(Cycle!CE:CE)/200</f>
        <v>4.7745098039215686E-2</v>
      </c>
      <c r="DF3">
        <f>STDEV(Cycle!CE:CE)/200</f>
        <v>1.7785210864372573E-2</v>
      </c>
      <c r="DG3" t="s">
        <v>183</v>
      </c>
      <c r="DH3">
        <f>AVERAGE(Cycle!CI:CI)/200</f>
        <v>1.5392156862745098E-2</v>
      </c>
      <c r="DI3">
        <f>STDEV(Cycle!CI:CI)/200</f>
        <v>7.8002011034909837E-3</v>
      </c>
      <c r="DK3" t="s">
        <v>196</v>
      </c>
      <c r="DL3">
        <f>AVERAGE(Cycle!CN:CN)/200</f>
        <v>3.0555555555555557E-3</v>
      </c>
      <c r="DM3">
        <f>STDEV(Cycle!CN:CN)/200</f>
        <v>6.7584096227537747E-3</v>
      </c>
      <c r="DN3" t="s">
        <v>197</v>
      </c>
      <c r="DO3">
        <f>AVERAGE(Cycle!CR:CR)/200</f>
        <v>3.9464285714285716E-2</v>
      </c>
      <c r="DP3">
        <f>STDEV(Cycle!CR:CR)/200</f>
        <v>2.0729394400411029E-2</v>
      </c>
      <c r="DQ3" t="s">
        <v>198</v>
      </c>
      <c r="DR3">
        <f>AVERAGE(Cycle!CV:CV)/200</f>
        <v>4.0181818181818187E-2</v>
      </c>
      <c r="DS3">
        <f>STDEV(Cycle!CV:CV)/200</f>
        <v>2.0206426287190504E-2</v>
      </c>
      <c r="DT3" t="s">
        <v>199</v>
      </c>
      <c r="DU3">
        <f>AVERAGE(Cycle!CZ:CZ)/200</f>
        <v>4.2592592592592595E-3</v>
      </c>
      <c r="DV3">
        <f>STDEV(Cycle!CZ:CZ)/200</f>
        <v>6.2500873508920321E-3</v>
      </c>
    </row>
    <row r="4" spans="1:126" x14ac:dyDescent="0.25">
      <c r="A4">
        <v>3</v>
      </c>
      <c r="F4" t="s">
        <v>22</v>
      </c>
      <c r="J4" t="s">
        <v>301</v>
      </c>
      <c r="K4">
        <v>0</v>
      </c>
      <c r="M4" t="s">
        <v>292</v>
      </c>
      <c r="N4">
        <v>3</v>
      </c>
      <c r="O4">
        <f xml:space="preserve"> (N4/N$2)*100</f>
        <v>1.4084507042253522</v>
      </c>
      <c r="W4" t="s">
        <v>223</v>
      </c>
      <c r="X4">
        <f>AVERAGE(Coordination!AV:AV)</f>
        <v>0.2440905799953817</v>
      </c>
      <c r="Y4">
        <f>STDEV(Coordination!AV:AV)</f>
        <v>0.25233675345152046</v>
      </c>
      <c r="Z4" t="s">
        <v>226</v>
      </c>
      <c r="AA4">
        <f>AVERAGE(Coordination!AY:AY)</f>
        <v>0.55083873118106252</v>
      </c>
      <c r="AB4">
        <f>STDEV(Coordination!AY:AY)</f>
        <v>7.4875706286177318E-2</v>
      </c>
      <c r="AC4" t="s">
        <v>229</v>
      </c>
      <c r="AD4">
        <f>AVERAGE(Coordination!BB:BB)</f>
        <v>0.5792701494779825</v>
      </c>
      <c r="AE4">
        <f>STDEV(Coordination!BB:BB)</f>
        <v>0.2546516695021942</v>
      </c>
      <c r="AF4" t="s">
        <v>232</v>
      </c>
      <c r="AG4">
        <f>AVERAGE(Coordination!BE:BE)</f>
        <v>0.37966603844810953</v>
      </c>
      <c r="AH4">
        <f>STDEV(Coordination!BE:BE)</f>
        <v>0.23657577120205889</v>
      </c>
      <c r="AK4" t="s">
        <v>316</v>
      </c>
      <c r="AL4">
        <f>AVERAGE(Coordination!BS:BS)</f>
        <v>0.16370858117203754</v>
      </c>
      <c r="AM4">
        <f>STDEV(Coordination!BS:BS)</f>
        <v>0.12311020028239449</v>
      </c>
      <c r="AN4" t="s">
        <v>319</v>
      </c>
      <c r="AO4">
        <f>AVERAGE(Coordination!BV:BV)</f>
        <v>0.42304300229405239</v>
      </c>
      <c r="AP4">
        <f>STDEV(Coordination!BV:BV)</f>
        <v>4.6937419701145282E-2</v>
      </c>
      <c r="AQ4" t="s">
        <v>322</v>
      </c>
      <c r="AR4">
        <f>AVERAGE(Coordination!BY:BY)</f>
        <v>0.28136408383314776</v>
      </c>
      <c r="AS4">
        <f>STDEV(Coordination!BY:BY)</f>
        <v>0.14999735796206734</v>
      </c>
      <c r="AT4" t="s">
        <v>325</v>
      </c>
      <c r="AU4">
        <f>AVERAGE(Coordination!CB:CB)</f>
        <v>0.28153259103186012</v>
      </c>
      <c r="AV4">
        <f>STDEV(Coordination!CB:CB)</f>
        <v>0.14855447635043165</v>
      </c>
      <c r="AX4" t="s">
        <v>112</v>
      </c>
      <c r="AY4">
        <f>AVERAGE(Cycle!$K$2:$K$63)</f>
        <v>6.9622641509433938E-2</v>
      </c>
      <c r="AZ4">
        <f>STDEV(Cycle!$K$2:$K$63)</f>
        <v>7.0607975554474751E-3</v>
      </c>
      <c r="BA4" t="s">
        <v>113</v>
      </c>
      <c r="BB4">
        <f>AVERAGE(Cycle!$L$2:$L$63)</f>
        <v>6.6730769230769205E-2</v>
      </c>
      <c r="BC4">
        <f>STDEV(Cycle!$L$2:$L$63)</f>
        <v>8.5109281183605289E-3</v>
      </c>
      <c r="BD4" t="s">
        <v>114</v>
      </c>
      <c r="BE4">
        <f>AVERAGE(Cycle!$M$2:$M$63)</f>
        <v>6.9411764705882353E-2</v>
      </c>
      <c r="BF4">
        <f>STDEV(Cycle!$M$2:$M$63)</f>
        <v>9.7799314324553462E-3</v>
      </c>
      <c r="BG4" t="s">
        <v>115</v>
      </c>
      <c r="BH4">
        <f>AVERAGE(Cycle!$N$2:$N$62)</f>
        <v>7.1372549019607864E-2</v>
      </c>
      <c r="BI4">
        <f>STDEV(Cycle!$N$2:$N$62)</f>
        <v>7.4885533564600475E-3</v>
      </c>
      <c r="BO4" t="s">
        <v>36</v>
      </c>
      <c r="BS4" t="s">
        <v>208</v>
      </c>
      <c r="BT4">
        <v>1016</v>
      </c>
      <c r="BU4">
        <v>71.298245614035082</v>
      </c>
      <c r="BV4">
        <v>5.08</v>
      </c>
      <c r="BX4" t="s">
        <v>142</v>
      </c>
      <c r="BY4">
        <f>AVERAGE(Cycle!DE:DE)</f>
        <v>72.13611444049846</v>
      </c>
      <c r="BZ4">
        <f>STDEV(Cycle!DE:DE)</f>
        <v>21.061176720963008</v>
      </c>
      <c r="CA4" t="s">
        <v>145</v>
      </c>
      <c r="CB4">
        <f>AVERAGE(Cycle!DH:DH)</f>
        <v>23.030883614876821</v>
      </c>
      <c r="CC4">
        <f>STDEV(Cycle!DH:DH)</f>
        <v>10.132018563882408</v>
      </c>
      <c r="CD4" t="s">
        <v>148</v>
      </c>
      <c r="CE4">
        <f>AVERAGE(Cycle!DK:DK)</f>
        <v>50.476239665822611</v>
      </c>
      <c r="CF4">
        <f>STDEV(Cycle!DK:DK)</f>
        <v>27.027352105506047</v>
      </c>
      <c r="CG4" t="s">
        <v>151</v>
      </c>
      <c r="CH4">
        <f>AVERAGE(Cycle!DN:DN)</f>
        <v>49.007452082711595</v>
      </c>
      <c r="CI4">
        <f>STDEV(Cycle!DN:DN)</f>
        <v>25.053592746286785</v>
      </c>
      <c r="CK4" t="s">
        <v>154</v>
      </c>
      <c r="CL4">
        <f>AVERAGE(Cycle!DR:DR)</f>
        <v>62.14937069103734</v>
      </c>
      <c r="CM4">
        <f>STDEV(Cycle!DR:DR)</f>
        <v>28.771005382729314</v>
      </c>
      <c r="CN4" t="s">
        <v>157</v>
      </c>
      <c r="CO4">
        <f>AVERAGE(Cycle!DU:DU)</f>
        <v>5.5360264735264719</v>
      </c>
      <c r="CP4">
        <f>STDEV(Cycle!DU:DU)</f>
        <v>8.1872722458310463</v>
      </c>
      <c r="CQ4" t="s">
        <v>160</v>
      </c>
      <c r="CR4">
        <f>AVERAGE(Cycle!DX:DX)</f>
        <v>33.706326236230538</v>
      </c>
      <c r="CS4">
        <f>STDEV(Cycle!DX:DX)</f>
        <v>31.588117232132205</v>
      </c>
      <c r="CT4" t="s">
        <v>163</v>
      </c>
      <c r="CU4">
        <f>AVERAGE(Cycle!EA:EA)</f>
        <v>36.309028391501734</v>
      </c>
      <c r="CV4">
        <f>STDEV(Cycle!EA:EA)</f>
        <v>33.902493119784687</v>
      </c>
      <c r="CX4" t="s">
        <v>184</v>
      </c>
      <c r="CY4">
        <f>AVERAGE(Cycle!BX:BX)/200</f>
        <v>5.047169811320755E-2</v>
      </c>
      <c r="CZ4">
        <f>STDEV(Cycle!BX:BX)/200</f>
        <v>1.6000725672948642E-2</v>
      </c>
      <c r="DA4" t="s">
        <v>185</v>
      </c>
      <c r="DB4">
        <f>AVERAGE(Cycle!CB:CB)/200</f>
        <v>1.5192307692307692E-2</v>
      </c>
      <c r="DC4">
        <f>STDEV(Cycle!CB:CB)/200</f>
        <v>6.7853315307286532E-3</v>
      </c>
      <c r="DD4" t="s">
        <v>186</v>
      </c>
      <c r="DE4">
        <f>AVERAGE(Cycle!CF:CF)/200</f>
        <v>3.3823529411764704E-2</v>
      </c>
      <c r="DF4">
        <f>STDEV(Cycle!CF:CF)/200</f>
        <v>1.6958426675081552E-2</v>
      </c>
      <c r="DG4" t="s">
        <v>187</v>
      </c>
      <c r="DH4">
        <f>AVERAGE(Cycle!CJ:CJ)/200</f>
        <v>3.4313725490196074E-2</v>
      </c>
      <c r="DI4">
        <f>STDEV(Cycle!CJ:CJ)/200</f>
        <v>1.6703880023609403E-2</v>
      </c>
      <c r="DK4" t="s">
        <v>200</v>
      </c>
      <c r="DL4">
        <f>AVERAGE(Cycle!CO:CO)/200</f>
        <v>3.7314814814814815E-2</v>
      </c>
      <c r="DM4">
        <f>STDEV(Cycle!CO:CO)/200</f>
        <v>2.1863922272430232E-2</v>
      </c>
      <c r="DN4" t="s">
        <v>201</v>
      </c>
      <c r="DO4">
        <f>AVERAGE(Cycle!CS:CS)/200</f>
        <v>3.6607142857142854E-3</v>
      </c>
      <c r="DP4">
        <f>STDEV(Cycle!CS:CS)/200</f>
        <v>5.5178282477283194E-3</v>
      </c>
      <c r="DQ4" t="s">
        <v>202</v>
      </c>
      <c r="DR4">
        <f>AVERAGE(Cycle!CW:CW)/200</f>
        <v>1.8818181818181817E-2</v>
      </c>
      <c r="DS4">
        <f>STDEV(Cycle!CW:CW)/200</f>
        <v>1.6941173719768266E-2</v>
      </c>
      <c r="DT4" t="s">
        <v>203</v>
      </c>
      <c r="DU4">
        <f>AVERAGE(Cycle!DA:DA)/200</f>
        <v>1.9166666666666669E-2</v>
      </c>
      <c r="DV4">
        <f>STDEV(Cycle!DA:DA)/200</f>
        <v>1.6900094897578825E-2</v>
      </c>
    </row>
    <row r="5" spans="1:126" x14ac:dyDescent="0.25">
      <c r="A5">
        <v>4</v>
      </c>
      <c r="B5" s="2">
        <v>1</v>
      </c>
      <c r="E5" s="3">
        <v>4</v>
      </c>
      <c r="J5" t="s">
        <v>302</v>
      </c>
      <c r="K5">
        <v>0</v>
      </c>
      <c r="M5" t="s">
        <v>293</v>
      </c>
      <c r="N5">
        <v>0</v>
      </c>
      <c r="O5">
        <f xml:space="preserve"> (N5/N$2)*100</f>
        <v>0</v>
      </c>
      <c r="AX5" t="s">
        <v>116</v>
      </c>
      <c r="AY5">
        <f>AVERAGE(Cycle!$P$2:$P$63)</f>
        <v>5.7129629629629627E-2</v>
      </c>
      <c r="AZ5">
        <f>STDEV(Cycle!$P$2:$P$63)</f>
        <v>1.2154735541617237E-2</v>
      </c>
      <c r="BA5" t="s">
        <v>117</v>
      </c>
      <c r="BB5">
        <f>AVERAGE(Cycle!$Q$2:$Q$64)</f>
        <v>6.1517857142857138E-2</v>
      </c>
      <c r="BC5">
        <f>STDEV(Cycle!$Q$2:$Q$64)</f>
        <v>1.1905676371803892E-2</v>
      </c>
      <c r="BD5" t="s">
        <v>118</v>
      </c>
      <c r="BE5">
        <f>AVERAGE(Cycle!$R$2:$R$64)</f>
        <v>5.7999999999999975E-2</v>
      </c>
      <c r="BF5">
        <f>STDEV(Cycle!$R$2:$R$64)</f>
        <v>1.0826921179274668E-2</v>
      </c>
      <c r="BG5" t="s">
        <v>119</v>
      </c>
      <c r="BH5">
        <f>AVERAGE(Cycle!$S$2:$S$63)</f>
        <v>5.6111111111111119E-2</v>
      </c>
      <c r="BI5">
        <f>STDEV(Cycle!$S$2:$S$63)</f>
        <v>1.1682379356166462E-2</v>
      </c>
      <c r="BO5" t="s">
        <v>32</v>
      </c>
      <c r="BP5">
        <f>AVERAGE(Cycle!BI:BI)</f>
        <v>3.3673984000000003</v>
      </c>
      <c r="BQ5">
        <f>STDEV(Cycle!BI:BI)</f>
        <v>1.0638108517683242</v>
      </c>
      <c r="BS5" t="s">
        <v>209</v>
      </c>
      <c r="BT5">
        <v>78</v>
      </c>
      <c r="BU5">
        <v>5.4736842105263159</v>
      </c>
      <c r="BV5">
        <v>0.39</v>
      </c>
    </row>
    <row r="6" spans="1:126" x14ac:dyDescent="0.25">
      <c r="A6">
        <v>5</v>
      </c>
      <c r="B6" s="2">
        <v>1</v>
      </c>
      <c r="E6" s="3">
        <v>4</v>
      </c>
      <c r="J6" t="s">
        <v>303</v>
      </c>
      <c r="K6">
        <v>0</v>
      </c>
      <c r="M6" t="s">
        <v>294</v>
      </c>
      <c r="N6">
        <v>113</v>
      </c>
      <c r="O6">
        <f xml:space="preserve"> (N6/N$2)*100</f>
        <v>53.051643192488264</v>
      </c>
      <c r="AX6" t="s">
        <v>120</v>
      </c>
      <c r="AY6">
        <f>AVERAGE(Cycle!$U$2:$U$63)</f>
        <v>0.12594339622641515</v>
      </c>
      <c r="AZ6">
        <f>STDEV(Cycle!$U$2:$U$63)</f>
        <v>1.447997967266341E-2</v>
      </c>
      <c r="BA6" t="s">
        <v>121</v>
      </c>
      <c r="BB6">
        <f>AVERAGE(Cycle!$V$2:$V$63)</f>
        <v>0.12692307692307694</v>
      </c>
      <c r="BC6">
        <f>STDEV(Cycle!$V$2:$V$63)</f>
        <v>1.7465760514415417E-2</v>
      </c>
      <c r="BD6" t="s">
        <v>122</v>
      </c>
      <c r="BE6">
        <f>AVERAGE(Cycle!$W$2:$W$63)</f>
        <v>0.12598039215686277</v>
      </c>
      <c r="BF6">
        <f>STDEV(Cycle!$W$2:$W$63)</f>
        <v>1.5875125443382494E-2</v>
      </c>
      <c r="BG6" t="s">
        <v>123</v>
      </c>
      <c r="BH6">
        <f>AVERAGE(Cycle!$X$2:$X$62)</f>
        <v>0.12627450980392155</v>
      </c>
      <c r="BI6">
        <f>STDEV(Cycle!$X$2:$X$62)</f>
        <v>1.3558876695910807E-2</v>
      </c>
      <c r="BO6" t="s">
        <v>33</v>
      </c>
      <c r="BP6">
        <f>AVERAGE(Cycle!BJ:BJ)</f>
        <v>2.9790869999999998</v>
      </c>
      <c r="BQ6">
        <f>STDEV(Cycle!BJ:BJ)</f>
        <v>0.75025751881370673</v>
      </c>
      <c r="BS6" t="s">
        <v>210</v>
      </c>
      <c r="BT6">
        <v>0</v>
      </c>
      <c r="BU6">
        <v>0</v>
      </c>
      <c r="BV6">
        <v>0</v>
      </c>
    </row>
    <row r="7" spans="1:126" x14ac:dyDescent="0.25">
      <c r="A7">
        <v>6</v>
      </c>
      <c r="B7" s="2">
        <v>1</v>
      </c>
      <c r="E7" s="3">
        <v>4</v>
      </c>
      <c r="M7" t="s">
        <v>295</v>
      </c>
      <c r="N7">
        <v>46</v>
      </c>
      <c r="O7">
        <f xml:space="preserve"> (N7/N$2)*100</f>
        <v>21.5962441314554</v>
      </c>
      <c r="AX7" t="s">
        <v>23</v>
      </c>
      <c r="AY7">
        <f>AVERAGE(Cycle!Z:Z)</f>
        <v>21.468847816324576</v>
      </c>
      <c r="AZ7">
        <f>STDEV(Cycle!Z:Z)</f>
        <v>3.0216266397375531</v>
      </c>
      <c r="BA7" t="s">
        <v>24</v>
      </c>
      <c r="BB7">
        <f>AVERAGE(Cycle!AA:AA)</f>
        <v>21.537289021409567</v>
      </c>
      <c r="BC7">
        <f>STDEV(Cycle!AA:AA)</f>
        <v>2.6479071031950201</v>
      </c>
      <c r="BD7" t="s">
        <v>25</v>
      </c>
      <c r="BE7">
        <f>AVERAGE(Cycle!AB:AB)</f>
        <v>21.443780210638913</v>
      </c>
      <c r="BF7">
        <f>STDEV(Cycle!AB:AB)</f>
        <v>3.3700977971287935</v>
      </c>
      <c r="BG7" t="s">
        <v>26</v>
      </c>
      <c r="BH7">
        <f>AVERAGE(Cycle!AC:AC)</f>
        <v>21.669437634780888</v>
      </c>
      <c r="BI7">
        <f>STDEV(Cycle!AC:AC)</f>
        <v>2.9802596779395887</v>
      </c>
      <c r="BO7" t="s">
        <v>39</v>
      </c>
      <c r="BS7" t="s">
        <v>211</v>
      </c>
      <c r="BT7">
        <v>1425</v>
      </c>
    </row>
    <row r="8" spans="1:126" x14ac:dyDescent="0.25">
      <c r="A8">
        <v>7</v>
      </c>
      <c r="B8" s="2">
        <v>1</v>
      </c>
      <c r="E8" s="3">
        <v>4</v>
      </c>
      <c r="M8" t="s">
        <v>296</v>
      </c>
      <c r="N8">
        <v>3</v>
      </c>
      <c r="O8">
        <f xml:space="preserve"> (N8/N$2)*100</f>
        <v>1.4084507042253522</v>
      </c>
      <c r="AX8" t="s">
        <v>136</v>
      </c>
      <c r="AY8">
        <f>AVERAGE(Cycle!$AJ$2:$AJ$63)</f>
        <v>8.0336150540515785</v>
      </c>
      <c r="AZ8">
        <f>STDEV(Cycle!$AJ$2:$AJ$63)</f>
        <v>0.84061121628882984</v>
      </c>
      <c r="BA8" t="s">
        <v>137</v>
      </c>
      <c r="BB8">
        <f>AVERAGE(Cycle!$AK$2:$AK$63)</f>
        <v>8.0078370263045109</v>
      </c>
      <c r="BC8">
        <f>STDEV(Cycle!$AK$2:$AK$63)</f>
        <v>0.9831387322277797</v>
      </c>
      <c r="BD8" t="s">
        <v>138</v>
      </c>
      <c r="BE8">
        <f>AVERAGE(Cycle!$AL$2:$AL$63)</f>
        <v>8.0488626257061249</v>
      </c>
      <c r="BF8">
        <f>STDEV(Cycle!$AL$2:$AL$63)</f>
        <v>0.91278504865544241</v>
      </c>
      <c r="BG8" t="s">
        <v>139</v>
      </c>
      <c r="BH8">
        <f>AVERAGE(Cycle!$AM$2:$AM$62)</f>
        <v>8.0060865179551488</v>
      </c>
      <c r="BI8">
        <f>STDEV(Cycle!$AM$2:$AM$62)</f>
        <v>0.83797776408636038</v>
      </c>
      <c r="BO8" t="s">
        <v>40</v>
      </c>
      <c r="BP8">
        <f>AVERAGE(Cycle!BL:BL)</f>
        <v>1.4604875037763558</v>
      </c>
      <c r="BQ8">
        <f>STDEV(Cycle!BL:BL)</f>
        <v>0.86916589593674987</v>
      </c>
    </row>
    <row r="9" spans="1:126" x14ac:dyDescent="0.25">
      <c r="A9">
        <v>8</v>
      </c>
      <c r="B9" s="2">
        <v>1</v>
      </c>
      <c r="E9" s="3">
        <v>4</v>
      </c>
      <c r="M9" t="s">
        <v>286</v>
      </c>
      <c r="N9">
        <v>17</v>
      </c>
      <c r="O9">
        <f xml:space="preserve"> (N9/N$2)*100</f>
        <v>7.981220657276995</v>
      </c>
      <c r="AX9" t="s">
        <v>128</v>
      </c>
      <c r="AY9">
        <v>7.6655052264808363</v>
      </c>
      <c r="BA9" t="s">
        <v>129</v>
      </c>
      <c r="BB9">
        <v>7.7220077220077199</v>
      </c>
      <c r="BD9" t="s">
        <v>130</v>
      </c>
      <c r="BE9">
        <v>7.7821011673151741</v>
      </c>
      <c r="BG9" t="s">
        <v>131</v>
      </c>
      <c r="BH9">
        <v>7.6124567474048437</v>
      </c>
      <c r="BO9" t="s">
        <v>41</v>
      </c>
      <c r="BP9">
        <f>AVERAGE(Cycle!BM:BM)</f>
        <v>1.5440377181481837</v>
      </c>
      <c r="BQ9">
        <f>STDEV(Cycle!BM:BM)</f>
        <v>1.0006546763835737</v>
      </c>
    </row>
    <row r="10" spans="1:126" x14ac:dyDescent="0.25">
      <c r="A10">
        <v>9</v>
      </c>
      <c r="B10" s="2">
        <v>1</v>
      </c>
      <c r="E10" s="3">
        <v>4</v>
      </c>
      <c r="AX10" t="s">
        <v>91</v>
      </c>
      <c r="AY10">
        <f>AVERAGE(Cycle!$AV$2:$AV$61)</f>
        <v>55.580438025499156</v>
      </c>
      <c r="AZ10">
        <f>STDEV(Cycle!$AV$2:$AV$61)</f>
        <v>4.5329416815747052</v>
      </c>
      <c r="BA10" t="s">
        <v>92</v>
      </c>
      <c r="BB10">
        <f>AVERAGE(Cycle!$AW$2:$AW$61)</f>
        <v>52.900207248941534</v>
      </c>
      <c r="BC10">
        <f>STDEV(Cycle!$AW$2:$AW$61)</f>
        <v>3.9812286114895228</v>
      </c>
      <c r="BD10" t="s">
        <v>93</v>
      </c>
      <c r="BE10">
        <f>AVERAGE(Cycle!$AX$2:$AX$61)</f>
        <v>55.063718112540776</v>
      </c>
      <c r="BF10">
        <f>STDEV(Cycle!$AX$2:$AX$61)</f>
        <v>4.4274260858363164</v>
      </c>
      <c r="BG10" t="s">
        <v>94</v>
      </c>
      <c r="BH10">
        <f>AVERAGE(Cycle!$AY$2:$AY$61)</f>
        <v>56.689448546821765</v>
      </c>
      <c r="BI10">
        <f>STDEV(Cycle!$AY$2:$AY$61)</f>
        <v>4.3977969426773784</v>
      </c>
      <c r="BO10" t="s">
        <v>328</v>
      </c>
    </row>
    <row r="11" spans="1:126" x14ac:dyDescent="0.25">
      <c r="A11">
        <v>10</v>
      </c>
      <c r="B11" s="2">
        <v>1</v>
      </c>
      <c r="E11" s="3">
        <v>4</v>
      </c>
      <c r="AX11" t="s">
        <v>95</v>
      </c>
      <c r="AY11">
        <f>AVERAGE(Cycle!$BA$2:$BA$61)</f>
        <v>44.419561974500851</v>
      </c>
      <c r="AZ11">
        <f>STDEV(Cycle!$BA$2:$BA$61)</f>
        <v>4.5329416815746209</v>
      </c>
      <c r="BA11" t="s">
        <v>96</v>
      </c>
      <c r="BB11">
        <f>AVERAGE(Cycle!$BB$2:$BB$61)</f>
        <v>47.099792751058459</v>
      </c>
      <c r="BC11">
        <f>STDEV(Cycle!$BB$2:$BB$61)</f>
        <v>3.9812286114895215</v>
      </c>
      <c r="BD11" t="s">
        <v>97</v>
      </c>
      <c r="BE11">
        <f>AVERAGE(Cycle!$BC$2:$BC$61)</f>
        <v>44.936281887459224</v>
      </c>
      <c r="BF11">
        <f>STDEV(Cycle!$BC$2:$BC$61)</f>
        <v>4.4274260858363164</v>
      </c>
      <c r="BG11" t="s">
        <v>98</v>
      </c>
      <c r="BH11">
        <f>AVERAGE(Cycle!$BD$2:$BD$61)</f>
        <v>43.310551453178235</v>
      </c>
      <c r="BI11">
        <f>STDEV(Cycle!$BD$2:$BD$61)</f>
        <v>4.3977969426773855</v>
      </c>
      <c r="BO11" t="s">
        <v>329</v>
      </c>
      <c r="BP11">
        <f>AVERAGE(Cycle!$BR:$BR)</f>
        <v>16.391369012388974</v>
      </c>
      <c r="BQ11">
        <f>STDEV(Cycle!$BR:$BR)</f>
        <v>16.93960654562234</v>
      </c>
    </row>
    <row r="12" spans="1:126" x14ac:dyDescent="0.25">
      <c r="A12">
        <v>11</v>
      </c>
      <c r="B12" s="2">
        <v>1</v>
      </c>
      <c r="E12" s="3">
        <v>4</v>
      </c>
      <c r="BO12" t="s">
        <v>330</v>
      </c>
      <c r="BP12">
        <f>AVERAGE(Cycle!$BS:$BS)</f>
        <v>22.771183347822735</v>
      </c>
      <c r="BQ12">
        <f>STDEV(Cycle!$BS:$BS)</f>
        <v>15.738269820403744</v>
      </c>
    </row>
    <row r="13" spans="1:126" x14ac:dyDescent="0.25">
      <c r="A13">
        <v>12</v>
      </c>
      <c r="B13" s="2">
        <v>1</v>
      </c>
      <c r="E13" s="3">
        <v>4</v>
      </c>
      <c r="BO13" t="s">
        <v>44</v>
      </c>
    </row>
    <row r="14" spans="1:126" x14ac:dyDescent="0.25">
      <c r="A14">
        <v>13</v>
      </c>
      <c r="B14" s="2">
        <v>1</v>
      </c>
      <c r="E14" s="3">
        <v>4</v>
      </c>
      <c r="BO14" t="s">
        <v>45</v>
      </c>
      <c r="BP14">
        <f>AVERAGE(Cycle!BO:BO)</f>
        <v>8.040424413156348</v>
      </c>
      <c r="BQ14">
        <f>STDEV(Cycle!BO:BO)</f>
        <v>2.7794044392773296</v>
      </c>
    </row>
    <row r="15" spans="1:126" x14ac:dyDescent="0.25">
      <c r="A15">
        <v>14</v>
      </c>
      <c r="B15" s="2">
        <v>1</v>
      </c>
      <c r="E15" s="3">
        <v>4</v>
      </c>
      <c r="BO15" t="s">
        <v>46</v>
      </c>
      <c r="BP15">
        <f>AVERAGE(Cycle!BP:BP)</f>
        <v>7.7454590053642809</v>
      </c>
      <c r="BQ15">
        <f>STDEV(Cycle!BP:BP)</f>
        <v>3.0617411994550481</v>
      </c>
    </row>
    <row r="16" spans="1:126" x14ac:dyDescent="0.25">
      <c r="A16">
        <v>15</v>
      </c>
      <c r="B16" s="2">
        <v>1</v>
      </c>
      <c r="E16" s="3">
        <v>4</v>
      </c>
    </row>
    <row r="17" spans="1:5" x14ac:dyDescent="0.25">
      <c r="A17">
        <v>16</v>
      </c>
      <c r="B17" s="2">
        <v>1</v>
      </c>
    </row>
    <row r="18" spans="1:5" x14ac:dyDescent="0.25">
      <c r="A18">
        <v>17</v>
      </c>
    </row>
    <row r="19" spans="1:5" x14ac:dyDescent="0.25">
      <c r="A19">
        <v>18</v>
      </c>
      <c r="C19" s="4">
        <v>2</v>
      </c>
    </row>
    <row r="20" spans="1:5" x14ac:dyDescent="0.25">
      <c r="A20">
        <v>19</v>
      </c>
      <c r="C20" s="4">
        <v>2</v>
      </c>
      <c r="D20" s="5">
        <v>3</v>
      </c>
    </row>
    <row r="21" spans="1:5" x14ac:dyDescent="0.25">
      <c r="A21">
        <v>20</v>
      </c>
      <c r="C21" s="4">
        <v>2</v>
      </c>
      <c r="D21" s="5">
        <v>3</v>
      </c>
    </row>
    <row r="22" spans="1:5" x14ac:dyDescent="0.25">
      <c r="A22">
        <v>21</v>
      </c>
      <c r="C22" s="4">
        <v>2</v>
      </c>
      <c r="D22" s="5">
        <v>3</v>
      </c>
    </row>
    <row r="23" spans="1:5" x14ac:dyDescent="0.25">
      <c r="A23">
        <v>22</v>
      </c>
      <c r="C23" s="4">
        <v>2</v>
      </c>
      <c r="D23" s="5">
        <v>3</v>
      </c>
    </row>
    <row r="24" spans="1:5" x14ac:dyDescent="0.25">
      <c r="A24">
        <v>23</v>
      </c>
      <c r="C24" s="4">
        <v>2</v>
      </c>
      <c r="D24" s="5">
        <v>3</v>
      </c>
    </row>
    <row r="25" spans="1:5" x14ac:dyDescent="0.25">
      <c r="A25">
        <v>24</v>
      </c>
      <c r="C25" s="4">
        <v>2</v>
      </c>
      <c r="D25" s="5">
        <v>3</v>
      </c>
    </row>
    <row r="26" spans="1:5" x14ac:dyDescent="0.25">
      <c r="A26">
        <v>25</v>
      </c>
      <c r="C26" s="4">
        <v>2</v>
      </c>
      <c r="D26" s="5">
        <v>3</v>
      </c>
    </row>
    <row r="27" spans="1:5" x14ac:dyDescent="0.25">
      <c r="A27">
        <v>26</v>
      </c>
      <c r="C27" s="4">
        <v>2</v>
      </c>
      <c r="D27" s="5">
        <v>3</v>
      </c>
    </row>
    <row r="28" spans="1:5" x14ac:dyDescent="0.25">
      <c r="A28">
        <v>27</v>
      </c>
      <c r="C28" s="4">
        <v>2</v>
      </c>
      <c r="D28" s="5">
        <v>3</v>
      </c>
    </row>
    <row r="29" spans="1:5" x14ac:dyDescent="0.25">
      <c r="A29">
        <v>28</v>
      </c>
      <c r="C29" s="4">
        <v>2</v>
      </c>
      <c r="D29" s="5">
        <v>3</v>
      </c>
    </row>
    <row r="30" spans="1:5" x14ac:dyDescent="0.25">
      <c r="A30">
        <v>29</v>
      </c>
      <c r="C30" s="4">
        <v>2</v>
      </c>
      <c r="D30" s="5">
        <v>3</v>
      </c>
    </row>
    <row r="31" spans="1:5" x14ac:dyDescent="0.25">
      <c r="A31">
        <v>30</v>
      </c>
    </row>
    <row r="32" spans="1:5" x14ac:dyDescent="0.25">
      <c r="A32">
        <v>31</v>
      </c>
      <c r="B32" s="2">
        <v>1</v>
      </c>
      <c r="E32" s="3">
        <v>4</v>
      </c>
    </row>
    <row r="33" spans="1:5" x14ac:dyDescent="0.25">
      <c r="A33">
        <v>32</v>
      </c>
      <c r="B33" s="2">
        <v>1</v>
      </c>
      <c r="E33" s="3">
        <v>4</v>
      </c>
    </row>
    <row r="34" spans="1:5" x14ac:dyDescent="0.25">
      <c r="A34">
        <v>33</v>
      </c>
      <c r="B34" s="2">
        <v>1</v>
      </c>
      <c r="E34" s="3">
        <v>4</v>
      </c>
    </row>
    <row r="35" spans="1:5" x14ac:dyDescent="0.25">
      <c r="A35">
        <v>34</v>
      </c>
      <c r="B35" s="2">
        <v>1</v>
      </c>
      <c r="E35" s="3">
        <v>4</v>
      </c>
    </row>
    <row r="36" spans="1:5" x14ac:dyDescent="0.25">
      <c r="A36">
        <v>35</v>
      </c>
      <c r="B36" s="2">
        <v>1</v>
      </c>
      <c r="E36" s="3">
        <v>4</v>
      </c>
    </row>
    <row r="37" spans="1:5" x14ac:dyDescent="0.25">
      <c r="A37">
        <v>36</v>
      </c>
      <c r="B37" s="2">
        <v>1</v>
      </c>
      <c r="E37" s="3">
        <v>4</v>
      </c>
    </row>
    <row r="38" spans="1:5" x14ac:dyDescent="0.25">
      <c r="A38">
        <v>37</v>
      </c>
      <c r="B38" s="2">
        <v>1</v>
      </c>
      <c r="E38" s="3">
        <v>4</v>
      </c>
    </row>
    <row r="39" spans="1:5" x14ac:dyDescent="0.25">
      <c r="A39">
        <v>38</v>
      </c>
      <c r="B39" s="2">
        <v>1</v>
      </c>
      <c r="E39" s="3">
        <v>4</v>
      </c>
    </row>
    <row r="40" spans="1:5" x14ac:dyDescent="0.25">
      <c r="A40">
        <v>39</v>
      </c>
      <c r="B40" s="2">
        <v>1</v>
      </c>
      <c r="E40" s="3">
        <v>4</v>
      </c>
    </row>
    <row r="41" spans="1:5" x14ac:dyDescent="0.25">
      <c r="A41">
        <v>40</v>
      </c>
      <c r="B41" s="2">
        <v>1</v>
      </c>
      <c r="E41" s="3">
        <v>4</v>
      </c>
    </row>
    <row r="42" spans="1:5" x14ac:dyDescent="0.25">
      <c r="A42">
        <v>41</v>
      </c>
      <c r="B42" s="2">
        <v>1</v>
      </c>
      <c r="E42" s="3">
        <v>4</v>
      </c>
    </row>
    <row r="43" spans="1:5" x14ac:dyDescent="0.25">
      <c r="A43">
        <v>42</v>
      </c>
      <c r="B43" s="2">
        <v>1</v>
      </c>
    </row>
    <row r="44" spans="1:5" x14ac:dyDescent="0.25">
      <c r="A44">
        <v>43</v>
      </c>
      <c r="C44" s="4">
        <v>2</v>
      </c>
    </row>
    <row r="45" spans="1:5" x14ac:dyDescent="0.25">
      <c r="A45">
        <v>44</v>
      </c>
      <c r="C45" s="4">
        <v>2</v>
      </c>
    </row>
    <row r="46" spans="1:5" x14ac:dyDescent="0.25">
      <c r="A46">
        <v>45</v>
      </c>
      <c r="C46" s="4">
        <v>2</v>
      </c>
      <c r="D46" s="5">
        <v>3</v>
      </c>
    </row>
    <row r="47" spans="1:5" x14ac:dyDescent="0.25">
      <c r="A47">
        <v>46</v>
      </c>
      <c r="C47" s="4">
        <v>2</v>
      </c>
      <c r="D47" s="5">
        <v>3</v>
      </c>
    </row>
    <row r="48" spans="1:5" x14ac:dyDescent="0.25">
      <c r="A48">
        <v>47</v>
      </c>
      <c r="C48" s="4">
        <v>2</v>
      </c>
      <c r="D48" s="5">
        <v>3</v>
      </c>
    </row>
    <row r="49" spans="1:5" x14ac:dyDescent="0.25">
      <c r="A49">
        <v>48</v>
      </c>
      <c r="C49" s="4">
        <v>2</v>
      </c>
      <c r="D49" s="5">
        <v>3</v>
      </c>
    </row>
    <row r="50" spans="1:5" x14ac:dyDescent="0.25">
      <c r="A50">
        <v>49</v>
      </c>
      <c r="C50" s="4">
        <v>2</v>
      </c>
      <c r="D50" s="5">
        <v>3</v>
      </c>
    </row>
    <row r="51" spans="1:5" x14ac:dyDescent="0.25">
      <c r="A51">
        <v>50</v>
      </c>
      <c r="C51" s="4">
        <v>2</v>
      </c>
      <c r="D51" s="5">
        <v>3</v>
      </c>
    </row>
    <row r="52" spans="1:5" x14ac:dyDescent="0.25">
      <c r="A52">
        <v>51</v>
      </c>
      <c r="C52" s="4">
        <v>2</v>
      </c>
      <c r="D52" s="5">
        <v>3</v>
      </c>
    </row>
    <row r="53" spans="1:5" x14ac:dyDescent="0.25">
      <c r="A53">
        <v>52</v>
      </c>
      <c r="C53" s="4">
        <v>2</v>
      </c>
      <c r="D53" s="5">
        <v>3</v>
      </c>
    </row>
    <row r="54" spans="1:5" x14ac:dyDescent="0.25">
      <c r="A54">
        <v>53</v>
      </c>
      <c r="C54" s="4">
        <v>2</v>
      </c>
      <c r="D54" s="5">
        <v>3</v>
      </c>
    </row>
    <row r="55" spans="1:5" x14ac:dyDescent="0.25">
      <c r="A55">
        <v>54</v>
      </c>
      <c r="C55" s="4">
        <v>2</v>
      </c>
      <c r="D55" s="5">
        <v>3</v>
      </c>
    </row>
    <row r="56" spans="1:5" x14ac:dyDescent="0.25">
      <c r="A56">
        <v>55</v>
      </c>
    </row>
    <row r="57" spans="1:5" x14ac:dyDescent="0.25">
      <c r="A57">
        <v>56</v>
      </c>
      <c r="B57" s="2">
        <v>1</v>
      </c>
      <c r="E57" s="3">
        <v>4</v>
      </c>
    </row>
    <row r="58" spans="1:5" x14ac:dyDescent="0.25">
      <c r="A58">
        <v>57</v>
      </c>
      <c r="B58" s="2">
        <v>1</v>
      </c>
      <c r="E58" s="3">
        <v>4</v>
      </c>
    </row>
    <row r="59" spans="1:5" x14ac:dyDescent="0.25">
      <c r="A59">
        <v>58</v>
      </c>
      <c r="B59" s="2">
        <v>1</v>
      </c>
      <c r="E59" s="3">
        <v>4</v>
      </c>
    </row>
    <row r="60" spans="1:5" x14ac:dyDescent="0.25">
      <c r="A60">
        <v>59</v>
      </c>
      <c r="B60" s="2">
        <v>1</v>
      </c>
      <c r="E60" s="3">
        <v>4</v>
      </c>
    </row>
    <row r="61" spans="1:5" x14ac:dyDescent="0.25">
      <c r="A61">
        <v>60</v>
      </c>
      <c r="B61" s="2">
        <v>1</v>
      </c>
      <c r="E61" s="3">
        <v>4</v>
      </c>
    </row>
    <row r="62" spans="1:5" x14ac:dyDescent="0.25">
      <c r="A62">
        <v>61</v>
      </c>
      <c r="B62" s="2">
        <v>1</v>
      </c>
      <c r="E62" s="3">
        <v>4</v>
      </c>
    </row>
    <row r="63" spans="1:5" x14ac:dyDescent="0.25">
      <c r="A63">
        <v>62</v>
      </c>
      <c r="B63" s="2">
        <v>1</v>
      </c>
      <c r="E63" s="3">
        <v>4</v>
      </c>
    </row>
    <row r="64" spans="1:5" x14ac:dyDescent="0.25">
      <c r="A64">
        <v>63</v>
      </c>
      <c r="B64" s="2">
        <v>1</v>
      </c>
      <c r="E64" s="3">
        <v>4</v>
      </c>
    </row>
    <row r="65" spans="1:5" x14ac:dyDescent="0.25">
      <c r="A65">
        <v>64</v>
      </c>
      <c r="B65" s="2">
        <v>1</v>
      </c>
      <c r="E65" s="3">
        <v>4</v>
      </c>
    </row>
    <row r="66" spans="1:5" x14ac:dyDescent="0.25">
      <c r="A66">
        <v>65</v>
      </c>
      <c r="B66" s="2">
        <v>1</v>
      </c>
      <c r="E66" s="3">
        <v>4</v>
      </c>
    </row>
    <row r="67" spans="1:5" x14ac:dyDescent="0.25">
      <c r="A67">
        <v>66</v>
      </c>
    </row>
    <row r="68" spans="1:5" x14ac:dyDescent="0.25">
      <c r="A68">
        <v>67</v>
      </c>
    </row>
    <row r="69" spans="1:5" x14ac:dyDescent="0.25">
      <c r="A69">
        <v>68</v>
      </c>
      <c r="C69" s="4">
        <v>2</v>
      </c>
      <c r="D69" s="5">
        <v>3</v>
      </c>
    </row>
    <row r="70" spans="1:5" x14ac:dyDescent="0.25">
      <c r="A70">
        <v>69</v>
      </c>
      <c r="C70" s="4">
        <v>2</v>
      </c>
      <c r="D70" s="5">
        <v>3</v>
      </c>
    </row>
    <row r="71" spans="1:5" x14ac:dyDescent="0.25">
      <c r="A71">
        <v>70</v>
      </c>
      <c r="C71" s="4">
        <v>2</v>
      </c>
      <c r="D71" s="5">
        <v>3</v>
      </c>
    </row>
    <row r="72" spans="1:5" x14ac:dyDescent="0.25">
      <c r="A72">
        <v>71</v>
      </c>
      <c r="C72" s="4">
        <v>2</v>
      </c>
      <c r="D72" s="5">
        <v>3</v>
      </c>
    </row>
    <row r="73" spans="1:5" x14ac:dyDescent="0.25">
      <c r="A73">
        <v>72</v>
      </c>
      <c r="C73" s="4">
        <v>2</v>
      </c>
      <c r="D73" s="5">
        <v>3</v>
      </c>
    </row>
    <row r="74" spans="1:5" x14ac:dyDescent="0.25">
      <c r="A74">
        <v>73</v>
      </c>
      <c r="C74" s="4">
        <v>2</v>
      </c>
      <c r="D74" s="5">
        <v>3</v>
      </c>
    </row>
    <row r="75" spans="1:5" x14ac:dyDescent="0.25">
      <c r="A75">
        <v>74</v>
      </c>
      <c r="C75" s="4">
        <v>2</v>
      </c>
      <c r="D75" s="5">
        <v>3</v>
      </c>
    </row>
    <row r="76" spans="1:5" x14ac:dyDescent="0.25">
      <c r="A76">
        <v>75</v>
      </c>
      <c r="C76" s="4">
        <v>2</v>
      </c>
      <c r="D76" s="5">
        <v>3</v>
      </c>
    </row>
    <row r="77" spans="1:5" x14ac:dyDescent="0.25">
      <c r="A77">
        <v>76</v>
      </c>
      <c r="C77" s="4">
        <v>2</v>
      </c>
      <c r="D77" s="5">
        <v>3</v>
      </c>
    </row>
    <row r="78" spans="1:5" x14ac:dyDescent="0.25">
      <c r="A78">
        <v>77</v>
      </c>
      <c r="C78" s="4">
        <v>2</v>
      </c>
      <c r="D78" s="5">
        <v>3</v>
      </c>
    </row>
    <row r="79" spans="1:5" x14ac:dyDescent="0.25">
      <c r="A79">
        <v>78</v>
      </c>
      <c r="C79" s="4">
        <v>2</v>
      </c>
      <c r="D79" s="5">
        <v>3</v>
      </c>
    </row>
    <row r="80" spans="1:5" x14ac:dyDescent="0.25">
      <c r="A80">
        <v>79</v>
      </c>
    </row>
    <row r="81" spans="1:5" x14ac:dyDescent="0.25">
      <c r="A81">
        <v>80</v>
      </c>
      <c r="B81" s="2">
        <v>1</v>
      </c>
    </row>
    <row r="82" spans="1:5" x14ac:dyDescent="0.25">
      <c r="A82">
        <v>81</v>
      </c>
      <c r="B82" s="2">
        <v>1</v>
      </c>
      <c r="E82" s="3">
        <v>4</v>
      </c>
    </row>
    <row r="83" spans="1:5" x14ac:dyDescent="0.25">
      <c r="A83">
        <v>82</v>
      </c>
      <c r="B83" s="2">
        <v>1</v>
      </c>
      <c r="E83" s="3">
        <v>4</v>
      </c>
    </row>
    <row r="84" spans="1:5" x14ac:dyDescent="0.25">
      <c r="A84">
        <v>83</v>
      </c>
      <c r="B84" s="2">
        <v>1</v>
      </c>
      <c r="E84" s="3">
        <v>4</v>
      </c>
    </row>
    <row r="85" spans="1:5" x14ac:dyDescent="0.25">
      <c r="A85">
        <v>84</v>
      </c>
      <c r="B85" s="2">
        <v>1</v>
      </c>
      <c r="E85" s="3">
        <v>4</v>
      </c>
    </row>
    <row r="86" spans="1:5" x14ac:dyDescent="0.25">
      <c r="A86">
        <v>85</v>
      </c>
      <c r="B86" s="2">
        <v>1</v>
      </c>
      <c r="E86" s="3">
        <v>4</v>
      </c>
    </row>
    <row r="87" spans="1:5" x14ac:dyDescent="0.25">
      <c r="A87">
        <v>86</v>
      </c>
      <c r="B87" s="2">
        <v>1</v>
      </c>
      <c r="E87" s="3">
        <v>4</v>
      </c>
    </row>
    <row r="88" spans="1:5" x14ac:dyDescent="0.25">
      <c r="A88">
        <v>87</v>
      </c>
      <c r="B88" s="2">
        <v>1</v>
      </c>
      <c r="E88" s="3">
        <v>4</v>
      </c>
    </row>
    <row r="89" spans="1:5" x14ac:dyDescent="0.25">
      <c r="A89">
        <v>88</v>
      </c>
      <c r="B89" s="2">
        <v>1</v>
      </c>
      <c r="E89" s="3">
        <v>4</v>
      </c>
    </row>
    <row r="90" spans="1:5" x14ac:dyDescent="0.25">
      <c r="A90">
        <v>89</v>
      </c>
      <c r="B90" s="2">
        <v>1</v>
      </c>
      <c r="E90" s="3">
        <v>4</v>
      </c>
    </row>
    <row r="91" spans="1:5" x14ac:dyDescent="0.25">
      <c r="A91">
        <v>90</v>
      </c>
      <c r="B91" s="2">
        <v>1</v>
      </c>
      <c r="E91" s="3">
        <v>4</v>
      </c>
    </row>
    <row r="92" spans="1:5" x14ac:dyDescent="0.25">
      <c r="A92">
        <v>91</v>
      </c>
    </row>
    <row r="93" spans="1:5" x14ac:dyDescent="0.25">
      <c r="A93">
        <v>92</v>
      </c>
      <c r="C93" s="4">
        <v>2</v>
      </c>
    </row>
    <row r="94" spans="1:5" x14ac:dyDescent="0.25">
      <c r="A94">
        <v>93</v>
      </c>
      <c r="C94" s="4">
        <v>2</v>
      </c>
      <c r="D94" s="5">
        <v>3</v>
      </c>
    </row>
    <row r="95" spans="1:5" x14ac:dyDescent="0.25">
      <c r="A95">
        <v>94</v>
      </c>
      <c r="C95" s="4">
        <v>2</v>
      </c>
      <c r="D95" s="5">
        <v>3</v>
      </c>
    </row>
    <row r="96" spans="1:5" x14ac:dyDescent="0.25">
      <c r="A96">
        <v>95</v>
      </c>
      <c r="C96" s="4">
        <v>2</v>
      </c>
      <c r="D96" s="5">
        <v>3</v>
      </c>
    </row>
    <row r="97" spans="1:5" x14ac:dyDescent="0.25">
      <c r="A97">
        <v>96</v>
      </c>
      <c r="C97" s="4">
        <v>2</v>
      </c>
      <c r="D97" s="5">
        <v>3</v>
      </c>
    </row>
    <row r="98" spans="1:5" x14ac:dyDescent="0.25">
      <c r="A98">
        <v>97</v>
      </c>
      <c r="C98" s="4">
        <v>2</v>
      </c>
      <c r="D98" s="5">
        <v>3</v>
      </c>
    </row>
    <row r="99" spans="1:5" x14ac:dyDescent="0.25">
      <c r="A99">
        <v>98</v>
      </c>
      <c r="C99" s="4">
        <v>2</v>
      </c>
      <c r="D99" s="5">
        <v>3</v>
      </c>
    </row>
    <row r="100" spans="1:5" x14ac:dyDescent="0.25">
      <c r="A100">
        <v>99</v>
      </c>
      <c r="C100" s="4">
        <v>2</v>
      </c>
      <c r="D100" s="5">
        <v>3</v>
      </c>
    </row>
    <row r="101" spans="1:5" x14ac:dyDescent="0.25">
      <c r="A101">
        <v>100</v>
      </c>
      <c r="C101" s="4">
        <v>2</v>
      </c>
      <c r="D101" s="5">
        <v>3</v>
      </c>
    </row>
    <row r="102" spans="1:5" x14ac:dyDescent="0.25">
      <c r="A102">
        <v>101</v>
      </c>
      <c r="C102" s="4">
        <v>2</v>
      </c>
      <c r="D102" s="5">
        <v>3</v>
      </c>
    </row>
    <row r="103" spans="1:5" x14ac:dyDescent="0.25">
      <c r="A103">
        <v>102</v>
      </c>
      <c r="C103" s="4">
        <v>2</v>
      </c>
      <c r="D103" s="5">
        <v>3</v>
      </c>
    </row>
    <row r="104" spans="1:5" x14ac:dyDescent="0.25">
      <c r="A104">
        <v>103</v>
      </c>
      <c r="C104" s="4">
        <v>2</v>
      </c>
      <c r="D104" s="5">
        <v>3</v>
      </c>
    </row>
    <row r="105" spans="1:5" x14ac:dyDescent="0.25">
      <c r="A105">
        <v>104</v>
      </c>
      <c r="B105" s="2">
        <v>1</v>
      </c>
      <c r="C105" s="4">
        <v>2</v>
      </c>
    </row>
    <row r="106" spans="1:5" x14ac:dyDescent="0.25">
      <c r="A106">
        <v>105</v>
      </c>
      <c r="B106" s="2">
        <v>1</v>
      </c>
    </row>
    <row r="107" spans="1:5" x14ac:dyDescent="0.25">
      <c r="A107">
        <v>106</v>
      </c>
      <c r="B107" s="2">
        <v>1</v>
      </c>
    </row>
    <row r="108" spans="1:5" x14ac:dyDescent="0.25">
      <c r="A108">
        <v>107</v>
      </c>
      <c r="B108" s="2">
        <v>1</v>
      </c>
      <c r="E108" s="3">
        <v>4</v>
      </c>
    </row>
    <row r="109" spans="1:5" x14ac:dyDescent="0.25">
      <c r="A109">
        <v>108</v>
      </c>
      <c r="B109" s="2">
        <v>1</v>
      </c>
      <c r="E109" s="3">
        <v>4</v>
      </c>
    </row>
    <row r="110" spans="1:5" x14ac:dyDescent="0.25">
      <c r="A110">
        <v>109</v>
      </c>
      <c r="B110" s="2">
        <v>1</v>
      </c>
      <c r="E110" s="3">
        <v>4</v>
      </c>
    </row>
    <row r="111" spans="1:5" x14ac:dyDescent="0.25">
      <c r="A111">
        <v>110</v>
      </c>
      <c r="B111" s="2">
        <v>1</v>
      </c>
      <c r="E111" s="3">
        <v>4</v>
      </c>
    </row>
    <row r="112" spans="1:5" x14ac:dyDescent="0.25">
      <c r="A112">
        <v>111</v>
      </c>
      <c r="B112" s="2">
        <v>1</v>
      </c>
      <c r="E112" s="3">
        <v>4</v>
      </c>
    </row>
    <row r="113" spans="1:5" x14ac:dyDescent="0.25">
      <c r="A113">
        <v>112</v>
      </c>
      <c r="B113" s="2">
        <v>1</v>
      </c>
      <c r="E113" s="3">
        <v>4</v>
      </c>
    </row>
    <row r="114" spans="1:5" x14ac:dyDescent="0.25">
      <c r="A114">
        <v>113</v>
      </c>
      <c r="B114" s="2">
        <v>1</v>
      </c>
      <c r="E114" s="3">
        <v>4</v>
      </c>
    </row>
    <row r="115" spans="1:5" x14ac:dyDescent="0.25">
      <c r="A115">
        <v>114</v>
      </c>
      <c r="B115" s="2">
        <v>1</v>
      </c>
      <c r="E115" s="3">
        <v>4</v>
      </c>
    </row>
    <row r="116" spans="1:5" x14ac:dyDescent="0.25">
      <c r="A116">
        <v>115</v>
      </c>
      <c r="B116" s="2">
        <v>1</v>
      </c>
      <c r="E116" s="3">
        <v>4</v>
      </c>
    </row>
    <row r="117" spans="1:5" x14ac:dyDescent="0.25">
      <c r="A117">
        <v>116</v>
      </c>
      <c r="E117" s="3">
        <v>4</v>
      </c>
    </row>
    <row r="118" spans="1:5" x14ac:dyDescent="0.25">
      <c r="A118">
        <v>117</v>
      </c>
      <c r="C118" s="4">
        <v>2</v>
      </c>
      <c r="D118" s="5">
        <v>3</v>
      </c>
      <c r="E118" s="3">
        <v>4</v>
      </c>
    </row>
    <row r="119" spans="1:5" x14ac:dyDescent="0.25">
      <c r="A119">
        <v>118</v>
      </c>
      <c r="C119" s="4">
        <v>2</v>
      </c>
      <c r="D119" s="5">
        <v>3</v>
      </c>
    </row>
    <row r="120" spans="1:5" x14ac:dyDescent="0.25">
      <c r="A120">
        <v>119</v>
      </c>
      <c r="C120" s="4">
        <v>2</v>
      </c>
      <c r="D120" s="5">
        <v>3</v>
      </c>
    </row>
    <row r="121" spans="1:5" x14ac:dyDescent="0.25">
      <c r="A121">
        <v>120</v>
      </c>
      <c r="C121" s="4">
        <v>2</v>
      </c>
      <c r="D121" s="5">
        <v>3</v>
      </c>
    </row>
    <row r="122" spans="1:5" x14ac:dyDescent="0.25">
      <c r="A122">
        <v>121</v>
      </c>
      <c r="C122" s="4">
        <v>2</v>
      </c>
      <c r="D122" s="5">
        <v>3</v>
      </c>
    </row>
    <row r="123" spans="1:5" x14ac:dyDescent="0.25">
      <c r="A123">
        <v>122</v>
      </c>
      <c r="C123" s="4">
        <v>2</v>
      </c>
      <c r="D123" s="5">
        <v>3</v>
      </c>
    </row>
    <row r="124" spans="1:5" x14ac:dyDescent="0.25">
      <c r="A124">
        <v>123</v>
      </c>
      <c r="C124" s="4">
        <v>2</v>
      </c>
      <c r="D124" s="5">
        <v>3</v>
      </c>
    </row>
    <row r="125" spans="1:5" x14ac:dyDescent="0.25">
      <c r="A125">
        <v>124</v>
      </c>
      <c r="C125" s="4">
        <v>2</v>
      </c>
      <c r="D125" s="5">
        <v>3</v>
      </c>
    </row>
    <row r="126" spans="1:5" x14ac:dyDescent="0.25">
      <c r="A126">
        <v>125</v>
      </c>
      <c r="C126" s="4">
        <v>2</v>
      </c>
      <c r="D126" s="5">
        <v>3</v>
      </c>
    </row>
    <row r="127" spans="1:5" x14ac:dyDescent="0.25">
      <c r="A127">
        <v>126</v>
      </c>
      <c r="C127" s="4">
        <v>2</v>
      </c>
      <c r="D127" s="5">
        <v>3</v>
      </c>
    </row>
    <row r="128" spans="1:5" x14ac:dyDescent="0.25">
      <c r="A128">
        <v>127</v>
      </c>
      <c r="C128" s="4">
        <v>2</v>
      </c>
      <c r="D128" s="5">
        <v>3</v>
      </c>
    </row>
    <row r="129" spans="1:5" x14ac:dyDescent="0.25">
      <c r="A129">
        <v>128</v>
      </c>
      <c r="C129" s="4">
        <v>2</v>
      </c>
      <c r="D129" s="5">
        <v>3</v>
      </c>
    </row>
    <row r="130" spans="1:5" x14ac:dyDescent="0.25">
      <c r="A130">
        <v>129</v>
      </c>
      <c r="C130" s="4">
        <v>2</v>
      </c>
    </row>
    <row r="131" spans="1:5" x14ac:dyDescent="0.25">
      <c r="A131">
        <v>130</v>
      </c>
      <c r="B131" s="2">
        <v>1</v>
      </c>
    </row>
    <row r="132" spans="1:5" x14ac:dyDescent="0.25">
      <c r="A132">
        <v>131</v>
      </c>
      <c r="B132" s="2">
        <v>1</v>
      </c>
    </row>
    <row r="133" spans="1:5" x14ac:dyDescent="0.25">
      <c r="A133">
        <v>132</v>
      </c>
      <c r="B133" s="2">
        <v>1</v>
      </c>
    </row>
    <row r="134" spans="1:5" x14ac:dyDescent="0.25">
      <c r="A134">
        <v>133</v>
      </c>
      <c r="B134" s="2">
        <v>1</v>
      </c>
      <c r="E134" s="3">
        <v>4</v>
      </c>
    </row>
    <row r="135" spans="1:5" x14ac:dyDescent="0.25">
      <c r="A135">
        <v>134</v>
      </c>
      <c r="B135" s="2">
        <v>1</v>
      </c>
      <c r="E135" s="3">
        <v>4</v>
      </c>
    </row>
    <row r="136" spans="1:5" x14ac:dyDescent="0.25">
      <c r="A136">
        <v>135</v>
      </c>
      <c r="B136" s="2">
        <v>1</v>
      </c>
      <c r="E136" s="3">
        <v>4</v>
      </c>
    </row>
    <row r="137" spans="1:5" x14ac:dyDescent="0.25">
      <c r="A137">
        <v>136</v>
      </c>
      <c r="B137" s="2">
        <v>1</v>
      </c>
      <c r="E137" s="3">
        <v>4</v>
      </c>
    </row>
    <row r="138" spans="1:5" x14ac:dyDescent="0.25">
      <c r="A138">
        <v>137</v>
      </c>
      <c r="B138" s="2">
        <v>1</v>
      </c>
      <c r="E138" s="3">
        <v>4</v>
      </c>
    </row>
    <row r="139" spans="1:5" x14ac:dyDescent="0.25">
      <c r="A139">
        <v>138</v>
      </c>
      <c r="B139" s="2">
        <v>1</v>
      </c>
      <c r="E139" s="3">
        <v>4</v>
      </c>
    </row>
    <row r="140" spans="1:5" x14ac:dyDescent="0.25">
      <c r="A140">
        <v>139</v>
      </c>
      <c r="B140" s="2">
        <v>1</v>
      </c>
      <c r="E140" s="3">
        <v>4</v>
      </c>
    </row>
    <row r="141" spans="1:5" x14ac:dyDescent="0.25">
      <c r="A141">
        <v>140</v>
      </c>
      <c r="B141" s="2">
        <v>1</v>
      </c>
      <c r="E141" s="3">
        <v>4</v>
      </c>
    </row>
    <row r="142" spans="1:5" x14ac:dyDescent="0.25">
      <c r="A142">
        <v>141</v>
      </c>
      <c r="B142" s="2">
        <v>1</v>
      </c>
      <c r="E142" s="3">
        <v>4</v>
      </c>
    </row>
    <row r="143" spans="1:5" x14ac:dyDescent="0.25">
      <c r="A143">
        <v>142</v>
      </c>
      <c r="E143" s="3">
        <v>4</v>
      </c>
    </row>
    <row r="144" spans="1:5" x14ac:dyDescent="0.25">
      <c r="A144">
        <v>143</v>
      </c>
      <c r="D144" s="5">
        <v>3</v>
      </c>
    </row>
    <row r="145" spans="1:5" x14ac:dyDescent="0.25">
      <c r="A145">
        <v>144</v>
      </c>
      <c r="C145" s="4">
        <v>2</v>
      </c>
      <c r="D145" s="5">
        <v>3</v>
      </c>
    </row>
    <row r="146" spans="1:5" x14ac:dyDescent="0.25">
      <c r="A146">
        <v>145</v>
      </c>
      <c r="C146" s="4">
        <v>2</v>
      </c>
      <c r="D146" s="5">
        <v>3</v>
      </c>
    </row>
    <row r="147" spans="1:5" x14ac:dyDescent="0.25">
      <c r="A147">
        <v>146</v>
      </c>
      <c r="C147" s="4">
        <v>2</v>
      </c>
      <c r="D147" s="5">
        <v>3</v>
      </c>
    </row>
    <row r="148" spans="1:5" x14ac:dyDescent="0.25">
      <c r="A148">
        <v>147</v>
      </c>
      <c r="C148" s="4">
        <v>2</v>
      </c>
      <c r="D148" s="5">
        <v>3</v>
      </c>
    </row>
    <row r="149" spans="1:5" x14ac:dyDescent="0.25">
      <c r="A149">
        <v>148</v>
      </c>
      <c r="C149" s="4">
        <v>2</v>
      </c>
      <c r="D149" s="5">
        <v>3</v>
      </c>
    </row>
    <row r="150" spans="1:5" x14ac:dyDescent="0.25">
      <c r="A150">
        <v>149</v>
      </c>
      <c r="C150" s="4">
        <v>2</v>
      </c>
      <c r="D150" s="5">
        <v>3</v>
      </c>
    </row>
    <row r="151" spans="1:5" x14ac:dyDescent="0.25">
      <c r="A151">
        <v>150</v>
      </c>
      <c r="C151" s="4">
        <v>2</v>
      </c>
      <c r="D151" s="5">
        <v>3</v>
      </c>
    </row>
    <row r="152" spans="1:5" x14ac:dyDescent="0.25">
      <c r="A152">
        <v>151</v>
      </c>
      <c r="C152" s="4">
        <v>2</v>
      </c>
      <c r="D152" s="5">
        <v>3</v>
      </c>
    </row>
    <row r="153" spans="1:5" x14ac:dyDescent="0.25">
      <c r="A153">
        <v>152</v>
      </c>
      <c r="C153" s="4">
        <v>2</v>
      </c>
      <c r="D153" s="5">
        <v>3</v>
      </c>
    </row>
    <row r="154" spans="1:5" x14ac:dyDescent="0.25">
      <c r="A154">
        <v>153</v>
      </c>
      <c r="C154" s="4">
        <v>2</v>
      </c>
      <c r="D154" s="5">
        <v>3</v>
      </c>
    </row>
    <row r="155" spans="1:5" x14ac:dyDescent="0.25">
      <c r="A155">
        <v>154</v>
      </c>
      <c r="C155" s="4">
        <v>2</v>
      </c>
    </row>
    <row r="156" spans="1:5" x14ac:dyDescent="0.25">
      <c r="A156">
        <v>155</v>
      </c>
    </row>
    <row r="157" spans="1:5" x14ac:dyDescent="0.25">
      <c r="A157">
        <v>156</v>
      </c>
      <c r="B157" s="2">
        <v>1</v>
      </c>
    </row>
    <row r="158" spans="1:5" x14ac:dyDescent="0.25">
      <c r="A158">
        <v>157</v>
      </c>
      <c r="B158" s="2">
        <v>1</v>
      </c>
    </row>
    <row r="159" spans="1:5" x14ac:dyDescent="0.25">
      <c r="A159">
        <v>158</v>
      </c>
      <c r="B159" s="2">
        <v>1</v>
      </c>
      <c r="E159" s="3">
        <v>4</v>
      </c>
    </row>
    <row r="160" spans="1:5" x14ac:dyDescent="0.25">
      <c r="A160">
        <v>159</v>
      </c>
      <c r="B160" s="2">
        <v>1</v>
      </c>
      <c r="E160" s="3">
        <v>4</v>
      </c>
    </row>
    <row r="161" spans="1:5" x14ac:dyDescent="0.25">
      <c r="A161">
        <v>160</v>
      </c>
      <c r="B161" s="2">
        <v>1</v>
      </c>
      <c r="E161" s="3">
        <v>4</v>
      </c>
    </row>
    <row r="162" spans="1:5" x14ac:dyDescent="0.25">
      <c r="A162">
        <v>161</v>
      </c>
      <c r="B162" s="2">
        <v>1</v>
      </c>
      <c r="E162" s="3">
        <v>4</v>
      </c>
    </row>
    <row r="163" spans="1:5" x14ac:dyDescent="0.25">
      <c r="A163">
        <v>162</v>
      </c>
      <c r="B163" s="2">
        <v>1</v>
      </c>
      <c r="E163" s="3">
        <v>4</v>
      </c>
    </row>
    <row r="164" spans="1:5" x14ac:dyDescent="0.25">
      <c r="A164">
        <v>163</v>
      </c>
      <c r="B164" s="2">
        <v>1</v>
      </c>
      <c r="E164" s="3">
        <v>4</v>
      </c>
    </row>
    <row r="165" spans="1:5" x14ac:dyDescent="0.25">
      <c r="A165">
        <v>164</v>
      </c>
      <c r="B165" s="2">
        <v>1</v>
      </c>
      <c r="E165" s="3">
        <v>4</v>
      </c>
    </row>
    <row r="166" spans="1:5" x14ac:dyDescent="0.25">
      <c r="A166">
        <v>165</v>
      </c>
      <c r="B166" s="2">
        <v>1</v>
      </c>
      <c r="E166" s="3">
        <v>4</v>
      </c>
    </row>
    <row r="167" spans="1:5" x14ac:dyDescent="0.25">
      <c r="A167">
        <v>166</v>
      </c>
      <c r="E167" s="3">
        <v>4</v>
      </c>
    </row>
    <row r="168" spans="1:5" x14ac:dyDescent="0.25">
      <c r="A168">
        <v>167</v>
      </c>
    </row>
    <row r="169" spans="1:5" x14ac:dyDescent="0.25">
      <c r="A169">
        <v>168</v>
      </c>
    </row>
    <row r="170" spans="1:5" x14ac:dyDescent="0.25">
      <c r="A170">
        <v>169</v>
      </c>
      <c r="C170" s="4">
        <v>2</v>
      </c>
      <c r="D170" s="5">
        <v>3</v>
      </c>
    </row>
    <row r="171" spans="1:5" x14ac:dyDescent="0.25">
      <c r="A171">
        <v>170</v>
      </c>
      <c r="C171" s="4">
        <v>2</v>
      </c>
      <c r="D171" s="5">
        <v>3</v>
      </c>
    </row>
    <row r="172" spans="1:5" x14ac:dyDescent="0.25">
      <c r="A172">
        <v>171</v>
      </c>
      <c r="C172" s="4">
        <v>2</v>
      </c>
      <c r="D172" s="5">
        <v>3</v>
      </c>
    </row>
    <row r="173" spans="1:5" x14ac:dyDescent="0.25">
      <c r="A173">
        <v>172</v>
      </c>
      <c r="C173" s="4">
        <v>2</v>
      </c>
      <c r="D173" s="5">
        <v>3</v>
      </c>
    </row>
    <row r="174" spans="1:5" x14ac:dyDescent="0.25">
      <c r="A174">
        <v>173</v>
      </c>
      <c r="C174" s="4">
        <v>2</v>
      </c>
      <c r="D174" s="5">
        <v>3</v>
      </c>
    </row>
    <row r="175" spans="1:5" x14ac:dyDescent="0.25">
      <c r="A175">
        <v>174</v>
      </c>
      <c r="C175" s="4">
        <v>2</v>
      </c>
      <c r="D175" s="5">
        <v>3</v>
      </c>
    </row>
    <row r="176" spans="1:5" x14ac:dyDescent="0.25">
      <c r="A176">
        <v>175</v>
      </c>
      <c r="C176" s="4">
        <v>2</v>
      </c>
      <c r="D176" s="5">
        <v>3</v>
      </c>
    </row>
    <row r="177" spans="1:5" x14ac:dyDescent="0.25">
      <c r="A177">
        <v>176</v>
      </c>
      <c r="C177" s="4">
        <v>2</v>
      </c>
      <c r="D177" s="5">
        <v>3</v>
      </c>
    </row>
    <row r="178" spans="1:5" x14ac:dyDescent="0.25">
      <c r="A178">
        <v>177</v>
      </c>
      <c r="C178" s="4">
        <v>2</v>
      </c>
      <c r="D178" s="5">
        <v>3</v>
      </c>
    </row>
    <row r="179" spans="1:5" x14ac:dyDescent="0.25">
      <c r="A179">
        <v>178</v>
      </c>
      <c r="C179" s="4">
        <v>2</v>
      </c>
    </row>
    <row r="180" spans="1:5" x14ac:dyDescent="0.25">
      <c r="A180">
        <v>179</v>
      </c>
      <c r="C180" s="4">
        <v>2</v>
      </c>
    </row>
    <row r="181" spans="1:5" x14ac:dyDescent="0.25">
      <c r="A181">
        <v>180</v>
      </c>
      <c r="B181" s="2">
        <v>1</v>
      </c>
      <c r="C181" s="4">
        <v>2</v>
      </c>
    </row>
    <row r="182" spans="1:5" x14ac:dyDescent="0.25">
      <c r="A182">
        <v>181</v>
      </c>
      <c r="B182" s="2">
        <v>1</v>
      </c>
    </row>
    <row r="183" spans="1:5" x14ac:dyDescent="0.25">
      <c r="A183">
        <v>182</v>
      </c>
      <c r="B183" s="2">
        <v>1</v>
      </c>
    </row>
    <row r="184" spans="1:5" x14ac:dyDescent="0.25">
      <c r="A184">
        <v>183</v>
      </c>
      <c r="B184" s="2">
        <v>1</v>
      </c>
    </row>
    <row r="185" spans="1:5" x14ac:dyDescent="0.25">
      <c r="A185">
        <v>184</v>
      </c>
      <c r="B185" s="2">
        <v>1</v>
      </c>
      <c r="E185" s="3">
        <v>4</v>
      </c>
    </row>
    <row r="186" spans="1:5" x14ac:dyDescent="0.25">
      <c r="A186">
        <v>185</v>
      </c>
      <c r="B186" s="2">
        <v>1</v>
      </c>
      <c r="E186" s="3">
        <v>4</v>
      </c>
    </row>
    <row r="187" spans="1:5" x14ac:dyDescent="0.25">
      <c r="A187">
        <v>186</v>
      </c>
      <c r="B187" s="2">
        <v>1</v>
      </c>
      <c r="E187" s="3">
        <v>4</v>
      </c>
    </row>
    <row r="188" spans="1:5" x14ac:dyDescent="0.25">
      <c r="A188">
        <v>187</v>
      </c>
      <c r="B188" s="2">
        <v>1</v>
      </c>
      <c r="E188" s="3">
        <v>4</v>
      </c>
    </row>
    <row r="189" spans="1:5" x14ac:dyDescent="0.25">
      <c r="A189">
        <v>188</v>
      </c>
      <c r="B189" s="2">
        <v>1</v>
      </c>
      <c r="E189" s="3">
        <v>4</v>
      </c>
    </row>
    <row r="190" spans="1:5" x14ac:dyDescent="0.25">
      <c r="A190">
        <v>189</v>
      </c>
      <c r="B190" s="2">
        <v>1</v>
      </c>
      <c r="E190" s="3">
        <v>4</v>
      </c>
    </row>
    <row r="191" spans="1:5" x14ac:dyDescent="0.25">
      <c r="A191">
        <v>190</v>
      </c>
      <c r="B191" s="2">
        <v>1</v>
      </c>
      <c r="E191" s="3">
        <v>4</v>
      </c>
    </row>
    <row r="192" spans="1:5" x14ac:dyDescent="0.25">
      <c r="A192">
        <v>191</v>
      </c>
      <c r="B192" s="2">
        <v>1</v>
      </c>
      <c r="E192" s="3">
        <v>4</v>
      </c>
    </row>
    <row r="193" spans="1:5" x14ac:dyDescent="0.25">
      <c r="A193">
        <v>192</v>
      </c>
      <c r="E193" s="3">
        <v>4</v>
      </c>
    </row>
    <row r="194" spans="1:5" x14ac:dyDescent="0.25">
      <c r="A194">
        <v>193</v>
      </c>
      <c r="D194" s="5">
        <v>3</v>
      </c>
      <c r="E194" s="3">
        <v>4</v>
      </c>
    </row>
    <row r="195" spans="1:5" x14ac:dyDescent="0.25">
      <c r="A195">
        <v>194</v>
      </c>
      <c r="C195" s="4">
        <v>2</v>
      </c>
      <c r="D195" s="5">
        <v>3</v>
      </c>
      <c r="E195" s="3">
        <v>4</v>
      </c>
    </row>
    <row r="196" spans="1:5" x14ac:dyDescent="0.25">
      <c r="A196">
        <v>195</v>
      </c>
      <c r="C196" s="4">
        <v>2</v>
      </c>
      <c r="D196" s="5">
        <v>3</v>
      </c>
    </row>
    <row r="197" spans="1:5" x14ac:dyDescent="0.25">
      <c r="A197">
        <v>196</v>
      </c>
      <c r="C197" s="4">
        <v>2</v>
      </c>
      <c r="D197" s="5">
        <v>3</v>
      </c>
    </row>
    <row r="198" spans="1:5" x14ac:dyDescent="0.25">
      <c r="A198">
        <v>197</v>
      </c>
      <c r="C198" s="4">
        <v>2</v>
      </c>
      <c r="D198" s="5">
        <v>3</v>
      </c>
    </row>
    <row r="199" spans="1:5" x14ac:dyDescent="0.25">
      <c r="A199">
        <v>198</v>
      </c>
      <c r="C199" s="4">
        <v>2</v>
      </c>
      <c r="D199" s="5">
        <v>3</v>
      </c>
    </row>
    <row r="200" spans="1:5" x14ac:dyDescent="0.25">
      <c r="A200">
        <v>199</v>
      </c>
      <c r="C200" s="4">
        <v>2</v>
      </c>
      <c r="D200" s="5">
        <v>3</v>
      </c>
    </row>
    <row r="201" spans="1:5" x14ac:dyDescent="0.25">
      <c r="A201">
        <v>200</v>
      </c>
      <c r="C201" s="4">
        <v>2</v>
      </c>
      <c r="D201" s="5">
        <v>3</v>
      </c>
    </row>
    <row r="202" spans="1:5" x14ac:dyDescent="0.25">
      <c r="A202">
        <v>201</v>
      </c>
      <c r="C202" s="4">
        <v>2</v>
      </c>
      <c r="D202" s="5">
        <v>3</v>
      </c>
    </row>
    <row r="203" spans="1:5" x14ac:dyDescent="0.25">
      <c r="A203">
        <v>202</v>
      </c>
      <c r="C203" s="4">
        <v>2</v>
      </c>
      <c r="D203" s="5">
        <v>3</v>
      </c>
    </row>
    <row r="204" spans="1:5" x14ac:dyDescent="0.25">
      <c r="A204">
        <v>203</v>
      </c>
      <c r="C204" s="4">
        <v>2</v>
      </c>
      <c r="D204" s="5">
        <v>3</v>
      </c>
    </row>
    <row r="205" spans="1:5" x14ac:dyDescent="0.25">
      <c r="A205">
        <v>204</v>
      </c>
      <c r="C205" s="4">
        <v>2</v>
      </c>
      <c r="D205" s="5">
        <v>3</v>
      </c>
    </row>
    <row r="206" spans="1:5" x14ac:dyDescent="0.25">
      <c r="A206">
        <v>205</v>
      </c>
      <c r="C206" s="4">
        <v>2</v>
      </c>
    </row>
    <row r="207" spans="1:5" x14ac:dyDescent="0.25">
      <c r="A207">
        <v>206</v>
      </c>
      <c r="C207" s="4">
        <v>2</v>
      </c>
    </row>
    <row r="208" spans="1:5" x14ac:dyDescent="0.25">
      <c r="A208">
        <v>207</v>
      </c>
      <c r="B208" s="2">
        <v>1</v>
      </c>
      <c r="C208" s="4">
        <v>2</v>
      </c>
    </row>
    <row r="209" spans="1:5" x14ac:dyDescent="0.25">
      <c r="A209">
        <v>208</v>
      </c>
      <c r="B209" s="2">
        <v>1</v>
      </c>
    </row>
    <row r="210" spans="1:5" x14ac:dyDescent="0.25">
      <c r="A210">
        <v>209</v>
      </c>
      <c r="B210" s="2">
        <v>1</v>
      </c>
    </row>
    <row r="211" spans="1:5" x14ac:dyDescent="0.25">
      <c r="A211">
        <v>210</v>
      </c>
      <c r="B211" s="2">
        <v>1</v>
      </c>
      <c r="E211" s="3">
        <v>4</v>
      </c>
    </row>
    <row r="212" spans="1:5" x14ac:dyDescent="0.25">
      <c r="A212">
        <v>211</v>
      </c>
      <c r="B212" s="2">
        <v>1</v>
      </c>
      <c r="E212" s="3">
        <v>4</v>
      </c>
    </row>
    <row r="213" spans="1:5" x14ac:dyDescent="0.25">
      <c r="A213">
        <v>212</v>
      </c>
      <c r="B213" s="2">
        <v>1</v>
      </c>
      <c r="E213" s="3">
        <v>4</v>
      </c>
    </row>
    <row r="214" spans="1:5" x14ac:dyDescent="0.25">
      <c r="A214">
        <v>213</v>
      </c>
      <c r="B214" s="2">
        <v>1</v>
      </c>
      <c r="E214" s="3">
        <v>4</v>
      </c>
    </row>
    <row r="215" spans="1:5" x14ac:dyDescent="0.25">
      <c r="A215">
        <v>214</v>
      </c>
      <c r="B215" s="2">
        <v>1</v>
      </c>
      <c r="E215" s="3">
        <v>4</v>
      </c>
    </row>
    <row r="216" spans="1:5" x14ac:dyDescent="0.25">
      <c r="A216">
        <v>215</v>
      </c>
      <c r="B216" s="2">
        <v>1</v>
      </c>
      <c r="E216" s="3">
        <v>4</v>
      </c>
    </row>
    <row r="217" spans="1:5" x14ac:dyDescent="0.25">
      <c r="A217">
        <v>216</v>
      </c>
      <c r="B217" s="2">
        <v>1</v>
      </c>
      <c r="E217" s="3">
        <v>4</v>
      </c>
    </row>
    <row r="218" spans="1:5" x14ac:dyDescent="0.25">
      <c r="A218">
        <v>217</v>
      </c>
      <c r="B218" s="2">
        <v>1</v>
      </c>
      <c r="E218" s="3">
        <v>4</v>
      </c>
    </row>
    <row r="219" spans="1:5" x14ac:dyDescent="0.25">
      <c r="A219">
        <v>218</v>
      </c>
      <c r="B219" s="2">
        <v>1</v>
      </c>
      <c r="E219" s="3">
        <v>4</v>
      </c>
    </row>
    <row r="220" spans="1:5" x14ac:dyDescent="0.25">
      <c r="A220">
        <v>219</v>
      </c>
      <c r="B220" s="2">
        <v>1</v>
      </c>
      <c r="E220" s="3">
        <v>4</v>
      </c>
    </row>
    <row r="221" spans="1:5" x14ac:dyDescent="0.25">
      <c r="A221">
        <v>220</v>
      </c>
      <c r="E221" s="3">
        <v>4</v>
      </c>
    </row>
    <row r="222" spans="1:5" x14ac:dyDescent="0.25">
      <c r="A222">
        <v>221</v>
      </c>
      <c r="C222" s="4">
        <v>2</v>
      </c>
      <c r="D222" s="5">
        <v>3</v>
      </c>
      <c r="E222" s="3">
        <v>4</v>
      </c>
    </row>
    <row r="223" spans="1:5" x14ac:dyDescent="0.25">
      <c r="A223">
        <v>222</v>
      </c>
      <c r="C223" s="4">
        <v>2</v>
      </c>
      <c r="D223" s="5">
        <v>3</v>
      </c>
    </row>
    <row r="224" spans="1:5" x14ac:dyDescent="0.25">
      <c r="A224">
        <v>223</v>
      </c>
      <c r="C224" s="4">
        <v>2</v>
      </c>
      <c r="D224" s="5">
        <v>3</v>
      </c>
    </row>
    <row r="225" spans="1:5" x14ac:dyDescent="0.25">
      <c r="A225">
        <v>224</v>
      </c>
      <c r="C225" s="4">
        <v>2</v>
      </c>
      <c r="D225" s="5">
        <v>3</v>
      </c>
    </row>
    <row r="226" spans="1:5" x14ac:dyDescent="0.25">
      <c r="A226">
        <v>225</v>
      </c>
      <c r="C226" s="4">
        <v>2</v>
      </c>
      <c r="D226" s="5">
        <v>3</v>
      </c>
    </row>
    <row r="227" spans="1:5" x14ac:dyDescent="0.25">
      <c r="A227">
        <v>226</v>
      </c>
      <c r="C227" s="4">
        <v>2</v>
      </c>
      <c r="D227" s="5">
        <v>3</v>
      </c>
    </row>
    <row r="228" spans="1:5" x14ac:dyDescent="0.25">
      <c r="A228">
        <v>227</v>
      </c>
      <c r="C228" s="4">
        <v>2</v>
      </c>
      <c r="D228" s="5">
        <v>3</v>
      </c>
    </row>
    <row r="229" spans="1:5" x14ac:dyDescent="0.25">
      <c r="A229">
        <v>228</v>
      </c>
      <c r="C229" s="4">
        <v>2</v>
      </c>
      <c r="D229" s="5">
        <v>3</v>
      </c>
    </row>
    <row r="230" spans="1:5" x14ac:dyDescent="0.25">
      <c r="A230">
        <v>229</v>
      </c>
      <c r="C230" s="4">
        <v>2</v>
      </c>
      <c r="D230" s="5">
        <v>3</v>
      </c>
    </row>
    <row r="231" spans="1:5" x14ac:dyDescent="0.25">
      <c r="A231">
        <v>230</v>
      </c>
      <c r="C231" s="4">
        <v>2</v>
      </c>
      <c r="D231" s="5">
        <v>3</v>
      </c>
    </row>
    <row r="232" spans="1:5" x14ac:dyDescent="0.25">
      <c r="A232">
        <v>231</v>
      </c>
      <c r="C232" s="4">
        <v>2</v>
      </c>
      <c r="D232" s="5">
        <v>3</v>
      </c>
    </row>
    <row r="233" spans="1:5" x14ac:dyDescent="0.25">
      <c r="A233">
        <v>232</v>
      </c>
      <c r="C233" s="4">
        <v>2</v>
      </c>
      <c r="D233" s="5">
        <v>3</v>
      </c>
    </row>
    <row r="234" spans="1:5" x14ac:dyDescent="0.25">
      <c r="A234">
        <v>233</v>
      </c>
      <c r="B234" s="2">
        <v>1</v>
      </c>
      <c r="C234" s="4">
        <v>2</v>
      </c>
    </row>
    <row r="235" spans="1:5" x14ac:dyDescent="0.25">
      <c r="A235">
        <v>234</v>
      </c>
      <c r="B235" s="2">
        <v>1</v>
      </c>
      <c r="C235" s="4">
        <v>2</v>
      </c>
    </row>
    <row r="236" spans="1:5" x14ac:dyDescent="0.25">
      <c r="A236">
        <v>235</v>
      </c>
      <c r="B236" s="2">
        <v>1</v>
      </c>
    </row>
    <row r="237" spans="1:5" x14ac:dyDescent="0.25">
      <c r="A237">
        <v>236</v>
      </c>
      <c r="B237" s="2">
        <v>1</v>
      </c>
    </row>
    <row r="238" spans="1:5" x14ac:dyDescent="0.25">
      <c r="A238">
        <v>237</v>
      </c>
      <c r="B238" s="2">
        <v>1</v>
      </c>
      <c r="E238" s="3">
        <v>4</v>
      </c>
    </row>
    <row r="239" spans="1:5" x14ac:dyDescent="0.25">
      <c r="A239">
        <v>238</v>
      </c>
      <c r="B239" s="2">
        <v>1</v>
      </c>
      <c r="E239" s="3">
        <v>4</v>
      </c>
    </row>
    <row r="240" spans="1:5" x14ac:dyDescent="0.25">
      <c r="A240">
        <v>239</v>
      </c>
      <c r="B240" s="2">
        <v>1</v>
      </c>
      <c r="E240" s="3">
        <v>4</v>
      </c>
    </row>
    <row r="241" spans="1:5" x14ac:dyDescent="0.25">
      <c r="A241">
        <v>240</v>
      </c>
      <c r="B241" s="2">
        <v>1</v>
      </c>
      <c r="E241" s="3">
        <v>4</v>
      </c>
    </row>
    <row r="242" spans="1:5" x14ac:dyDescent="0.25">
      <c r="A242">
        <v>241</v>
      </c>
      <c r="B242" s="2">
        <v>1</v>
      </c>
      <c r="E242" s="3">
        <v>4</v>
      </c>
    </row>
    <row r="243" spans="1:5" x14ac:dyDescent="0.25">
      <c r="A243">
        <v>242</v>
      </c>
      <c r="B243" s="2">
        <v>1</v>
      </c>
      <c r="E243" s="3">
        <v>4</v>
      </c>
    </row>
    <row r="244" spans="1:5" x14ac:dyDescent="0.25">
      <c r="A244">
        <v>243</v>
      </c>
      <c r="B244" s="2">
        <v>1</v>
      </c>
      <c r="E244" s="3">
        <v>4</v>
      </c>
    </row>
    <row r="245" spans="1:5" x14ac:dyDescent="0.25">
      <c r="A245">
        <v>244</v>
      </c>
      <c r="B245" s="2">
        <v>1</v>
      </c>
      <c r="E245" s="3">
        <v>4</v>
      </c>
    </row>
    <row r="246" spans="1:5" x14ac:dyDescent="0.25">
      <c r="A246">
        <v>245</v>
      </c>
      <c r="B246" s="2">
        <v>1</v>
      </c>
      <c r="E246" s="3">
        <v>4</v>
      </c>
    </row>
    <row r="247" spans="1:5" x14ac:dyDescent="0.25">
      <c r="A247">
        <v>246</v>
      </c>
      <c r="B247" s="2">
        <v>1</v>
      </c>
      <c r="E247" s="3">
        <v>4</v>
      </c>
    </row>
    <row r="248" spans="1:5" x14ac:dyDescent="0.25">
      <c r="A248">
        <v>247</v>
      </c>
      <c r="E248" s="3">
        <v>4</v>
      </c>
    </row>
    <row r="249" spans="1:5" x14ac:dyDescent="0.25">
      <c r="A249">
        <v>248</v>
      </c>
      <c r="E249" s="3">
        <v>4</v>
      </c>
    </row>
    <row r="250" spans="1:5" x14ac:dyDescent="0.25">
      <c r="A250">
        <v>249</v>
      </c>
      <c r="C250" s="4">
        <v>2</v>
      </c>
    </row>
    <row r="251" spans="1:5" x14ac:dyDescent="0.25">
      <c r="A251">
        <v>250</v>
      </c>
      <c r="C251" s="4">
        <v>2</v>
      </c>
      <c r="D251" s="5">
        <v>3</v>
      </c>
    </row>
    <row r="252" spans="1:5" x14ac:dyDescent="0.25">
      <c r="A252">
        <v>251</v>
      </c>
      <c r="C252" s="4">
        <v>2</v>
      </c>
      <c r="D252" s="5">
        <v>3</v>
      </c>
    </row>
    <row r="253" spans="1:5" x14ac:dyDescent="0.25">
      <c r="A253">
        <v>252</v>
      </c>
      <c r="C253" s="4">
        <v>2</v>
      </c>
      <c r="D253" s="5">
        <v>3</v>
      </c>
    </row>
    <row r="254" spans="1:5" x14ac:dyDescent="0.25">
      <c r="A254">
        <v>253</v>
      </c>
      <c r="C254" s="4">
        <v>2</v>
      </c>
      <c r="D254" s="5">
        <v>3</v>
      </c>
    </row>
    <row r="255" spans="1:5" x14ac:dyDescent="0.25">
      <c r="A255">
        <v>254</v>
      </c>
      <c r="C255" s="4">
        <v>2</v>
      </c>
      <c r="D255" s="5">
        <v>3</v>
      </c>
    </row>
    <row r="256" spans="1:5" x14ac:dyDescent="0.25">
      <c r="A256">
        <v>255</v>
      </c>
      <c r="C256" s="4">
        <v>2</v>
      </c>
      <c r="D256" s="5">
        <v>3</v>
      </c>
    </row>
    <row r="257" spans="1:5" x14ac:dyDescent="0.25">
      <c r="A257">
        <v>256</v>
      </c>
      <c r="C257" s="4">
        <v>2</v>
      </c>
      <c r="D257" s="5">
        <v>3</v>
      </c>
    </row>
    <row r="258" spans="1:5" x14ac:dyDescent="0.25">
      <c r="A258">
        <v>257</v>
      </c>
      <c r="C258" s="4">
        <v>2</v>
      </c>
      <c r="D258" s="5">
        <v>3</v>
      </c>
    </row>
    <row r="259" spans="1:5" x14ac:dyDescent="0.25">
      <c r="A259">
        <v>258</v>
      </c>
      <c r="C259" s="4">
        <v>2</v>
      </c>
      <c r="D259" s="5">
        <v>3</v>
      </c>
    </row>
    <row r="260" spans="1:5" x14ac:dyDescent="0.25">
      <c r="A260">
        <v>259</v>
      </c>
      <c r="C260" s="4">
        <v>2</v>
      </c>
      <c r="D260" s="5">
        <v>3</v>
      </c>
    </row>
    <row r="261" spans="1:5" x14ac:dyDescent="0.25">
      <c r="A261">
        <v>260</v>
      </c>
      <c r="C261" s="4">
        <v>2</v>
      </c>
      <c r="D261" s="5">
        <v>3</v>
      </c>
    </row>
    <row r="262" spans="1:5" x14ac:dyDescent="0.25">
      <c r="A262">
        <v>261</v>
      </c>
      <c r="C262" s="4">
        <v>2</v>
      </c>
    </row>
    <row r="263" spans="1:5" x14ac:dyDescent="0.25">
      <c r="A263">
        <v>262</v>
      </c>
      <c r="B263" s="2">
        <v>1</v>
      </c>
      <c r="C263" s="4">
        <v>2</v>
      </c>
    </row>
    <row r="264" spans="1:5" x14ac:dyDescent="0.25">
      <c r="A264">
        <v>263</v>
      </c>
      <c r="B264" s="2">
        <v>1</v>
      </c>
    </row>
    <row r="265" spans="1:5" x14ac:dyDescent="0.25">
      <c r="A265">
        <v>264</v>
      </c>
      <c r="B265" s="2">
        <v>1</v>
      </c>
    </row>
    <row r="266" spans="1:5" x14ac:dyDescent="0.25">
      <c r="A266">
        <v>265</v>
      </c>
      <c r="B266" s="2">
        <v>1</v>
      </c>
    </row>
    <row r="267" spans="1:5" x14ac:dyDescent="0.25">
      <c r="A267">
        <v>266</v>
      </c>
      <c r="B267" s="2">
        <v>1</v>
      </c>
      <c r="E267" s="3">
        <v>4</v>
      </c>
    </row>
    <row r="268" spans="1:5" x14ac:dyDescent="0.25">
      <c r="A268">
        <v>267</v>
      </c>
      <c r="B268" s="2">
        <v>1</v>
      </c>
      <c r="E268" s="3">
        <v>4</v>
      </c>
    </row>
    <row r="269" spans="1:5" x14ac:dyDescent="0.25">
      <c r="A269">
        <v>268</v>
      </c>
      <c r="B269" s="2">
        <v>1</v>
      </c>
      <c r="E269" s="3">
        <v>4</v>
      </c>
    </row>
    <row r="270" spans="1:5" x14ac:dyDescent="0.25">
      <c r="A270">
        <v>269</v>
      </c>
      <c r="B270" s="2">
        <v>1</v>
      </c>
      <c r="E270" s="3">
        <v>4</v>
      </c>
    </row>
    <row r="271" spans="1:5" x14ac:dyDescent="0.25">
      <c r="A271">
        <v>270</v>
      </c>
      <c r="B271" s="2">
        <v>1</v>
      </c>
      <c r="E271" s="3">
        <v>4</v>
      </c>
    </row>
    <row r="272" spans="1:5" x14ac:dyDescent="0.25">
      <c r="A272">
        <v>271</v>
      </c>
      <c r="B272" s="2">
        <v>1</v>
      </c>
      <c r="E272" s="3">
        <v>4</v>
      </c>
    </row>
    <row r="273" spans="1:5" x14ac:dyDescent="0.25">
      <c r="A273">
        <v>272</v>
      </c>
      <c r="B273" s="2">
        <v>1</v>
      </c>
      <c r="E273" s="3">
        <v>4</v>
      </c>
    </row>
    <row r="274" spans="1:5" x14ac:dyDescent="0.25">
      <c r="A274">
        <v>273</v>
      </c>
      <c r="B274" s="2">
        <v>1</v>
      </c>
      <c r="E274" s="3">
        <v>4</v>
      </c>
    </row>
    <row r="275" spans="1:5" x14ac:dyDescent="0.25">
      <c r="A275">
        <v>274</v>
      </c>
      <c r="B275" s="2">
        <v>1</v>
      </c>
      <c r="E275" s="3">
        <v>4</v>
      </c>
    </row>
    <row r="276" spans="1:5" x14ac:dyDescent="0.25">
      <c r="A276">
        <v>275</v>
      </c>
      <c r="E276" s="3">
        <v>4</v>
      </c>
    </row>
    <row r="277" spans="1:5" x14ac:dyDescent="0.25">
      <c r="A277">
        <v>276</v>
      </c>
      <c r="D277" s="5">
        <v>3</v>
      </c>
      <c r="E277" s="3">
        <v>4</v>
      </c>
    </row>
    <row r="278" spans="1:5" x14ac:dyDescent="0.25">
      <c r="A278">
        <v>277</v>
      </c>
      <c r="C278" s="4">
        <v>2</v>
      </c>
      <c r="D278" s="5">
        <v>3</v>
      </c>
      <c r="E278" s="3">
        <v>4</v>
      </c>
    </row>
    <row r="279" spans="1:5" x14ac:dyDescent="0.25">
      <c r="A279">
        <v>278</v>
      </c>
      <c r="C279" s="4">
        <v>2</v>
      </c>
      <c r="D279" s="5">
        <v>3</v>
      </c>
    </row>
    <row r="280" spans="1:5" x14ac:dyDescent="0.25">
      <c r="A280">
        <v>279</v>
      </c>
      <c r="C280" s="4">
        <v>2</v>
      </c>
      <c r="D280" s="5">
        <v>3</v>
      </c>
    </row>
    <row r="281" spans="1:5" x14ac:dyDescent="0.25">
      <c r="A281">
        <v>280</v>
      </c>
      <c r="C281" s="4">
        <v>2</v>
      </c>
      <c r="D281" s="5">
        <v>3</v>
      </c>
    </row>
    <row r="282" spans="1:5" x14ac:dyDescent="0.25">
      <c r="A282">
        <v>281</v>
      </c>
      <c r="C282" s="4">
        <v>2</v>
      </c>
      <c r="D282" s="5">
        <v>3</v>
      </c>
    </row>
    <row r="283" spans="1:5" x14ac:dyDescent="0.25">
      <c r="A283">
        <v>282</v>
      </c>
      <c r="C283" s="4">
        <v>2</v>
      </c>
      <c r="D283" s="5">
        <v>3</v>
      </c>
    </row>
    <row r="284" spans="1:5" x14ac:dyDescent="0.25">
      <c r="A284">
        <v>283</v>
      </c>
      <c r="C284" s="4">
        <v>2</v>
      </c>
      <c r="D284" s="5">
        <v>3</v>
      </c>
    </row>
    <row r="285" spans="1:5" x14ac:dyDescent="0.25">
      <c r="A285">
        <v>284</v>
      </c>
      <c r="C285" s="4">
        <v>2</v>
      </c>
      <c r="D285" s="5">
        <v>3</v>
      </c>
    </row>
    <row r="286" spans="1:5" x14ac:dyDescent="0.25">
      <c r="A286">
        <v>285</v>
      </c>
      <c r="C286" s="4">
        <v>2</v>
      </c>
      <c r="D286" s="5">
        <v>3</v>
      </c>
    </row>
    <row r="287" spans="1:5" x14ac:dyDescent="0.25">
      <c r="A287">
        <v>286</v>
      </c>
      <c r="C287" s="4">
        <v>2</v>
      </c>
      <c r="D287" s="5">
        <v>3</v>
      </c>
    </row>
    <row r="288" spans="1:5" x14ac:dyDescent="0.25">
      <c r="A288">
        <v>287</v>
      </c>
      <c r="C288" s="4">
        <v>2</v>
      </c>
      <c r="D288" s="5">
        <v>3</v>
      </c>
    </row>
    <row r="289" spans="1:6" x14ac:dyDescent="0.25">
      <c r="A289">
        <v>288</v>
      </c>
      <c r="C289" s="4">
        <v>2</v>
      </c>
      <c r="D289" s="5">
        <v>3</v>
      </c>
    </row>
    <row r="290" spans="1:6" x14ac:dyDescent="0.25">
      <c r="A290">
        <v>289</v>
      </c>
      <c r="C290" s="4">
        <v>2</v>
      </c>
      <c r="D290" s="5">
        <v>3</v>
      </c>
    </row>
    <row r="291" spans="1:6" x14ac:dyDescent="0.25">
      <c r="A291">
        <v>290</v>
      </c>
      <c r="C291" s="4">
        <v>2</v>
      </c>
      <c r="D291" s="5">
        <v>3</v>
      </c>
    </row>
    <row r="292" spans="1:6" x14ac:dyDescent="0.25">
      <c r="A292">
        <v>291</v>
      </c>
      <c r="B292" s="2">
        <v>1</v>
      </c>
      <c r="C292" s="4">
        <v>2</v>
      </c>
    </row>
    <row r="293" spans="1:6" x14ac:dyDescent="0.25">
      <c r="A293">
        <v>292</v>
      </c>
      <c r="B293" s="2">
        <v>1</v>
      </c>
      <c r="C293" s="4">
        <v>2</v>
      </c>
    </row>
    <row r="294" spans="1:6" x14ac:dyDescent="0.25">
      <c r="A294">
        <v>293</v>
      </c>
      <c r="B294" s="2">
        <v>1</v>
      </c>
      <c r="E294" s="3">
        <v>4</v>
      </c>
    </row>
    <row r="295" spans="1:6" x14ac:dyDescent="0.25">
      <c r="A295">
        <v>294</v>
      </c>
      <c r="B295" s="2">
        <v>1</v>
      </c>
      <c r="E295" s="3">
        <v>4</v>
      </c>
      <c r="F295" t="s">
        <v>22</v>
      </c>
    </row>
    <row r="296" spans="1:6" x14ac:dyDescent="0.25">
      <c r="A296">
        <v>295</v>
      </c>
    </row>
    <row r="297" spans="1:6" x14ac:dyDescent="0.25">
      <c r="A297">
        <v>296</v>
      </c>
      <c r="F297" t="s">
        <v>22</v>
      </c>
    </row>
    <row r="298" spans="1:6" x14ac:dyDescent="0.25">
      <c r="A298">
        <v>297</v>
      </c>
      <c r="C298" s="4">
        <v>2</v>
      </c>
    </row>
    <row r="299" spans="1:6" x14ac:dyDescent="0.25">
      <c r="A299">
        <v>298</v>
      </c>
      <c r="C299" s="4">
        <v>2</v>
      </c>
    </row>
    <row r="300" spans="1:6" x14ac:dyDescent="0.25">
      <c r="A300">
        <v>299</v>
      </c>
      <c r="C300" s="4">
        <v>2</v>
      </c>
    </row>
    <row r="301" spans="1:6" x14ac:dyDescent="0.25">
      <c r="A301">
        <v>300</v>
      </c>
      <c r="C301" s="4">
        <v>2</v>
      </c>
    </row>
    <row r="302" spans="1:6" x14ac:dyDescent="0.25">
      <c r="A302">
        <v>301</v>
      </c>
      <c r="C302" s="4">
        <v>2</v>
      </c>
    </row>
    <row r="303" spans="1:6" x14ac:dyDescent="0.25">
      <c r="A303">
        <v>302</v>
      </c>
      <c r="C303" s="4">
        <v>2</v>
      </c>
    </row>
    <row r="304" spans="1:6" x14ac:dyDescent="0.25">
      <c r="A304">
        <v>303</v>
      </c>
      <c r="C304" s="4">
        <v>2</v>
      </c>
    </row>
    <row r="305" spans="1:5" x14ac:dyDescent="0.25">
      <c r="A305">
        <v>304</v>
      </c>
      <c r="C305" s="4">
        <v>2</v>
      </c>
    </row>
    <row r="306" spans="1:5" x14ac:dyDescent="0.25">
      <c r="A306">
        <v>305</v>
      </c>
      <c r="C306" s="4">
        <v>2</v>
      </c>
    </row>
    <row r="307" spans="1:5" x14ac:dyDescent="0.25">
      <c r="A307">
        <v>306</v>
      </c>
      <c r="C307" s="4">
        <v>2</v>
      </c>
    </row>
    <row r="308" spans="1:5" x14ac:dyDescent="0.25">
      <c r="A308">
        <v>307</v>
      </c>
      <c r="C308" s="4">
        <v>2</v>
      </c>
    </row>
    <row r="309" spans="1:5" x14ac:dyDescent="0.25">
      <c r="A309">
        <v>308</v>
      </c>
      <c r="C309" s="4">
        <v>2</v>
      </c>
    </row>
    <row r="310" spans="1:5" x14ac:dyDescent="0.25">
      <c r="A310">
        <v>309</v>
      </c>
      <c r="C310" s="4">
        <v>2</v>
      </c>
    </row>
    <row r="311" spans="1:5" x14ac:dyDescent="0.25">
      <c r="A311">
        <v>310</v>
      </c>
      <c r="C311" s="4">
        <v>2</v>
      </c>
    </row>
    <row r="312" spans="1:5" x14ac:dyDescent="0.25">
      <c r="A312">
        <v>311</v>
      </c>
      <c r="C312" s="4">
        <v>2</v>
      </c>
    </row>
    <row r="313" spans="1:5" x14ac:dyDescent="0.25">
      <c r="A313">
        <v>312</v>
      </c>
      <c r="C313" s="4">
        <v>2</v>
      </c>
    </row>
    <row r="314" spans="1:5" x14ac:dyDescent="0.25">
      <c r="A314">
        <v>313</v>
      </c>
      <c r="C314" s="4">
        <v>2</v>
      </c>
    </row>
    <row r="315" spans="1:5" x14ac:dyDescent="0.25">
      <c r="A315">
        <v>314</v>
      </c>
      <c r="B315" s="2">
        <v>1</v>
      </c>
    </row>
    <row r="316" spans="1:5" x14ac:dyDescent="0.25">
      <c r="A316">
        <v>315</v>
      </c>
      <c r="B316" s="2">
        <v>1</v>
      </c>
      <c r="E316" s="3">
        <v>4</v>
      </c>
    </row>
    <row r="317" spans="1:5" x14ac:dyDescent="0.25">
      <c r="A317">
        <v>316</v>
      </c>
      <c r="B317" s="2">
        <v>1</v>
      </c>
      <c r="E317" s="3">
        <v>4</v>
      </c>
    </row>
    <row r="318" spans="1:5" x14ac:dyDescent="0.25">
      <c r="A318">
        <v>317</v>
      </c>
      <c r="B318" s="2">
        <v>1</v>
      </c>
      <c r="E318" s="3">
        <v>4</v>
      </c>
    </row>
    <row r="319" spans="1:5" x14ac:dyDescent="0.25">
      <c r="A319">
        <v>318</v>
      </c>
      <c r="B319" s="2">
        <v>1</v>
      </c>
      <c r="E319" s="3">
        <v>4</v>
      </c>
    </row>
    <row r="320" spans="1:5" x14ac:dyDescent="0.25">
      <c r="A320">
        <v>319</v>
      </c>
      <c r="B320" s="2">
        <v>1</v>
      </c>
      <c r="E320" s="3">
        <v>4</v>
      </c>
    </row>
    <row r="321" spans="1:5" x14ac:dyDescent="0.25">
      <c r="A321">
        <v>320</v>
      </c>
      <c r="B321" s="2">
        <v>1</v>
      </c>
      <c r="E321" s="3">
        <v>4</v>
      </c>
    </row>
    <row r="322" spans="1:5" x14ac:dyDescent="0.25">
      <c r="A322">
        <v>321</v>
      </c>
      <c r="B322" s="2">
        <v>1</v>
      </c>
      <c r="E322" s="3">
        <v>4</v>
      </c>
    </row>
    <row r="323" spans="1:5" x14ac:dyDescent="0.25">
      <c r="A323">
        <v>322</v>
      </c>
      <c r="B323" s="2">
        <v>1</v>
      </c>
      <c r="E323" s="3">
        <v>4</v>
      </c>
    </row>
    <row r="324" spans="1:5" x14ac:dyDescent="0.25">
      <c r="A324">
        <v>323</v>
      </c>
      <c r="B324" s="2">
        <v>1</v>
      </c>
      <c r="E324" s="3">
        <v>4</v>
      </c>
    </row>
    <row r="325" spans="1:5" x14ac:dyDescent="0.25">
      <c r="A325">
        <v>324</v>
      </c>
      <c r="B325" s="2">
        <v>1</v>
      </c>
      <c r="E325" s="3">
        <v>4</v>
      </c>
    </row>
    <row r="326" spans="1:5" x14ac:dyDescent="0.25">
      <c r="A326">
        <v>325</v>
      </c>
      <c r="B326" s="2">
        <v>1</v>
      </c>
      <c r="E326" s="3">
        <v>4</v>
      </c>
    </row>
    <row r="327" spans="1:5" x14ac:dyDescent="0.25">
      <c r="A327">
        <v>326</v>
      </c>
      <c r="B327" s="2">
        <v>1</v>
      </c>
      <c r="E327" s="3">
        <v>4</v>
      </c>
    </row>
    <row r="328" spans="1:5" x14ac:dyDescent="0.25">
      <c r="A328">
        <v>327</v>
      </c>
      <c r="D328" s="5">
        <v>3</v>
      </c>
      <c r="E328" s="3">
        <v>4</v>
      </c>
    </row>
    <row r="329" spans="1:5" x14ac:dyDescent="0.25">
      <c r="A329">
        <v>328</v>
      </c>
      <c r="D329" s="5">
        <v>3</v>
      </c>
      <c r="E329" s="3">
        <v>4</v>
      </c>
    </row>
    <row r="330" spans="1:5" x14ac:dyDescent="0.25">
      <c r="A330">
        <v>329</v>
      </c>
      <c r="D330" s="5">
        <v>3</v>
      </c>
    </row>
    <row r="331" spans="1:5" x14ac:dyDescent="0.25">
      <c r="A331">
        <v>330</v>
      </c>
      <c r="C331" s="4">
        <v>2</v>
      </c>
      <c r="D331" s="5">
        <v>3</v>
      </c>
    </row>
    <row r="332" spans="1:5" x14ac:dyDescent="0.25">
      <c r="A332">
        <v>331</v>
      </c>
      <c r="C332" s="4">
        <v>2</v>
      </c>
      <c r="D332" s="5">
        <v>3</v>
      </c>
    </row>
    <row r="333" spans="1:5" x14ac:dyDescent="0.25">
      <c r="A333">
        <v>332</v>
      </c>
      <c r="C333" s="4">
        <v>2</v>
      </c>
      <c r="D333" s="5">
        <v>3</v>
      </c>
    </row>
    <row r="334" spans="1:5" x14ac:dyDescent="0.25">
      <c r="A334">
        <v>333</v>
      </c>
      <c r="C334" s="4">
        <v>2</v>
      </c>
      <c r="D334" s="5">
        <v>3</v>
      </c>
    </row>
    <row r="335" spans="1:5" x14ac:dyDescent="0.25">
      <c r="A335">
        <v>334</v>
      </c>
      <c r="C335" s="4">
        <v>2</v>
      </c>
      <c r="D335" s="5">
        <v>3</v>
      </c>
    </row>
    <row r="336" spans="1:5" x14ac:dyDescent="0.25">
      <c r="A336">
        <v>335</v>
      </c>
      <c r="C336" s="4">
        <v>2</v>
      </c>
      <c r="D336" s="5">
        <v>3</v>
      </c>
    </row>
    <row r="337" spans="1:5" x14ac:dyDescent="0.25">
      <c r="A337">
        <v>336</v>
      </c>
      <c r="C337" s="4">
        <v>2</v>
      </c>
      <c r="D337" s="5">
        <v>3</v>
      </c>
    </row>
    <row r="338" spans="1:5" x14ac:dyDescent="0.25">
      <c r="A338">
        <v>337</v>
      </c>
      <c r="C338" s="4">
        <v>2</v>
      </c>
      <c r="D338" s="5">
        <v>3</v>
      </c>
    </row>
    <row r="339" spans="1:5" x14ac:dyDescent="0.25">
      <c r="A339">
        <v>338</v>
      </c>
      <c r="C339" s="4">
        <v>2</v>
      </c>
    </row>
    <row r="340" spans="1:5" x14ac:dyDescent="0.25">
      <c r="A340">
        <v>339</v>
      </c>
      <c r="C340" s="4">
        <v>2</v>
      </c>
    </row>
    <row r="341" spans="1:5" x14ac:dyDescent="0.25">
      <c r="A341">
        <v>340</v>
      </c>
      <c r="C341" s="4">
        <v>2</v>
      </c>
    </row>
    <row r="342" spans="1:5" x14ac:dyDescent="0.25">
      <c r="A342">
        <v>341</v>
      </c>
      <c r="C342" s="4">
        <v>2</v>
      </c>
    </row>
    <row r="343" spans="1:5" x14ac:dyDescent="0.25">
      <c r="A343">
        <v>342</v>
      </c>
      <c r="B343" s="2">
        <v>1</v>
      </c>
    </row>
    <row r="344" spans="1:5" x14ac:dyDescent="0.25">
      <c r="A344">
        <v>343</v>
      </c>
      <c r="B344" s="2">
        <v>1</v>
      </c>
      <c r="E344" s="3">
        <v>4</v>
      </c>
    </row>
    <row r="345" spans="1:5" x14ac:dyDescent="0.25">
      <c r="A345">
        <v>344</v>
      </c>
      <c r="B345" s="2">
        <v>1</v>
      </c>
      <c r="E345" s="3">
        <v>4</v>
      </c>
    </row>
    <row r="346" spans="1:5" x14ac:dyDescent="0.25">
      <c r="A346">
        <v>345</v>
      </c>
      <c r="B346" s="2">
        <v>1</v>
      </c>
      <c r="E346" s="3">
        <v>4</v>
      </c>
    </row>
    <row r="347" spans="1:5" x14ac:dyDescent="0.25">
      <c r="A347">
        <v>346</v>
      </c>
      <c r="B347" s="2">
        <v>1</v>
      </c>
      <c r="E347" s="3">
        <v>4</v>
      </c>
    </row>
    <row r="348" spans="1:5" x14ac:dyDescent="0.25">
      <c r="A348">
        <v>347</v>
      </c>
      <c r="B348" s="2">
        <v>1</v>
      </c>
      <c r="E348" s="3">
        <v>4</v>
      </c>
    </row>
    <row r="349" spans="1:5" x14ac:dyDescent="0.25">
      <c r="A349">
        <v>348</v>
      </c>
      <c r="B349" s="2">
        <v>1</v>
      </c>
      <c r="E349" s="3">
        <v>4</v>
      </c>
    </row>
    <row r="350" spans="1:5" x14ac:dyDescent="0.25">
      <c r="A350">
        <v>349</v>
      </c>
      <c r="B350" s="2">
        <v>1</v>
      </c>
      <c r="E350" s="3">
        <v>4</v>
      </c>
    </row>
    <row r="351" spans="1:5" x14ac:dyDescent="0.25">
      <c r="A351">
        <v>350</v>
      </c>
      <c r="B351" s="2">
        <v>1</v>
      </c>
      <c r="E351" s="3">
        <v>4</v>
      </c>
    </row>
    <row r="352" spans="1:5" x14ac:dyDescent="0.25">
      <c r="A352">
        <v>351</v>
      </c>
      <c r="D352" s="5">
        <v>3</v>
      </c>
      <c r="E352" s="3">
        <v>4</v>
      </c>
    </row>
    <row r="353" spans="1:5" x14ac:dyDescent="0.25">
      <c r="A353">
        <v>352</v>
      </c>
      <c r="D353" s="5">
        <v>3</v>
      </c>
      <c r="E353" s="3">
        <v>4</v>
      </c>
    </row>
    <row r="354" spans="1:5" x14ac:dyDescent="0.25">
      <c r="A354">
        <v>353</v>
      </c>
      <c r="D354" s="5">
        <v>3</v>
      </c>
      <c r="E354" s="3">
        <v>4</v>
      </c>
    </row>
    <row r="355" spans="1:5" x14ac:dyDescent="0.25">
      <c r="A355">
        <v>354</v>
      </c>
      <c r="D355" s="5">
        <v>3</v>
      </c>
    </row>
    <row r="356" spans="1:5" x14ac:dyDescent="0.25">
      <c r="A356">
        <v>355</v>
      </c>
      <c r="D356" s="5">
        <v>3</v>
      </c>
    </row>
    <row r="357" spans="1:5" x14ac:dyDescent="0.25">
      <c r="A357">
        <v>356</v>
      </c>
      <c r="C357" s="4">
        <v>2</v>
      </c>
      <c r="D357" s="5">
        <v>3</v>
      </c>
    </row>
    <row r="358" spans="1:5" x14ac:dyDescent="0.25">
      <c r="A358">
        <v>357</v>
      </c>
      <c r="C358" s="4">
        <v>2</v>
      </c>
      <c r="D358" s="5">
        <v>3</v>
      </c>
    </row>
    <row r="359" spans="1:5" x14ac:dyDescent="0.25">
      <c r="A359">
        <v>358</v>
      </c>
      <c r="C359" s="4">
        <v>2</v>
      </c>
      <c r="D359" s="5">
        <v>3</v>
      </c>
    </row>
    <row r="360" spans="1:5" x14ac:dyDescent="0.25">
      <c r="A360">
        <v>359</v>
      </c>
      <c r="C360" s="4">
        <v>2</v>
      </c>
      <c r="D360" s="5">
        <v>3</v>
      </c>
    </row>
    <row r="361" spans="1:5" x14ac:dyDescent="0.25">
      <c r="A361">
        <v>360</v>
      </c>
      <c r="C361" s="4">
        <v>2</v>
      </c>
      <c r="D361" s="5">
        <v>3</v>
      </c>
    </row>
    <row r="362" spans="1:5" x14ac:dyDescent="0.25">
      <c r="A362">
        <v>361</v>
      </c>
      <c r="C362" s="4">
        <v>2</v>
      </c>
    </row>
    <row r="363" spans="1:5" x14ac:dyDescent="0.25">
      <c r="A363">
        <v>362</v>
      </c>
      <c r="C363" s="4">
        <v>2</v>
      </c>
    </row>
    <row r="364" spans="1:5" x14ac:dyDescent="0.25">
      <c r="A364">
        <v>363</v>
      </c>
      <c r="C364" s="4">
        <v>2</v>
      </c>
    </row>
    <row r="365" spans="1:5" x14ac:dyDescent="0.25">
      <c r="A365">
        <v>364</v>
      </c>
      <c r="B365" s="2">
        <v>1</v>
      </c>
      <c r="C365" s="4">
        <v>2</v>
      </c>
    </row>
    <row r="366" spans="1:5" x14ac:dyDescent="0.25">
      <c r="A366">
        <v>365</v>
      </c>
      <c r="B366" s="2">
        <v>1</v>
      </c>
      <c r="C366" s="4">
        <v>2</v>
      </c>
    </row>
    <row r="367" spans="1:5" x14ac:dyDescent="0.25">
      <c r="A367">
        <v>366</v>
      </c>
      <c r="B367" s="2">
        <v>1</v>
      </c>
    </row>
    <row r="368" spans="1:5" x14ac:dyDescent="0.25">
      <c r="A368">
        <v>367</v>
      </c>
      <c r="B368" s="2">
        <v>1</v>
      </c>
    </row>
    <row r="369" spans="1:5" x14ac:dyDescent="0.25">
      <c r="A369">
        <v>368</v>
      </c>
      <c r="B369" s="2">
        <v>1</v>
      </c>
      <c r="E369" s="3">
        <v>4</v>
      </c>
    </row>
    <row r="370" spans="1:5" x14ac:dyDescent="0.25">
      <c r="A370">
        <v>369</v>
      </c>
      <c r="B370" s="2">
        <v>1</v>
      </c>
      <c r="E370" s="3">
        <v>4</v>
      </c>
    </row>
    <row r="371" spans="1:5" x14ac:dyDescent="0.25">
      <c r="A371">
        <v>370</v>
      </c>
      <c r="B371" s="2">
        <v>1</v>
      </c>
      <c r="E371" s="3">
        <v>4</v>
      </c>
    </row>
    <row r="372" spans="1:5" x14ac:dyDescent="0.25">
      <c r="A372">
        <v>371</v>
      </c>
      <c r="B372" s="2">
        <v>1</v>
      </c>
      <c r="D372" s="5">
        <v>3</v>
      </c>
      <c r="E372" s="3">
        <v>4</v>
      </c>
    </row>
    <row r="373" spans="1:5" x14ac:dyDescent="0.25">
      <c r="A373">
        <v>372</v>
      </c>
      <c r="B373" s="2">
        <v>1</v>
      </c>
      <c r="D373" s="5">
        <v>3</v>
      </c>
      <c r="E373" s="3">
        <v>4</v>
      </c>
    </row>
    <row r="374" spans="1:5" x14ac:dyDescent="0.25">
      <c r="A374">
        <v>373</v>
      </c>
      <c r="D374" s="5">
        <v>3</v>
      </c>
      <c r="E374" s="3">
        <v>4</v>
      </c>
    </row>
    <row r="375" spans="1:5" x14ac:dyDescent="0.25">
      <c r="A375">
        <v>374</v>
      </c>
      <c r="D375" s="5">
        <v>3</v>
      </c>
      <c r="E375" s="3">
        <v>4</v>
      </c>
    </row>
    <row r="376" spans="1:5" x14ac:dyDescent="0.25">
      <c r="A376">
        <v>375</v>
      </c>
      <c r="D376" s="5">
        <v>3</v>
      </c>
      <c r="E376" s="3">
        <v>4</v>
      </c>
    </row>
    <row r="377" spans="1:5" x14ac:dyDescent="0.25">
      <c r="A377">
        <v>376</v>
      </c>
      <c r="D377" s="5">
        <v>3</v>
      </c>
      <c r="E377" s="3">
        <v>4</v>
      </c>
    </row>
    <row r="378" spans="1:5" x14ac:dyDescent="0.25">
      <c r="A378">
        <v>377</v>
      </c>
      <c r="D378" s="5">
        <v>3</v>
      </c>
      <c r="E378" s="3">
        <v>4</v>
      </c>
    </row>
    <row r="379" spans="1:5" x14ac:dyDescent="0.25">
      <c r="A379">
        <v>378</v>
      </c>
      <c r="C379" s="4">
        <v>2</v>
      </c>
      <c r="D379" s="5">
        <v>3</v>
      </c>
    </row>
    <row r="380" spans="1:5" x14ac:dyDescent="0.25">
      <c r="A380">
        <v>379</v>
      </c>
      <c r="C380" s="4">
        <v>2</v>
      </c>
      <c r="D380" s="5">
        <v>3</v>
      </c>
    </row>
    <row r="381" spans="1:5" x14ac:dyDescent="0.25">
      <c r="A381">
        <v>380</v>
      </c>
      <c r="C381" s="4">
        <v>2</v>
      </c>
      <c r="D381" s="5">
        <v>3</v>
      </c>
    </row>
    <row r="382" spans="1:5" x14ac:dyDescent="0.25">
      <c r="A382">
        <v>381</v>
      </c>
      <c r="C382" s="4">
        <v>2</v>
      </c>
    </row>
    <row r="383" spans="1:5" x14ac:dyDescent="0.25">
      <c r="A383">
        <v>382</v>
      </c>
      <c r="C383" s="4">
        <v>2</v>
      </c>
    </row>
    <row r="384" spans="1:5" x14ac:dyDescent="0.25">
      <c r="A384">
        <v>383</v>
      </c>
      <c r="C384" s="4">
        <v>2</v>
      </c>
    </row>
    <row r="385" spans="1:5" x14ac:dyDescent="0.25">
      <c r="A385">
        <v>384</v>
      </c>
      <c r="C385" s="4">
        <v>2</v>
      </c>
    </row>
    <row r="386" spans="1:5" x14ac:dyDescent="0.25">
      <c r="A386">
        <v>385</v>
      </c>
      <c r="C386" s="4">
        <v>2</v>
      </c>
    </row>
    <row r="387" spans="1:5" x14ac:dyDescent="0.25">
      <c r="A387">
        <v>386</v>
      </c>
      <c r="B387" s="2">
        <v>1</v>
      </c>
      <c r="C387" s="4">
        <v>2</v>
      </c>
    </row>
    <row r="388" spans="1:5" x14ac:dyDescent="0.25">
      <c r="A388">
        <v>387</v>
      </c>
      <c r="B388" s="2">
        <v>1</v>
      </c>
      <c r="C388" s="4">
        <v>2</v>
      </c>
    </row>
    <row r="389" spans="1:5" x14ac:dyDescent="0.25">
      <c r="A389">
        <v>388</v>
      </c>
      <c r="B389" s="2">
        <v>1</v>
      </c>
      <c r="C389" s="4">
        <v>2</v>
      </c>
    </row>
    <row r="390" spans="1:5" x14ac:dyDescent="0.25">
      <c r="A390">
        <v>389</v>
      </c>
      <c r="B390" s="2">
        <v>1</v>
      </c>
    </row>
    <row r="391" spans="1:5" x14ac:dyDescent="0.25">
      <c r="A391">
        <v>390</v>
      </c>
      <c r="B391" s="2">
        <v>1</v>
      </c>
    </row>
    <row r="392" spans="1:5" x14ac:dyDescent="0.25">
      <c r="A392">
        <v>391</v>
      </c>
      <c r="B392" s="2">
        <v>1</v>
      </c>
    </row>
    <row r="393" spans="1:5" x14ac:dyDescent="0.25">
      <c r="A393">
        <v>392</v>
      </c>
      <c r="B393" s="2">
        <v>1</v>
      </c>
    </row>
    <row r="394" spans="1:5" x14ac:dyDescent="0.25">
      <c r="A394">
        <v>393</v>
      </c>
      <c r="B394" s="2">
        <v>1</v>
      </c>
      <c r="E394" s="3">
        <v>4</v>
      </c>
    </row>
    <row r="395" spans="1:5" x14ac:dyDescent="0.25">
      <c r="A395">
        <v>394</v>
      </c>
      <c r="B395" s="2">
        <v>1</v>
      </c>
      <c r="E395" s="3">
        <v>4</v>
      </c>
    </row>
    <row r="396" spans="1:5" x14ac:dyDescent="0.25">
      <c r="A396">
        <v>395</v>
      </c>
      <c r="D396" s="5">
        <v>3</v>
      </c>
      <c r="E396" s="3">
        <v>4</v>
      </c>
    </row>
    <row r="397" spans="1:5" x14ac:dyDescent="0.25">
      <c r="A397">
        <v>396</v>
      </c>
      <c r="D397" s="5">
        <v>3</v>
      </c>
      <c r="E397" s="3">
        <v>4</v>
      </c>
    </row>
    <row r="398" spans="1:5" x14ac:dyDescent="0.25">
      <c r="A398">
        <v>397</v>
      </c>
      <c r="D398" s="5">
        <v>3</v>
      </c>
      <c r="E398" s="3">
        <v>4</v>
      </c>
    </row>
    <row r="399" spans="1:5" x14ac:dyDescent="0.25">
      <c r="A399">
        <v>398</v>
      </c>
      <c r="D399" s="5">
        <v>3</v>
      </c>
      <c r="E399" s="3">
        <v>4</v>
      </c>
    </row>
    <row r="400" spans="1:5" x14ac:dyDescent="0.25">
      <c r="A400">
        <v>399</v>
      </c>
      <c r="D400" s="5">
        <v>3</v>
      </c>
      <c r="E400" s="3">
        <v>4</v>
      </c>
    </row>
    <row r="401" spans="1:5" x14ac:dyDescent="0.25">
      <c r="A401">
        <v>400</v>
      </c>
      <c r="D401" s="5">
        <v>3</v>
      </c>
      <c r="E401" s="3">
        <v>4</v>
      </c>
    </row>
    <row r="402" spans="1:5" x14ac:dyDescent="0.25">
      <c r="A402">
        <v>401</v>
      </c>
      <c r="D402" s="5">
        <v>3</v>
      </c>
      <c r="E402" s="3">
        <v>4</v>
      </c>
    </row>
    <row r="403" spans="1:5" x14ac:dyDescent="0.25">
      <c r="A403">
        <v>402</v>
      </c>
      <c r="C403" s="4">
        <v>2</v>
      </c>
      <c r="D403" s="5">
        <v>3</v>
      </c>
    </row>
    <row r="404" spans="1:5" x14ac:dyDescent="0.25">
      <c r="A404">
        <v>403</v>
      </c>
      <c r="C404" s="4">
        <v>2</v>
      </c>
      <c r="D404" s="5">
        <v>3</v>
      </c>
    </row>
    <row r="405" spans="1:5" x14ac:dyDescent="0.25">
      <c r="A405">
        <v>404</v>
      </c>
      <c r="C405" s="4">
        <v>2</v>
      </c>
    </row>
    <row r="406" spans="1:5" x14ac:dyDescent="0.25">
      <c r="A406">
        <v>405</v>
      </c>
      <c r="C406" s="4">
        <v>2</v>
      </c>
    </row>
    <row r="407" spans="1:5" x14ac:dyDescent="0.25">
      <c r="A407">
        <v>406</v>
      </c>
      <c r="C407" s="4">
        <v>2</v>
      </c>
    </row>
    <row r="408" spans="1:5" x14ac:dyDescent="0.25">
      <c r="A408">
        <v>407</v>
      </c>
      <c r="C408" s="4">
        <v>2</v>
      </c>
    </row>
    <row r="409" spans="1:5" x14ac:dyDescent="0.25">
      <c r="A409">
        <v>408</v>
      </c>
      <c r="C409" s="4">
        <v>2</v>
      </c>
    </row>
    <row r="410" spans="1:5" x14ac:dyDescent="0.25">
      <c r="A410">
        <v>409</v>
      </c>
      <c r="B410" s="2">
        <v>1</v>
      </c>
      <c r="C410" s="4">
        <v>2</v>
      </c>
    </row>
    <row r="411" spans="1:5" x14ac:dyDescent="0.25">
      <c r="A411">
        <v>410</v>
      </c>
      <c r="B411" s="2">
        <v>1</v>
      </c>
      <c r="C411" s="4">
        <v>2</v>
      </c>
    </row>
    <row r="412" spans="1:5" x14ac:dyDescent="0.25">
      <c r="A412">
        <v>411</v>
      </c>
      <c r="B412" s="2">
        <v>1</v>
      </c>
      <c r="C412" s="4">
        <v>2</v>
      </c>
    </row>
    <row r="413" spans="1:5" x14ac:dyDescent="0.25">
      <c r="A413">
        <v>412</v>
      </c>
      <c r="B413" s="2">
        <v>1</v>
      </c>
    </row>
    <row r="414" spans="1:5" x14ac:dyDescent="0.25">
      <c r="A414">
        <v>413</v>
      </c>
      <c r="B414" s="2">
        <v>1</v>
      </c>
    </row>
    <row r="415" spans="1:5" x14ac:dyDescent="0.25">
      <c r="A415">
        <v>414</v>
      </c>
      <c r="B415" s="2">
        <v>1</v>
      </c>
    </row>
    <row r="416" spans="1:5" x14ac:dyDescent="0.25">
      <c r="A416">
        <v>415</v>
      </c>
      <c r="B416" s="2">
        <v>1</v>
      </c>
      <c r="E416" s="3">
        <v>4</v>
      </c>
    </row>
    <row r="417" spans="1:5" x14ac:dyDescent="0.25">
      <c r="A417">
        <v>416</v>
      </c>
      <c r="B417" s="2">
        <v>1</v>
      </c>
      <c r="E417" s="3">
        <v>4</v>
      </c>
    </row>
    <row r="418" spans="1:5" x14ac:dyDescent="0.25">
      <c r="A418">
        <v>417</v>
      </c>
      <c r="B418" s="2">
        <v>1</v>
      </c>
      <c r="E418" s="3">
        <v>4</v>
      </c>
    </row>
    <row r="419" spans="1:5" x14ac:dyDescent="0.25">
      <c r="A419">
        <v>418</v>
      </c>
      <c r="D419" s="5">
        <v>3</v>
      </c>
      <c r="E419" s="3">
        <v>4</v>
      </c>
    </row>
    <row r="420" spans="1:5" x14ac:dyDescent="0.25">
      <c r="A420">
        <v>419</v>
      </c>
      <c r="D420" s="5">
        <v>3</v>
      </c>
      <c r="E420" s="3">
        <v>4</v>
      </c>
    </row>
    <row r="421" spans="1:5" x14ac:dyDescent="0.25">
      <c r="A421">
        <v>420</v>
      </c>
      <c r="D421" s="5">
        <v>3</v>
      </c>
      <c r="E421" s="3">
        <v>4</v>
      </c>
    </row>
    <row r="422" spans="1:5" x14ac:dyDescent="0.25">
      <c r="A422">
        <v>421</v>
      </c>
      <c r="D422" s="5">
        <v>3</v>
      </c>
      <c r="E422" s="3">
        <v>4</v>
      </c>
    </row>
    <row r="423" spans="1:5" x14ac:dyDescent="0.25">
      <c r="A423">
        <v>422</v>
      </c>
      <c r="D423" s="5">
        <v>3</v>
      </c>
      <c r="E423" s="3">
        <v>4</v>
      </c>
    </row>
    <row r="424" spans="1:5" x14ac:dyDescent="0.25">
      <c r="A424">
        <v>423</v>
      </c>
      <c r="D424" s="5">
        <v>3</v>
      </c>
      <c r="E424" s="3">
        <v>4</v>
      </c>
    </row>
    <row r="425" spans="1:5" x14ac:dyDescent="0.25">
      <c r="A425">
        <v>424</v>
      </c>
      <c r="C425" s="4">
        <v>2</v>
      </c>
      <c r="D425" s="5">
        <v>3</v>
      </c>
      <c r="E425" s="3">
        <v>4</v>
      </c>
    </row>
    <row r="426" spans="1:5" x14ac:dyDescent="0.25">
      <c r="A426">
        <v>425</v>
      </c>
      <c r="C426" s="4">
        <v>2</v>
      </c>
      <c r="D426" s="5">
        <v>3</v>
      </c>
      <c r="E426" s="3">
        <v>4</v>
      </c>
    </row>
    <row r="427" spans="1:5" x14ac:dyDescent="0.25">
      <c r="A427">
        <v>426</v>
      </c>
      <c r="C427" s="4">
        <v>2</v>
      </c>
      <c r="D427" s="5">
        <v>3</v>
      </c>
    </row>
    <row r="428" spans="1:5" x14ac:dyDescent="0.25">
      <c r="A428">
        <v>427</v>
      </c>
      <c r="C428" s="4">
        <v>2</v>
      </c>
    </row>
    <row r="429" spans="1:5" x14ac:dyDescent="0.25">
      <c r="A429">
        <v>428</v>
      </c>
      <c r="C429" s="4">
        <v>2</v>
      </c>
    </row>
    <row r="430" spans="1:5" x14ac:dyDescent="0.25">
      <c r="A430">
        <v>429</v>
      </c>
      <c r="C430" s="4">
        <v>2</v>
      </c>
    </row>
    <row r="431" spans="1:5" x14ac:dyDescent="0.25">
      <c r="A431">
        <v>430</v>
      </c>
      <c r="C431" s="4">
        <v>2</v>
      </c>
    </row>
    <row r="432" spans="1:5" x14ac:dyDescent="0.25">
      <c r="A432">
        <v>431</v>
      </c>
      <c r="B432" s="2">
        <v>1</v>
      </c>
      <c r="C432" s="4">
        <v>2</v>
      </c>
    </row>
    <row r="433" spans="1:5" x14ac:dyDescent="0.25">
      <c r="A433">
        <v>432</v>
      </c>
      <c r="B433" s="2">
        <v>1</v>
      </c>
      <c r="C433" s="4">
        <v>2</v>
      </c>
    </row>
    <row r="434" spans="1:5" x14ac:dyDescent="0.25">
      <c r="A434">
        <v>433</v>
      </c>
      <c r="B434" s="2">
        <v>1</v>
      </c>
      <c r="C434" s="4">
        <v>2</v>
      </c>
    </row>
    <row r="435" spans="1:5" x14ac:dyDescent="0.25">
      <c r="A435">
        <v>434</v>
      </c>
      <c r="B435" s="2">
        <v>1</v>
      </c>
      <c r="C435" s="4">
        <v>2</v>
      </c>
    </row>
    <row r="436" spans="1:5" x14ac:dyDescent="0.25">
      <c r="A436">
        <v>435</v>
      </c>
      <c r="B436" s="2">
        <v>1</v>
      </c>
    </row>
    <row r="437" spans="1:5" x14ac:dyDescent="0.25">
      <c r="A437">
        <v>436</v>
      </c>
      <c r="B437" s="2">
        <v>1</v>
      </c>
    </row>
    <row r="438" spans="1:5" x14ac:dyDescent="0.25">
      <c r="A438">
        <v>437</v>
      </c>
      <c r="B438" s="2">
        <v>1</v>
      </c>
    </row>
    <row r="439" spans="1:5" x14ac:dyDescent="0.25">
      <c r="A439">
        <v>438</v>
      </c>
      <c r="B439" s="2">
        <v>1</v>
      </c>
    </row>
    <row r="440" spans="1:5" x14ac:dyDescent="0.25">
      <c r="A440">
        <v>439</v>
      </c>
      <c r="B440" s="2">
        <v>1</v>
      </c>
      <c r="D440" s="5">
        <v>3</v>
      </c>
      <c r="E440" s="3">
        <v>4</v>
      </c>
    </row>
    <row r="441" spans="1:5" x14ac:dyDescent="0.25">
      <c r="A441">
        <v>440</v>
      </c>
      <c r="B441" s="2">
        <v>1</v>
      </c>
      <c r="D441" s="5">
        <v>3</v>
      </c>
      <c r="E441" s="3">
        <v>4</v>
      </c>
    </row>
    <row r="442" spans="1:5" x14ac:dyDescent="0.25">
      <c r="A442">
        <v>441</v>
      </c>
      <c r="D442" s="5">
        <v>3</v>
      </c>
      <c r="E442" s="3">
        <v>4</v>
      </c>
    </row>
    <row r="443" spans="1:5" x14ac:dyDescent="0.25">
      <c r="A443">
        <v>442</v>
      </c>
      <c r="D443" s="5">
        <v>3</v>
      </c>
      <c r="E443" s="3">
        <v>4</v>
      </c>
    </row>
    <row r="444" spans="1:5" x14ac:dyDescent="0.25">
      <c r="A444">
        <v>443</v>
      </c>
      <c r="D444" s="5">
        <v>3</v>
      </c>
      <c r="E444" s="3">
        <v>4</v>
      </c>
    </row>
    <row r="445" spans="1:5" x14ac:dyDescent="0.25">
      <c r="A445">
        <v>444</v>
      </c>
      <c r="D445" s="5">
        <v>3</v>
      </c>
      <c r="E445" s="3">
        <v>4</v>
      </c>
    </row>
    <row r="446" spans="1:5" x14ac:dyDescent="0.25">
      <c r="A446">
        <v>445</v>
      </c>
      <c r="D446" s="5">
        <v>3</v>
      </c>
      <c r="E446" s="3">
        <v>4</v>
      </c>
    </row>
    <row r="447" spans="1:5" x14ac:dyDescent="0.25">
      <c r="A447">
        <v>446</v>
      </c>
      <c r="D447" s="5">
        <v>3</v>
      </c>
      <c r="E447" s="3">
        <v>4</v>
      </c>
    </row>
    <row r="448" spans="1:5" x14ac:dyDescent="0.25">
      <c r="A448">
        <v>447</v>
      </c>
      <c r="D448" s="5">
        <v>3</v>
      </c>
      <c r="E448" s="3">
        <v>4</v>
      </c>
    </row>
    <row r="449" spans="1:5" x14ac:dyDescent="0.25">
      <c r="A449">
        <v>448</v>
      </c>
      <c r="D449" s="5">
        <v>3</v>
      </c>
    </row>
    <row r="450" spans="1:5" x14ac:dyDescent="0.25">
      <c r="A450">
        <v>449</v>
      </c>
      <c r="D450" s="5">
        <v>3</v>
      </c>
    </row>
    <row r="451" spans="1:5" x14ac:dyDescent="0.25">
      <c r="A451">
        <v>450</v>
      </c>
      <c r="C451" s="4">
        <v>2</v>
      </c>
    </row>
    <row r="452" spans="1:5" x14ac:dyDescent="0.25">
      <c r="A452">
        <v>451</v>
      </c>
      <c r="C452" s="4">
        <v>2</v>
      </c>
    </row>
    <row r="453" spans="1:5" x14ac:dyDescent="0.25">
      <c r="A453">
        <v>452</v>
      </c>
      <c r="C453" s="4">
        <v>2</v>
      </c>
    </row>
    <row r="454" spans="1:5" x14ac:dyDescent="0.25">
      <c r="A454">
        <v>453</v>
      </c>
      <c r="C454" s="4">
        <v>2</v>
      </c>
    </row>
    <row r="455" spans="1:5" x14ac:dyDescent="0.25">
      <c r="A455">
        <v>454</v>
      </c>
      <c r="C455" s="4">
        <v>2</v>
      </c>
    </row>
    <row r="456" spans="1:5" x14ac:dyDescent="0.25">
      <c r="A456">
        <v>455</v>
      </c>
      <c r="B456" s="2">
        <v>1</v>
      </c>
      <c r="C456" s="4">
        <v>2</v>
      </c>
    </row>
    <row r="457" spans="1:5" x14ac:dyDescent="0.25">
      <c r="A457">
        <v>456</v>
      </c>
      <c r="B457" s="2">
        <v>1</v>
      </c>
      <c r="C457" s="4">
        <v>2</v>
      </c>
    </row>
    <row r="458" spans="1:5" x14ac:dyDescent="0.25">
      <c r="A458">
        <v>457</v>
      </c>
      <c r="B458" s="2">
        <v>1</v>
      </c>
      <c r="C458" s="4">
        <v>2</v>
      </c>
    </row>
    <row r="459" spans="1:5" x14ac:dyDescent="0.25">
      <c r="A459">
        <v>458</v>
      </c>
      <c r="B459" s="2">
        <v>1</v>
      </c>
      <c r="C459" s="4">
        <v>2</v>
      </c>
    </row>
    <row r="460" spans="1:5" x14ac:dyDescent="0.25">
      <c r="A460">
        <v>459</v>
      </c>
      <c r="B460" s="2">
        <v>1</v>
      </c>
      <c r="C460" s="4">
        <v>2</v>
      </c>
    </row>
    <row r="461" spans="1:5" x14ac:dyDescent="0.25">
      <c r="A461">
        <v>460</v>
      </c>
      <c r="B461" s="2">
        <v>1</v>
      </c>
    </row>
    <row r="462" spans="1:5" x14ac:dyDescent="0.25">
      <c r="A462">
        <v>461</v>
      </c>
      <c r="B462" s="2">
        <v>1</v>
      </c>
    </row>
    <row r="463" spans="1:5" x14ac:dyDescent="0.25">
      <c r="A463">
        <v>462</v>
      </c>
      <c r="B463" s="2">
        <v>1</v>
      </c>
    </row>
    <row r="464" spans="1:5" x14ac:dyDescent="0.25">
      <c r="A464">
        <v>463</v>
      </c>
      <c r="B464" s="2">
        <v>1</v>
      </c>
      <c r="E464" s="3">
        <v>4</v>
      </c>
    </row>
    <row r="465" spans="1:5" x14ac:dyDescent="0.25">
      <c r="A465">
        <v>464</v>
      </c>
      <c r="B465" s="2">
        <v>1</v>
      </c>
      <c r="E465" s="3">
        <v>4</v>
      </c>
    </row>
    <row r="466" spans="1:5" x14ac:dyDescent="0.25">
      <c r="A466">
        <v>465</v>
      </c>
      <c r="D466" s="5">
        <v>3</v>
      </c>
      <c r="E466" s="3">
        <v>4</v>
      </c>
    </row>
    <row r="467" spans="1:5" x14ac:dyDescent="0.25">
      <c r="A467">
        <v>466</v>
      </c>
      <c r="D467" s="5">
        <v>3</v>
      </c>
      <c r="E467" s="3">
        <v>4</v>
      </c>
    </row>
    <row r="468" spans="1:5" x14ac:dyDescent="0.25">
      <c r="A468">
        <v>467</v>
      </c>
      <c r="D468" s="5">
        <v>3</v>
      </c>
      <c r="E468" s="3">
        <v>4</v>
      </c>
    </row>
    <row r="469" spans="1:5" x14ac:dyDescent="0.25">
      <c r="A469">
        <v>468</v>
      </c>
      <c r="D469" s="5">
        <v>3</v>
      </c>
      <c r="E469" s="3">
        <v>4</v>
      </c>
    </row>
    <row r="470" spans="1:5" x14ac:dyDescent="0.25">
      <c r="A470">
        <v>469</v>
      </c>
      <c r="D470" s="5">
        <v>3</v>
      </c>
      <c r="E470" s="3">
        <v>4</v>
      </c>
    </row>
    <row r="471" spans="1:5" x14ac:dyDescent="0.25">
      <c r="A471">
        <v>470</v>
      </c>
      <c r="D471" s="5">
        <v>3</v>
      </c>
      <c r="E471" s="3">
        <v>4</v>
      </c>
    </row>
    <row r="472" spans="1:5" x14ac:dyDescent="0.25">
      <c r="A472">
        <v>471</v>
      </c>
      <c r="C472" s="4">
        <v>2</v>
      </c>
      <c r="D472" s="5">
        <v>3</v>
      </c>
      <c r="E472" s="3">
        <v>4</v>
      </c>
    </row>
    <row r="473" spans="1:5" x14ac:dyDescent="0.25">
      <c r="A473">
        <v>472</v>
      </c>
      <c r="C473" s="4">
        <v>2</v>
      </c>
      <c r="D473" s="5">
        <v>3</v>
      </c>
      <c r="E473" s="3">
        <v>4</v>
      </c>
    </row>
    <row r="474" spans="1:5" x14ac:dyDescent="0.25">
      <c r="A474">
        <v>473</v>
      </c>
      <c r="C474" s="4">
        <v>2</v>
      </c>
      <c r="D474" s="5">
        <v>3</v>
      </c>
    </row>
    <row r="475" spans="1:5" x14ac:dyDescent="0.25">
      <c r="A475">
        <v>474</v>
      </c>
      <c r="C475" s="4">
        <v>2</v>
      </c>
      <c r="D475" s="5">
        <v>3</v>
      </c>
    </row>
    <row r="476" spans="1:5" x14ac:dyDescent="0.25">
      <c r="A476">
        <v>475</v>
      </c>
      <c r="C476" s="4">
        <v>2</v>
      </c>
    </row>
    <row r="477" spans="1:5" x14ac:dyDescent="0.25">
      <c r="A477">
        <v>476</v>
      </c>
      <c r="C477" s="4">
        <v>2</v>
      </c>
    </row>
    <row r="478" spans="1:5" x14ac:dyDescent="0.25">
      <c r="A478">
        <v>477</v>
      </c>
      <c r="C478" s="4">
        <v>2</v>
      </c>
    </row>
    <row r="479" spans="1:5" x14ac:dyDescent="0.25">
      <c r="A479">
        <v>478</v>
      </c>
      <c r="B479" s="2">
        <v>1</v>
      </c>
      <c r="C479" s="4">
        <v>2</v>
      </c>
    </row>
    <row r="480" spans="1:5" x14ac:dyDescent="0.25">
      <c r="A480">
        <v>479</v>
      </c>
      <c r="B480" s="2">
        <v>1</v>
      </c>
      <c r="C480" s="4">
        <v>2</v>
      </c>
    </row>
    <row r="481" spans="1:5" x14ac:dyDescent="0.25">
      <c r="A481">
        <v>480</v>
      </c>
      <c r="B481" s="2">
        <v>1</v>
      </c>
      <c r="C481" s="4">
        <v>2</v>
      </c>
    </row>
    <row r="482" spans="1:5" x14ac:dyDescent="0.25">
      <c r="A482">
        <v>481</v>
      </c>
      <c r="B482" s="2">
        <v>1</v>
      </c>
      <c r="C482" s="4">
        <v>2</v>
      </c>
    </row>
    <row r="483" spans="1:5" x14ac:dyDescent="0.25">
      <c r="A483">
        <v>482</v>
      </c>
      <c r="B483" s="2">
        <v>1</v>
      </c>
    </row>
    <row r="484" spans="1:5" x14ac:dyDescent="0.25">
      <c r="A484">
        <v>483</v>
      </c>
      <c r="B484" s="2">
        <v>1</v>
      </c>
    </row>
    <row r="485" spans="1:5" x14ac:dyDescent="0.25">
      <c r="A485">
        <v>484</v>
      </c>
      <c r="B485" s="2">
        <v>1</v>
      </c>
    </row>
    <row r="486" spans="1:5" x14ac:dyDescent="0.25">
      <c r="A486">
        <v>485</v>
      </c>
      <c r="B486" s="2">
        <v>1</v>
      </c>
      <c r="E486" s="3">
        <v>4</v>
      </c>
    </row>
    <row r="487" spans="1:5" x14ac:dyDescent="0.25">
      <c r="A487">
        <v>486</v>
      </c>
      <c r="B487" s="2">
        <v>1</v>
      </c>
      <c r="E487" s="3">
        <v>4</v>
      </c>
    </row>
    <row r="488" spans="1:5" x14ac:dyDescent="0.25">
      <c r="A488">
        <v>487</v>
      </c>
      <c r="B488" s="2">
        <v>1</v>
      </c>
      <c r="E488" s="3">
        <v>4</v>
      </c>
    </row>
    <row r="489" spans="1:5" x14ac:dyDescent="0.25">
      <c r="A489">
        <v>488</v>
      </c>
      <c r="D489" s="5">
        <v>3</v>
      </c>
      <c r="E489" s="3">
        <v>4</v>
      </c>
    </row>
    <row r="490" spans="1:5" x14ac:dyDescent="0.25">
      <c r="A490">
        <v>489</v>
      </c>
      <c r="D490" s="5">
        <v>3</v>
      </c>
      <c r="E490" s="3">
        <v>4</v>
      </c>
    </row>
    <row r="491" spans="1:5" x14ac:dyDescent="0.25">
      <c r="A491">
        <v>490</v>
      </c>
      <c r="D491" s="5">
        <v>3</v>
      </c>
      <c r="E491" s="3">
        <v>4</v>
      </c>
    </row>
    <row r="492" spans="1:5" x14ac:dyDescent="0.25">
      <c r="A492">
        <v>491</v>
      </c>
      <c r="D492" s="5">
        <v>3</v>
      </c>
      <c r="E492" s="3">
        <v>4</v>
      </c>
    </row>
    <row r="493" spans="1:5" x14ac:dyDescent="0.25">
      <c r="A493">
        <v>492</v>
      </c>
      <c r="D493" s="5">
        <v>3</v>
      </c>
      <c r="E493" s="3">
        <v>4</v>
      </c>
    </row>
    <row r="494" spans="1:5" x14ac:dyDescent="0.25">
      <c r="A494">
        <v>493</v>
      </c>
      <c r="C494" s="4">
        <v>2</v>
      </c>
      <c r="D494" s="5">
        <v>3</v>
      </c>
      <c r="E494" s="3">
        <v>4</v>
      </c>
    </row>
    <row r="495" spans="1:5" x14ac:dyDescent="0.25">
      <c r="A495">
        <v>494</v>
      </c>
      <c r="C495" s="4">
        <v>2</v>
      </c>
      <c r="D495" s="5">
        <v>3</v>
      </c>
      <c r="E495" s="3">
        <v>4</v>
      </c>
    </row>
    <row r="496" spans="1:5" x14ac:dyDescent="0.25">
      <c r="A496">
        <v>495</v>
      </c>
      <c r="C496" s="4">
        <v>2</v>
      </c>
      <c r="D496" s="5">
        <v>3</v>
      </c>
    </row>
    <row r="497" spans="1:5" x14ac:dyDescent="0.25">
      <c r="A497">
        <v>496</v>
      </c>
      <c r="C497" s="4">
        <v>2</v>
      </c>
      <c r="D497" s="5">
        <v>3</v>
      </c>
    </row>
    <row r="498" spans="1:5" x14ac:dyDescent="0.25">
      <c r="A498">
        <v>497</v>
      </c>
      <c r="C498" s="4">
        <v>2</v>
      </c>
      <c r="D498" s="5">
        <v>3</v>
      </c>
    </row>
    <row r="499" spans="1:5" x14ac:dyDescent="0.25">
      <c r="A499">
        <v>498</v>
      </c>
      <c r="C499" s="4">
        <v>2</v>
      </c>
      <c r="D499" s="5">
        <v>3</v>
      </c>
    </row>
    <row r="500" spans="1:5" x14ac:dyDescent="0.25">
      <c r="A500">
        <v>499</v>
      </c>
      <c r="C500" s="4">
        <v>2</v>
      </c>
    </row>
    <row r="501" spans="1:5" x14ac:dyDescent="0.25">
      <c r="A501">
        <v>500</v>
      </c>
      <c r="C501" s="4">
        <v>2</v>
      </c>
    </row>
    <row r="502" spans="1:5" x14ac:dyDescent="0.25">
      <c r="A502">
        <v>501</v>
      </c>
      <c r="C502" s="4">
        <v>2</v>
      </c>
    </row>
    <row r="503" spans="1:5" x14ac:dyDescent="0.25">
      <c r="A503">
        <v>502</v>
      </c>
      <c r="B503" s="2">
        <v>1</v>
      </c>
      <c r="C503" s="4">
        <v>2</v>
      </c>
    </row>
    <row r="504" spans="1:5" x14ac:dyDescent="0.25">
      <c r="A504">
        <v>503</v>
      </c>
      <c r="B504" s="2">
        <v>1</v>
      </c>
      <c r="C504" s="4">
        <v>2</v>
      </c>
    </row>
    <row r="505" spans="1:5" x14ac:dyDescent="0.25">
      <c r="A505">
        <v>504</v>
      </c>
      <c r="B505" s="2">
        <v>1</v>
      </c>
      <c r="C505" s="4">
        <v>2</v>
      </c>
    </row>
    <row r="506" spans="1:5" x14ac:dyDescent="0.25">
      <c r="A506">
        <v>505</v>
      </c>
      <c r="B506" s="2">
        <v>1</v>
      </c>
    </row>
    <row r="507" spans="1:5" x14ac:dyDescent="0.25">
      <c r="A507">
        <v>506</v>
      </c>
      <c r="B507" s="2">
        <v>1</v>
      </c>
    </row>
    <row r="508" spans="1:5" x14ac:dyDescent="0.25">
      <c r="A508">
        <v>507</v>
      </c>
      <c r="B508" s="2">
        <v>1</v>
      </c>
    </row>
    <row r="509" spans="1:5" x14ac:dyDescent="0.25">
      <c r="A509">
        <v>508</v>
      </c>
      <c r="B509" s="2">
        <v>1</v>
      </c>
    </row>
    <row r="510" spans="1:5" x14ac:dyDescent="0.25">
      <c r="A510">
        <v>509</v>
      </c>
      <c r="B510" s="2">
        <v>1</v>
      </c>
    </row>
    <row r="511" spans="1:5" x14ac:dyDescent="0.25">
      <c r="A511">
        <v>510</v>
      </c>
      <c r="B511" s="2">
        <v>1</v>
      </c>
      <c r="E511" s="3">
        <v>4</v>
      </c>
    </row>
    <row r="512" spans="1:5" x14ac:dyDescent="0.25">
      <c r="A512">
        <v>511</v>
      </c>
      <c r="B512" s="2">
        <v>1</v>
      </c>
      <c r="E512" s="3">
        <v>4</v>
      </c>
    </row>
    <row r="513" spans="1:5" x14ac:dyDescent="0.25">
      <c r="A513">
        <v>512</v>
      </c>
      <c r="B513" s="2">
        <v>1</v>
      </c>
      <c r="D513" s="5">
        <v>3</v>
      </c>
      <c r="E513" s="3">
        <v>4</v>
      </c>
    </row>
    <row r="514" spans="1:5" x14ac:dyDescent="0.25">
      <c r="A514">
        <v>513</v>
      </c>
      <c r="D514" s="5">
        <v>3</v>
      </c>
      <c r="E514" s="3">
        <v>4</v>
      </c>
    </row>
    <row r="515" spans="1:5" x14ac:dyDescent="0.25">
      <c r="A515">
        <v>514</v>
      </c>
      <c r="D515" s="5">
        <v>3</v>
      </c>
      <c r="E515" s="3">
        <v>4</v>
      </c>
    </row>
    <row r="516" spans="1:5" x14ac:dyDescent="0.25">
      <c r="A516">
        <v>515</v>
      </c>
      <c r="D516" s="5">
        <v>3</v>
      </c>
      <c r="E516" s="3">
        <v>4</v>
      </c>
    </row>
    <row r="517" spans="1:5" x14ac:dyDescent="0.25">
      <c r="A517">
        <v>516</v>
      </c>
      <c r="D517" s="5">
        <v>3</v>
      </c>
      <c r="E517" s="3">
        <v>4</v>
      </c>
    </row>
    <row r="518" spans="1:5" x14ac:dyDescent="0.25">
      <c r="A518">
        <v>517</v>
      </c>
      <c r="D518" s="5">
        <v>3</v>
      </c>
      <c r="E518" s="3">
        <v>4</v>
      </c>
    </row>
    <row r="519" spans="1:5" x14ac:dyDescent="0.25">
      <c r="A519">
        <v>518</v>
      </c>
      <c r="C519" s="4">
        <v>2</v>
      </c>
      <c r="D519" s="5">
        <v>3</v>
      </c>
      <c r="E519" s="3">
        <v>4</v>
      </c>
    </row>
    <row r="520" spans="1:5" x14ac:dyDescent="0.25">
      <c r="A520">
        <v>519</v>
      </c>
      <c r="C520" s="4">
        <v>2</v>
      </c>
      <c r="D520" s="5">
        <v>3</v>
      </c>
      <c r="E520" s="3">
        <v>4</v>
      </c>
    </row>
    <row r="521" spans="1:5" x14ac:dyDescent="0.25">
      <c r="A521">
        <v>520</v>
      </c>
      <c r="C521" s="4">
        <v>2</v>
      </c>
      <c r="D521" s="5">
        <v>3</v>
      </c>
    </row>
    <row r="522" spans="1:5" x14ac:dyDescent="0.25">
      <c r="A522">
        <v>521</v>
      </c>
      <c r="C522" s="4">
        <v>2</v>
      </c>
      <c r="D522" s="5">
        <v>3</v>
      </c>
    </row>
    <row r="523" spans="1:5" x14ac:dyDescent="0.25">
      <c r="A523">
        <v>522</v>
      </c>
      <c r="C523" s="4">
        <v>2</v>
      </c>
      <c r="D523" s="5">
        <v>3</v>
      </c>
    </row>
    <row r="524" spans="1:5" x14ac:dyDescent="0.25">
      <c r="A524">
        <v>523</v>
      </c>
      <c r="C524" s="4">
        <v>2</v>
      </c>
      <c r="D524" s="5">
        <v>3</v>
      </c>
    </row>
    <row r="525" spans="1:5" x14ac:dyDescent="0.25">
      <c r="A525">
        <v>524</v>
      </c>
      <c r="C525" s="4">
        <v>2</v>
      </c>
      <c r="D525" s="5">
        <v>3</v>
      </c>
    </row>
    <row r="526" spans="1:5" x14ac:dyDescent="0.25">
      <c r="A526">
        <v>525</v>
      </c>
      <c r="C526" s="4">
        <v>2</v>
      </c>
    </row>
    <row r="527" spans="1:5" x14ac:dyDescent="0.25">
      <c r="A527">
        <v>526</v>
      </c>
      <c r="B527" s="2">
        <v>1</v>
      </c>
      <c r="C527" s="4">
        <v>2</v>
      </c>
    </row>
    <row r="528" spans="1:5" x14ac:dyDescent="0.25">
      <c r="A528">
        <v>527</v>
      </c>
      <c r="B528" s="2">
        <v>1</v>
      </c>
      <c r="C528" s="4">
        <v>2</v>
      </c>
    </row>
    <row r="529" spans="1:5" x14ac:dyDescent="0.25">
      <c r="A529">
        <v>528</v>
      </c>
      <c r="B529" s="2">
        <v>1</v>
      </c>
      <c r="C529" s="4">
        <v>2</v>
      </c>
    </row>
    <row r="530" spans="1:5" x14ac:dyDescent="0.25">
      <c r="A530">
        <v>529</v>
      </c>
      <c r="B530" s="2">
        <v>1</v>
      </c>
      <c r="C530" s="4">
        <v>2</v>
      </c>
    </row>
    <row r="531" spans="1:5" x14ac:dyDescent="0.25">
      <c r="A531">
        <v>530</v>
      </c>
      <c r="B531" s="2">
        <v>1</v>
      </c>
    </row>
    <row r="532" spans="1:5" x14ac:dyDescent="0.25">
      <c r="A532">
        <v>531</v>
      </c>
      <c r="B532" s="2">
        <v>1</v>
      </c>
    </row>
    <row r="533" spans="1:5" x14ac:dyDescent="0.25">
      <c r="A533">
        <v>532</v>
      </c>
      <c r="B533" s="2">
        <v>1</v>
      </c>
    </row>
    <row r="534" spans="1:5" x14ac:dyDescent="0.25">
      <c r="A534">
        <v>533</v>
      </c>
      <c r="B534" s="2">
        <v>1</v>
      </c>
    </row>
    <row r="535" spans="1:5" x14ac:dyDescent="0.25">
      <c r="A535">
        <v>534</v>
      </c>
      <c r="B535" s="2">
        <v>1</v>
      </c>
    </row>
    <row r="536" spans="1:5" x14ac:dyDescent="0.25">
      <c r="A536">
        <v>535</v>
      </c>
      <c r="B536" s="2">
        <v>1</v>
      </c>
      <c r="E536" s="3">
        <v>4</v>
      </c>
    </row>
    <row r="537" spans="1:5" x14ac:dyDescent="0.25">
      <c r="A537">
        <v>536</v>
      </c>
      <c r="B537" s="2">
        <v>1</v>
      </c>
      <c r="E537" s="3">
        <v>4</v>
      </c>
    </row>
    <row r="538" spans="1:5" x14ac:dyDescent="0.25">
      <c r="A538">
        <v>537</v>
      </c>
      <c r="B538" s="2">
        <v>1</v>
      </c>
      <c r="E538" s="3">
        <v>4</v>
      </c>
    </row>
    <row r="539" spans="1:5" x14ac:dyDescent="0.25">
      <c r="A539">
        <v>538</v>
      </c>
      <c r="B539" s="2">
        <v>1</v>
      </c>
      <c r="E539" s="3">
        <v>4</v>
      </c>
    </row>
    <row r="540" spans="1:5" x14ac:dyDescent="0.25">
      <c r="A540">
        <v>539</v>
      </c>
      <c r="B540" s="2">
        <v>1</v>
      </c>
      <c r="D540" s="5">
        <v>3</v>
      </c>
      <c r="E540" s="3">
        <v>4</v>
      </c>
    </row>
    <row r="541" spans="1:5" x14ac:dyDescent="0.25">
      <c r="A541">
        <v>540</v>
      </c>
      <c r="D541" s="5">
        <v>3</v>
      </c>
      <c r="E541" s="3">
        <v>4</v>
      </c>
    </row>
    <row r="542" spans="1:5" x14ac:dyDescent="0.25">
      <c r="A542">
        <v>541</v>
      </c>
      <c r="D542" s="5">
        <v>3</v>
      </c>
      <c r="E542" s="3">
        <v>4</v>
      </c>
    </row>
    <row r="543" spans="1:5" x14ac:dyDescent="0.25">
      <c r="A543">
        <v>542</v>
      </c>
      <c r="D543" s="5">
        <v>3</v>
      </c>
      <c r="E543" s="3">
        <v>4</v>
      </c>
    </row>
    <row r="544" spans="1:5" x14ac:dyDescent="0.25">
      <c r="A544">
        <v>543</v>
      </c>
      <c r="C544" s="4">
        <v>2</v>
      </c>
      <c r="D544" s="5">
        <v>3</v>
      </c>
      <c r="E544" s="3">
        <v>4</v>
      </c>
    </row>
    <row r="545" spans="1:5" x14ac:dyDescent="0.25">
      <c r="A545">
        <v>544</v>
      </c>
      <c r="C545" s="4">
        <v>2</v>
      </c>
      <c r="D545" s="5">
        <v>3</v>
      </c>
      <c r="E545" s="3">
        <v>4</v>
      </c>
    </row>
    <row r="546" spans="1:5" x14ac:dyDescent="0.25">
      <c r="A546">
        <v>545</v>
      </c>
      <c r="C546" s="4">
        <v>2</v>
      </c>
      <c r="D546" s="5">
        <v>3</v>
      </c>
      <c r="E546" s="3">
        <v>4</v>
      </c>
    </row>
    <row r="547" spans="1:5" x14ac:dyDescent="0.25">
      <c r="A547">
        <v>546</v>
      </c>
      <c r="C547" s="4">
        <v>2</v>
      </c>
      <c r="D547" s="5">
        <v>3</v>
      </c>
      <c r="E547" s="3">
        <v>4</v>
      </c>
    </row>
    <row r="548" spans="1:5" x14ac:dyDescent="0.25">
      <c r="A548">
        <v>547</v>
      </c>
      <c r="C548" s="4">
        <v>2</v>
      </c>
      <c r="D548" s="5">
        <v>3</v>
      </c>
    </row>
    <row r="549" spans="1:5" x14ac:dyDescent="0.25">
      <c r="A549">
        <v>548</v>
      </c>
      <c r="C549" s="4">
        <v>2</v>
      </c>
      <c r="D549" s="5">
        <v>3</v>
      </c>
    </row>
    <row r="550" spans="1:5" x14ac:dyDescent="0.25">
      <c r="A550">
        <v>549</v>
      </c>
      <c r="C550" s="4">
        <v>2</v>
      </c>
      <c r="D550" s="5">
        <v>3</v>
      </c>
    </row>
    <row r="551" spans="1:5" x14ac:dyDescent="0.25">
      <c r="A551">
        <v>550</v>
      </c>
      <c r="C551" s="4">
        <v>2</v>
      </c>
      <c r="D551" s="5">
        <v>3</v>
      </c>
    </row>
    <row r="552" spans="1:5" x14ac:dyDescent="0.25">
      <c r="A552">
        <v>551</v>
      </c>
      <c r="C552" s="4">
        <v>2</v>
      </c>
      <c r="D552" s="5">
        <v>3</v>
      </c>
    </row>
    <row r="553" spans="1:5" x14ac:dyDescent="0.25">
      <c r="A553">
        <v>552</v>
      </c>
      <c r="C553" s="4">
        <v>2</v>
      </c>
      <c r="D553" s="5">
        <v>3</v>
      </c>
    </row>
    <row r="554" spans="1:5" x14ac:dyDescent="0.25">
      <c r="A554">
        <v>553</v>
      </c>
      <c r="C554" s="4">
        <v>2</v>
      </c>
      <c r="D554" s="5">
        <v>3</v>
      </c>
    </row>
    <row r="555" spans="1:5" x14ac:dyDescent="0.25">
      <c r="A555">
        <v>554</v>
      </c>
      <c r="C555" s="4">
        <v>2</v>
      </c>
      <c r="D555" s="5">
        <v>3</v>
      </c>
    </row>
    <row r="556" spans="1:5" x14ac:dyDescent="0.25">
      <c r="A556">
        <v>555</v>
      </c>
      <c r="B556" s="2">
        <v>1</v>
      </c>
      <c r="C556" s="4">
        <v>2</v>
      </c>
    </row>
    <row r="557" spans="1:5" x14ac:dyDescent="0.25">
      <c r="A557">
        <v>556</v>
      </c>
      <c r="B557" s="2">
        <v>1</v>
      </c>
      <c r="C557" s="4">
        <v>2</v>
      </c>
    </row>
    <row r="558" spans="1:5" x14ac:dyDescent="0.25">
      <c r="A558">
        <v>557</v>
      </c>
      <c r="B558" s="2">
        <v>1</v>
      </c>
      <c r="C558" s="4">
        <v>2</v>
      </c>
    </row>
    <row r="559" spans="1:5" x14ac:dyDescent="0.25">
      <c r="A559">
        <v>558</v>
      </c>
      <c r="B559" s="2">
        <v>1</v>
      </c>
    </row>
    <row r="560" spans="1:5" x14ac:dyDescent="0.25">
      <c r="A560">
        <v>559</v>
      </c>
      <c r="B560" s="2">
        <v>1</v>
      </c>
    </row>
    <row r="561" spans="1:6" x14ac:dyDescent="0.25">
      <c r="A561">
        <v>560</v>
      </c>
      <c r="B561" s="2">
        <v>1</v>
      </c>
      <c r="E561" s="3">
        <v>4</v>
      </c>
      <c r="F561" t="s">
        <v>22</v>
      </c>
    </row>
    <row r="562" spans="1:6" x14ac:dyDescent="0.25">
      <c r="A562">
        <v>561</v>
      </c>
    </row>
    <row r="563" spans="1:6" x14ac:dyDescent="0.25">
      <c r="A563">
        <v>562</v>
      </c>
      <c r="F563" t="s">
        <v>22</v>
      </c>
    </row>
    <row r="564" spans="1:6" x14ac:dyDescent="0.25">
      <c r="A564">
        <v>563</v>
      </c>
      <c r="B564" s="2">
        <v>1</v>
      </c>
    </row>
    <row r="565" spans="1:6" x14ac:dyDescent="0.25">
      <c r="A565">
        <v>564</v>
      </c>
      <c r="B565" s="2">
        <v>1</v>
      </c>
    </row>
    <row r="566" spans="1:6" x14ac:dyDescent="0.25">
      <c r="A566">
        <v>565</v>
      </c>
      <c r="B566" s="2">
        <v>1</v>
      </c>
      <c r="E566" s="3">
        <v>4</v>
      </c>
    </row>
    <row r="567" spans="1:6" x14ac:dyDescent="0.25">
      <c r="A567">
        <v>566</v>
      </c>
      <c r="B567" s="2">
        <v>1</v>
      </c>
      <c r="E567" s="3">
        <v>4</v>
      </c>
    </row>
    <row r="568" spans="1:6" x14ac:dyDescent="0.25">
      <c r="A568">
        <v>567</v>
      </c>
      <c r="B568" s="2">
        <v>1</v>
      </c>
      <c r="E568" s="3">
        <v>4</v>
      </c>
    </row>
    <row r="569" spans="1:6" x14ac:dyDescent="0.25">
      <c r="A569">
        <v>568</v>
      </c>
      <c r="B569" s="2">
        <v>1</v>
      </c>
      <c r="E569" s="3">
        <v>4</v>
      </c>
    </row>
    <row r="570" spans="1:6" x14ac:dyDescent="0.25">
      <c r="A570">
        <v>569</v>
      </c>
      <c r="B570" s="2">
        <v>1</v>
      </c>
      <c r="E570" s="3">
        <v>4</v>
      </c>
    </row>
    <row r="571" spans="1:6" x14ac:dyDescent="0.25">
      <c r="A571">
        <v>570</v>
      </c>
      <c r="B571" s="2">
        <v>1</v>
      </c>
      <c r="E571" s="3">
        <v>4</v>
      </c>
    </row>
    <row r="572" spans="1:6" x14ac:dyDescent="0.25">
      <c r="A572">
        <v>571</v>
      </c>
      <c r="B572" s="2">
        <v>1</v>
      </c>
      <c r="E572" s="3">
        <v>4</v>
      </c>
    </row>
    <row r="573" spans="1:6" x14ac:dyDescent="0.25">
      <c r="A573">
        <v>572</v>
      </c>
      <c r="B573" s="2">
        <v>1</v>
      </c>
      <c r="E573" s="3">
        <v>4</v>
      </c>
    </row>
    <row r="574" spans="1:6" x14ac:dyDescent="0.25">
      <c r="A574">
        <v>573</v>
      </c>
      <c r="B574" s="2">
        <v>1</v>
      </c>
      <c r="E574" s="3">
        <v>4</v>
      </c>
    </row>
    <row r="575" spans="1:6" x14ac:dyDescent="0.25">
      <c r="A575">
        <v>574</v>
      </c>
      <c r="B575" s="2">
        <v>1</v>
      </c>
      <c r="E575" s="3">
        <v>4</v>
      </c>
    </row>
    <row r="576" spans="1:6" x14ac:dyDescent="0.25">
      <c r="A576">
        <v>575</v>
      </c>
      <c r="E576" s="3">
        <v>4</v>
      </c>
    </row>
    <row r="577" spans="1:5" x14ac:dyDescent="0.25">
      <c r="A577">
        <v>576</v>
      </c>
      <c r="E577" s="3">
        <v>4</v>
      </c>
    </row>
    <row r="578" spans="1:5" x14ac:dyDescent="0.25">
      <c r="A578">
        <v>577</v>
      </c>
      <c r="C578" s="4">
        <v>2</v>
      </c>
      <c r="D578" s="5">
        <v>3</v>
      </c>
    </row>
    <row r="579" spans="1:5" x14ac:dyDescent="0.25">
      <c r="A579">
        <v>578</v>
      </c>
      <c r="C579" s="4">
        <v>2</v>
      </c>
      <c r="D579" s="5">
        <v>3</v>
      </c>
    </row>
    <row r="580" spans="1:5" x14ac:dyDescent="0.25">
      <c r="A580">
        <v>579</v>
      </c>
      <c r="C580" s="4">
        <v>2</v>
      </c>
      <c r="D580" s="5">
        <v>3</v>
      </c>
    </row>
    <row r="581" spans="1:5" x14ac:dyDescent="0.25">
      <c r="A581">
        <v>580</v>
      </c>
      <c r="C581" s="4">
        <v>2</v>
      </c>
      <c r="D581" s="5">
        <v>3</v>
      </c>
    </row>
    <row r="582" spans="1:5" x14ac:dyDescent="0.25">
      <c r="A582">
        <v>581</v>
      </c>
      <c r="C582" s="4">
        <v>2</v>
      </c>
      <c r="D582" s="5">
        <v>3</v>
      </c>
    </row>
    <row r="583" spans="1:5" x14ac:dyDescent="0.25">
      <c r="A583">
        <v>582</v>
      </c>
      <c r="C583" s="4">
        <v>2</v>
      </c>
      <c r="D583" s="5">
        <v>3</v>
      </c>
    </row>
    <row r="584" spans="1:5" x14ac:dyDescent="0.25">
      <c r="A584">
        <v>583</v>
      </c>
      <c r="C584" s="4">
        <v>2</v>
      </c>
      <c r="D584" s="5">
        <v>3</v>
      </c>
    </row>
    <row r="585" spans="1:5" x14ac:dyDescent="0.25">
      <c r="A585">
        <v>584</v>
      </c>
      <c r="C585" s="4">
        <v>2</v>
      </c>
      <c r="D585" s="5">
        <v>3</v>
      </c>
    </row>
    <row r="586" spans="1:5" x14ac:dyDescent="0.25">
      <c r="A586">
        <v>585</v>
      </c>
      <c r="C586" s="4">
        <v>2</v>
      </c>
      <c r="D586" s="5">
        <v>3</v>
      </c>
    </row>
    <row r="587" spans="1:5" x14ac:dyDescent="0.25">
      <c r="A587">
        <v>586</v>
      </c>
      <c r="C587" s="4">
        <v>2</v>
      </c>
      <c r="D587" s="5">
        <v>3</v>
      </c>
    </row>
    <row r="588" spans="1:5" x14ac:dyDescent="0.25">
      <c r="A588">
        <v>587</v>
      </c>
      <c r="C588" s="4">
        <v>2</v>
      </c>
      <c r="D588" s="5">
        <v>3</v>
      </c>
    </row>
    <row r="589" spans="1:5" x14ac:dyDescent="0.25">
      <c r="A589">
        <v>588</v>
      </c>
      <c r="D589" s="5">
        <v>3</v>
      </c>
    </row>
    <row r="590" spans="1:5" x14ac:dyDescent="0.25">
      <c r="A590">
        <v>589</v>
      </c>
    </row>
    <row r="591" spans="1:5" x14ac:dyDescent="0.25">
      <c r="A591">
        <v>590</v>
      </c>
      <c r="B591" s="2">
        <v>1</v>
      </c>
      <c r="E591" s="3">
        <v>4</v>
      </c>
    </row>
    <row r="592" spans="1:5" x14ac:dyDescent="0.25">
      <c r="A592">
        <v>591</v>
      </c>
      <c r="B592" s="2">
        <v>1</v>
      </c>
      <c r="E592" s="3">
        <v>4</v>
      </c>
    </row>
    <row r="593" spans="1:5" x14ac:dyDescent="0.25">
      <c r="A593">
        <v>592</v>
      </c>
      <c r="B593" s="2">
        <v>1</v>
      </c>
      <c r="E593" s="3">
        <v>4</v>
      </c>
    </row>
    <row r="594" spans="1:5" x14ac:dyDescent="0.25">
      <c r="A594">
        <v>593</v>
      </c>
      <c r="B594" s="2">
        <v>1</v>
      </c>
      <c r="E594" s="3">
        <v>4</v>
      </c>
    </row>
    <row r="595" spans="1:5" x14ac:dyDescent="0.25">
      <c r="A595">
        <v>594</v>
      </c>
      <c r="B595" s="2">
        <v>1</v>
      </c>
      <c r="E595" s="3">
        <v>4</v>
      </c>
    </row>
    <row r="596" spans="1:5" x14ac:dyDescent="0.25">
      <c r="A596">
        <v>595</v>
      </c>
      <c r="B596" s="2">
        <v>1</v>
      </c>
      <c r="E596" s="3">
        <v>4</v>
      </c>
    </row>
    <row r="597" spans="1:5" x14ac:dyDescent="0.25">
      <c r="A597">
        <v>596</v>
      </c>
      <c r="B597" s="2">
        <v>1</v>
      </c>
      <c r="E597" s="3">
        <v>4</v>
      </c>
    </row>
    <row r="598" spans="1:5" x14ac:dyDescent="0.25">
      <c r="A598">
        <v>597</v>
      </c>
      <c r="B598" s="2">
        <v>1</v>
      </c>
      <c r="E598" s="3">
        <v>4</v>
      </c>
    </row>
    <row r="599" spans="1:5" x14ac:dyDescent="0.25">
      <c r="A599">
        <v>598</v>
      </c>
      <c r="B599" s="2">
        <v>1</v>
      </c>
      <c r="E599" s="3">
        <v>4</v>
      </c>
    </row>
    <row r="600" spans="1:5" x14ac:dyDescent="0.25">
      <c r="A600">
        <v>599</v>
      </c>
      <c r="B600" s="2">
        <v>1</v>
      </c>
      <c r="E600" s="3">
        <v>4</v>
      </c>
    </row>
    <row r="601" spans="1:5" x14ac:dyDescent="0.25">
      <c r="A601">
        <v>600</v>
      </c>
    </row>
    <row r="602" spans="1:5" x14ac:dyDescent="0.25">
      <c r="A602">
        <v>601</v>
      </c>
    </row>
    <row r="603" spans="1:5" x14ac:dyDescent="0.25">
      <c r="A603">
        <v>602</v>
      </c>
      <c r="C603" s="4">
        <v>2</v>
      </c>
    </row>
    <row r="604" spans="1:5" x14ac:dyDescent="0.25">
      <c r="A604">
        <v>603</v>
      </c>
      <c r="C604" s="4">
        <v>2</v>
      </c>
    </row>
    <row r="605" spans="1:5" x14ac:dyDescent="0.25">
      <c r="A605">
        <v>604</v>
      </c>
      <c r="C605" s="4">
        <v>2</v>
      </c>
      <c r="D605" s="5">
        <v>3</v>
      </c>
    </row>
    <row r="606" spans="1:5" x14ac:dyDescent="0.25">
      <c r="A606">
        <v>605</v>
      </c>
      <c r="C606" s="4">
        <v>2</v>
      </c>
      <c r="D606" s="5">
        <v>3</v>
      </c>
    </row>
    <row r="607" spans="1:5" x14ac:dyDescent="0.25">
      <c r="A607">
        <v>606</v>
      </c>
      <c r="C607" s="4">
        <v>2</v>
      </c>
      <c r="D607" s="5">
        <v>3</v>
      </c>
    </row>
    <row r="608" spans="1:5" x14ac:dyDescent="0.25">
      <c r="A608">
        <v>607</v>
      </c>
      <c r="C608" s="4">
        <v>2</v>
      </c>
      <c r="D608" s="5">
        <v>3</v>
      </c>
    </row>
    <row r="609" spans="1:5" x14ac:dyDescent="0.25">
      <c r="A609">
        <v>608</v>
      </c>
      <c r="C609" s="4">
        <v>2</v>
      </c>
      <c r="D609" s="5">
        <v>3</v>
      </c>
    </row>
    <row r="610" spans="1:5" x14ac:dyDescent="0.25">
      <c r="A610">
        <v>609</v>
      </c>
      <c r="C610" s="4">
        <v>2</v>
      </c>
      <c r="D610" s="5">
        <v>3</v>
      </c>
    </row>
    <row r="611" spans="1:5" x14ac:dyDescent="0.25">
      <c r="A611">
        <v>610</v>
      </c>
      <c r="C611" s="4">
        <v>2</v>
      </c>
      <c r="D611" s="5">
        <v>3</v>
      </c>
    </row>
    <row r="612" spans="1:5" x14ac:dyDescent="0.25">
      <c r="A612">
        <v>611</v>
      </c>
      <c r="D612" s="5">
        <v>3</v>
      </c>
    </row>
    <row r="613" spans="1:5" x14ac:dyDescent="0.25">
      <c r="A613">
        <v>612</v>
      </c>
      <c r="D613" s="5">
        <v>3</v>
      </c>
    </row>
    <row r="614" spans="1:5" x14ac:dyDescent="0.25">
      <c r="A614">
        <v>613</v>
      </c>
      <c r="E614" s="3">
        <v>4</v>
      </c>
    </row>
    <row r="615" spans="1:5" x14ac:dyDescent="0.25">
      <c r="A615">
        <v>614</v>
      </c>
      <c r="E615" s="3">
        <v>4</v>
      </c>
    </row>
    <row r="616" spans="1:5" x14ac:dyDescent="0.25">
      <c r="A616">
        <v>615</v>
      </c>
      <c r="B616" s="2">
        <v>1</v>
      </c>
      <c r="E616" s="3">
        <v>4</v>
      </c>
    </row>
    <row r="617" spans="1:5" x14ac:dyDescent="0.25">
      <c r="A617">
        <v>616</v>
      </c>
      <c r="B617" s="2">
        <v>1</v>
      </c>
      <c r="E617" s="3">
        <v>4</v>
      </c>
    </row>
    <row r="618" spans="1:5" x14ac:dyDescent="0.25">
      <c r="A618">
        <v>617</v>
      </c>
      <c r="B618" s="2">
        <v>1</v>
      </c>
      <c r="E618" s="3">
        <v>4</v>
      </c>
    </row>
    <row r="619" spans="1:5" x14ac:dyDescent="0.25">
      <c r="A619">
        <v>618</v>
      </c>
      <c r="B619" s="2">
        <v>1</v>
      </c>
      <c r="E619" s="3">
        <v>4</v>
      </c>
    </row>
    <row r="620" spans="1:5" x14ac:dyDescent="0.25">
      <c r="A620">
        <v>619</v>
      </c>
      <c r="B620" s="2">
        <v>1</v>
      </c>
      <c r="E620" s="3">
        <v>4</v>
      </c>
    </row>
    <row r="621" spans="1:5" x14ac:dyDescent="0.25">
      <c r="A621">
        <v>620</v>
      </c>
      <c r="B621" s="2">
        <v>1</v>
      </c>
      <c r="E621" s="3">
        <v>4</v>
      </c>
    </row>
    <row r="622" spans="1:5" x14ac:dyDescent="0.25">
      <c r="A622">
        <v>621</v>
      </c>
      <c r="B622" s="2">
        <v>1</v>
      </c>
      <c r="E622" s="3">
        <v>4</v>
      </c>
    </row>
    <row r="623" spans="1:5" x14ac:dyDescent="0.25">
      <c r="A623">
        <v>622</v>
      </c>
      <c r="B623" s="2">
        <v>1</v>
      </c>
    </row>
    <row r="624" spans="1:5" x14ac:dyDescent="0.25">
      <c r="A624">
        <v>623</v>
      </c>
      <c r="B624" s="2">
        <v>1</v>
      </c>
    </row>
    <row r="625" spans="1:5" x14ac:dyDescent="0.25">
      <c r="A625">
        <v>624</v>
      </c>
      <c r="B625" s="2">
        <v>1</v>
      </c>
    </row>
    <row r="626" spans="1:5" x14ac:dyDescent="0.25">
      <c r="A626">
        <v>625</v>
      </c>
      <c r="C626" s="4">
        <v>2</v>
      </c>
    </row>
    <row r="627" spans="1:5" x14ac:dyDescent="0.25">
      <c r="A627">
        <v>626</v>
      </c>
      <c r="C627" s="4">
        <v>2</v>
      </c>
      <c r="D627" s="5">
        <v>3</v>
      </c>
    </row>
    <row r="628" spans="1:5" x14ac:dyDescent="0.25">
      <c r="A628">
        <v>627</v>
      </c>
      <c r="C628" s="4">
        <v>2</v>
      </c>
      <c r="D628" s="5">
        <v>3</v>
      </c>
    </row>
    <row r="629" spans="1:5" x14ac:dyDescent="0.25">
      <c r="A629">
        <v>628</v>
      </c>
      <c r="C629" s="4">
        <v>2</v>
      </c>
      <c r="D629" s="5">
        <v>3</v>
      </c>
    </row>
    <row r="630" spans="1:5" x14ac:dyDescent="0.25">
      <c r="A630">
        <v>629</v>
      </c>
      <c r="C630" s="4">
        <v>2</v>
      </c>
      <c r="D630" s="5">
        <v>3</v>
      </c>
    </row>
    <row r="631" spans="1:5" x14ac:dyDescent="0.25">
      <c r="A631">
        <v>630</v>
      </c>
      <c r="C631" s="4">
        <v>2</v>
      </c>
      <c r="D631" s="5">
        <v>3</v>
      </c>
    </row>
    <row r="632" spans="1:5" x14ac:dyDescent="0.25">
      <c r="A632">
        <v>631</v>
      </c>
      <c r="C632" s="4">
        <v>2</v>
      </c>
      <c r="D632" s="5">
        <v>3</v>
      </c>
    </row>
    <row r="633" spans="1:5" x14ac:dyDescent="0.25">
      <c r="A633">
        <v>632</v>
      </c>
      <c r="C633" s="4">
        <v>2</v>
      </c>
      <c r="D633" s="5">
        <v>3</v>
      </c>
    </row>
    <row r="634" spans="1:5" x14ac:dyDescent="0.25">
      <c r="A634">
        <v>633</v>
      </c>
      <c r="C634" s="4">
        <v>2</v>
      </c>
      <c r="D634" s="5">
        <v>3</v>
      </c>
    </row>
    <row r="635" spans="1:5" x14ac:dyDescent="0.25">
      <c r="A635">
        <v>634</v>
      </c>
      <c r="D635" s="5">
        <v>3</v>
      </c>
      <c r="E635" s="3">
        <v>4</v>
      </c>
    </row>
    <row r="636" spans="1:5" x14ac:dyDescent="0.25">
      <c r="A636">
        <v>635</v>
      </c>
      <c r="D636" s="5">
        <v>3</v>
      </c>
      <c r="E636" s="3">
        <v>4</v>
      </c>
    </row>
    <row r="637" spans="1:5" x14ac:dyDescent="0.25">
      <c r="A637">
        <v>636</v>
      </c>
      <c r="E637" s="3">
        <v>4</v>
      </c>
    </row>
    <row r="638" spans="1:5" x14ac:dyDescent="0.25">
      <c r="A638">
        <v>637</v>
      </c>
      <c r="E638" s="3">
        <v>4</v>
      </c>
    </row>
    <row r="639" spans="1:5" x14ac:dyDescent="0.25">
      <c r="A639">
        <v>638</v>
      </c>
      <c r="E639" s="3">
        <v>4</v>
      </c>
    </row>
    <row r="640" spans="1:5" x14ac:dyDescent="0.25">
      <c r="A640">
        <v>639</v>
      </c>
      <c r="B640" s="2">
        <v>1</v>
      </c>
      <c r="E640" s="3">
        <v>4</v>
      </c>
    </row>
    <row r="641" spans="1:5" x14ac:dyDescent="0.25">
      <c r="A641">
        <v>640</v>
      </c>
      <c r="B641" s="2">
        <v>1</v>
      </c>
      <c r="E641" s="3">
        <v>4</v>
      </c>
    </row>
    <row r="642" spans="1:5" x14ac:dyDescent="0.25">
      <c r="A642">
        <v>641</v>
      </c>
      <c r="B642" s="2">
        <v>1</v>
      </c>
      <c r="E642" s="3">
        <v>4</v>
      </c>
    </row>
    <row r="643" spans="1:5" x14ac:dyDescent="0.25">
      <c r="A643">
        <v>642</v>
      </c>
      <c r="B643" s="2">
        <v>1</v>
      </c>
      <c r="E643" s="3">
        <v>4</v>
      </c>
    </row>
    <row r="644" spans="1:5" x14ac:dyDescent="0.25">
      <c r="A644">
        <v>643</v>
      </c>
      <c r="B644" s="2">
        <v>1</v>
      </c>
    </row>
    <row r="645" spans="1:5" x14ac:dyDescent="0.25">
      <c r="A645">
        <v>644</v>
      </c>
      <c r="B645" s="2">
        <v>1</v>
      </c>
    </row>
    <row r="646" spans="1:5" x14ac:dyDescent="0.25">
      <c r="A646">
        <v>645</v>
      </c>
      <c r="B646" s="2">
        <v>1</v>
      </c>
    </row>
    <row r="647" spans="1:5" x14ac:dyDescent="0.25">
      <c r="A647">
        <v>646</v>
      </c>
      <c r="B647" s="2">
        <v>1</v>
      </c>
    </row>
    <row r="648" spans="1:5" x14ac:dyDescent="0.25">
      <c r="A648">
        <v>647</v>
      </c>
      <c r="B648" s="2">
        <v>1</v>
      </c>
      <c r="C648" s="4">
        <v>2</v>
      </c>
    </row>
    <row r="649" spans="1:5" x14ac:dyDescent="0.25">
      <c r="A649">
        <v>648</v>
      </c>
      <c r="C649" s="4">
        <v>2</v>
      </c>
    </row>
    <row r="650" spans="1:5" x14ac:dyDescent="0.25">
      <c r="A650">
        <v>649</v>
      </c>
      <c r="C650" s="4">
        <v>2</v>
      </c>
    </row>
    <row r="651" spans="1:5" x14ac:dyDescent="0.25">
      <c r="A651">
        <v>650</v>
      </c>
      <c r="C651" s="4">
        <v>2</v>
      </c>
      <c r="D651" s="5">
        <v>3</v>
      </c>
    </row>
    <row r="652" spans="1:5" x14ac:dyDescent="0.25">
      <c r="A652">
        <v>651</v>
      </c>
      <c r="C652" s="4">
        <v>2</v>
      </c>
      <c r="D652" s="5">
        <v>3</v>
      </c>
    </row>
    <row r="653" spans="1:5" x14ac:dyDescent="0.25">
      <c r="A653">
        <v>652</v>
      </c>
      <c r="C653" s="4">
        <v>2</v>
      </c>
      <c r="D653" s="5">
        <v>3</v>
      </c>
    </row>
    <row r="654" spans="1:5" x14ac:dyDescent="0.25">
      <c r="A654">
        <v>653</v>
      </c>
      <c r="C654" s="4">
        <v>2</v>
      </c>
      <c r="D654" s="5">
        <v>3</v>
      </c>
    </row>
    <row r="655" spans="1:5" x14ac:dyDescent="0.25">
      <c r="A655">
        <v>654</v>
      </c>
      <c r="C655" s="4">
        <v>2</v>
      </c>
      <c r="D655" s="5">
        <v>3</v>
      </c>
      <c r="E655" s="3">
        <v>4</v>
      </c>
    </row>
    <row r="656" spans="1:5" x14ac:dyDescent="0.25">
      <c r="A656">
        <v>655</v>
      </c>
      <c r="D656" s="5">
        <v>3</v>
      </c>
      <c r="E656" s="3">
        <v>4</v>
      </c>
    </row>
    <row r="657" spans="1:5" x14ac:dyDescent="0.25">
      <c r="A657">
        <v>656</v>
      </c>
      <c r="D657" s="5">
        <v>3</v>
      </c>
      <c r="E657" s="3">
        <v>4</v>
      </c>
    </row>
    <row r="658" spans="1:5" x14ac:dyDescent="0.25">
      <c r="A658">
        <v>657</v>
      </c>
      <c r="D658" s="5">
        <v>3</v>
      </c>
      <c r="E658" s="3">
        <v>4</v>
      </c>
    </row>
    <row r="659" spans="1:5" x14ac:dyDescent="0.25">
      <c r="A659">
        <v>658</v>
      </c>
      <c r="D659" s="5">
        <v>3</v>
      </c>
      <c r="E659" s="3">
        <v>4</v>
      </c>
    </row>
    <row r="660" spans="1:5" x14ac:dyDescent="0.25">
      <c r="A660">
        <v>659</v>
      </c>
      <c r="E660" s="3">
        <v>4</v>
      </c>
    </row>
    <row r="661" spans="1:5" x14ac:dyDescent="0.25">
      <c r="A661">
        <v>660</v>
      </c>
      <c r="E661" s="3">
        <v>4</v>
      </c>
    </row>
    <row r="662" spans="1:5" x14ac:dyDescent="0.25">
      <c r="A662">
        <v>661</v>
      </c>
      <c r="B662" s="2">
        <v>1</v>
      </c>
      <c r="E662" s="3">
        <v>4</v>
      </c>
    </row>
    <row r="663" spans="1:5" x14ac:dyDescent="0.25">
      <c r="A663">
        <v>662</v>
      </c>
      <c r="B663" s="2">
        <v>1</v>
      </c>
    </row>
    <row r="664" spans="1:5" x14ac:dyDescent="0.25">
      <c r="A664">
        <v>663</v>
      </c>
      <c r="B664" s="2">
        <v>1</v>
      </c>
    </row>
    <row r="665" spans="1:5" x14ac:dyDescent="0.25">
      <c r="A665">
        <v>664</v>
      </c>
      <c r="B665" s="2">
        <v>1</v>
      </c>
    </row>
    <row r="666" spans="1:5" x14ac:dyDescent="0.25">
      <c r="A666">
        <v>665</v>
      </c>
      <c r="B666" s="2">
        <v>1</v>
      </c>
    </row>
    <row r="667" spans="1:5" x14ac:dyDescent="0.25">
      <c r="A667">
        <v>666</v>
      </c>
      <c r="B667" s="2">
        <v>1</v>
      </c>
      <c r="C667" s="4">
        <v>2</v>
      </c>
    </row>
    <row r="668" spans="1:5" x14ac:dyDescent="0.25">
      <c r="A668">
        <v>667</v>
      </c>
      <c r="B668" s="2">
        <v>1</v>
      </c>
      <c r="C668" s="4">
        <v>2</v>
      </c>
    </row>
    <row r="669" spans="1:5" x14ac:dyDescent="0.25">
      <c r="A669">
        <v>668</v>
      </c>
      <c r="B669" s="2">
        <v>1</v>
      </c>
      <c r="C669" s="4">
        <v>2</v>
      </c>
    </row>
    <row r="670" spans="1:5" x14ac:dyDescent="0.25">
      <c r="A670">
        <v>669</v>
      </c>
      <c r="B670" s="2">
        <v>1</v>
      </c>
      <c r="C670" s="4">
        <v>2</v>
      </c>
    </row>
    <row r="671" spans="1:5" x14ac:dyDescent="0.25">
      <c r="A671">
        <v>670</v>
      </c>
      <c r="C671" s="4">
        <v>2</v>
      </c>
    </row>
    <row r="672" spans="1:5" x14ac:dyDescent="0.25">
      <c r="A672">
        <v>671</v>
      </c>
      <c r="C672" s="4">
        <v>2</v>
      </c>
    </row>
    <row r="673" spans="1:5" x14ac:dyDescent="0.25">
      <c r="A673">
        <v>672</v>
      </c>
      <c r="C673" s="4">
        <v>2</v>
      </c>
    </row>
    <row r="674" spans="1:5" x14ac:dyDescent="0.25">
      <c r="A674">
        <v>673</v>
      </c>
      <c r="C674" s="4">
        <v>2</v>
      </c>
      <c r="D674" s="5">
        <v>3</v>
      </c>
    </row>
    <row r="675" spans="1:5" x14ac:dyDescent="0.25">
      <c r="A675">
        <v>674</v>
      </c>
      <c r="C675" s="4">
        <v>2</v>
      </c>
      <c r="D675" s="5">
        <v>3</v>
      </c>
    </row>
    <row r="676" spans="1:5" x14ac:dyDescent="0.25">
      <c r="A676">
        <v>675</v>
      </c>
      <c r="D676" s="5">
        <v>3</v>
      </c>
    </row>
    <row r="677" spans="1:5" x14ac:dyDescent="0.25">
      <c r="A677">
        <v>676</v>
      </c>
      <c r="D677" s="5">
        <v>3</v>
      </c>
      <c r="E677" s="3">
        <v>4</v>
      </c>
    </row>
    <row r="678" spans="1:5" x14ac:dyDescent="0.25">
      <c r="A678">
        <v>677</v>
      </c>
      <c r="D678" s="5">
        <v>3</v>
      </c>
      <c r="E678" s="3">
        <v>4</v>
      </c>
    </row>
    <row r="679" spans="1:5" x14ac:dyDescent="0.25">
      <c r="A679">
        <v>678</v>
      </c>
      <c r="D679" s="5">
        <v>3</v>
      </c>
      <c r="E679" s="3">
        <v>4</v>
      </c>
    </row>
    <row r="680" spans="1:5" x14ac:dyDescent="0.25">
      <c r="A680">
        <v>679</v>
      </c>
      <c r="D680" s="5">
        <v>3</v>
      </c>
      <c r="E680" s="3">
        <v>4</v>
      </c>
    </row>
    <row r="681" spans="1:5" x14ac:dyDescent="0.25">
      <c r="A681">
        <v>680</v>
      </c>
      <c r="D681" s="5">
        <v>3</v>
      </c>
      <c r="E681" s="3">
        <v>4</v>
      </c>
    </row>
    <row r="682" spans="1:5" x14ac:dyDescent="0.25">
      <c r="A682">
        <v>681</v>
      </c>
      <c r="D682" s="5">
        <v>3</v>
      </c>
      <c r="E682" s="3">
        <v>4</v>
      </c>
    </row>
    <row r="683" spans="1:5" x14ac:dyDescent="0.25">
      <c r="A683">
        <v>682</v>
      </c>
      <c r="D683" s="5">
        <v>3</v>
      </c>
      <c r="E683" s="3">
        <v>4</v>
      </c>
    </row>
    <row r="684" spans="1:5" x14ac:dyDescent="0.25">
      <c r="A684">
        <v>683</v>
      </c>
      <c r="D684" s="5">
        <v>3</v>
      </c>
      <c r="E684" s="3">
        <v>4</v>
      </c>
    </row>
    <row r="685" spans="1:5" x14ac:dyDescent="0.25">
      <c r="A685">
        <v>684</v>
      </c>
    </row>
    <row r="686" spans="1:5" x14ac:dyDescent="0.25">
      <c r="A686">
        <v>685</v>
      </c>
      <c r="B686" s="2">
        <v>1</v>
      </c>
    </row>
    <row r="687" spans="1:5" x14ac:dyDescent="0.25">
      <c r="A687">
        <v>686</v>
      </c>
      <c r="B687" s="2">
        <v>1</v>
      </c>
    </row>
    <row r="688" spans="1:5" x14ac:dyDescent="0.25">
      <c r="A688">
        <v>687</v>
      </c>
      <c r="B688" s="2">
        <v>1</v>
      </c>
    </row>
    <row r="689" spans="1:5" x14ac:dyDescent="0.25">
      <c r="A689">
        <v>688</v>
      </c>
      <c r="B689" s="2">
        <v>1</v>
      </c>
      <c r="C689" s="4">
        <v>2</v>
      </c>
    </row>
    <row r="690" spans="1:5" x14ac:dyDescent="0.25">
      <c r="A690">
        <v>689</v>
      </c>
      <c r="B690" s="2">
        <v>1</v>
      </c>
      <c r="C690" s="4">
        <v>2</v>
      </c>
    </row>
    <row r="691" spans="1:5" x14ac:dyDescent="0.25">
      <c r="A691">
        <v>690</v>
      </c>
      <c r="B691" s="2">
        <v>1</v>
      </c>
      <c r="C691" s="4">
        <v>2</v>
      </c>
    </row>
    <row r="692" spans="1:5" x14ac:dyDescent="0.25">
      <c r="A692">
        <v>691</v>
      </c>
      <c r="B692" s="2">
        <v>1</v>
      </c>
      <c r="C692" s="4">
        <v>2</v>
      </c>
    </row>
    <row r="693" spans="1:5" x14ac:dyDescent="0.25">
      <c r="A693">
        <v>692</v>
      </c>
      <c r="B693" s="2">
        <v>1</v>
      </c>
      <c r="C693" s="4">
        <v>2</v>
      </c>
    </row>
    <row r="694" spans="1:5" x14ac:dyDescent="0.25">
      <c r="A694">
        <v>693</v>
      </c>
      <c r="B694" s="2">
        <v>1</v>
      </c>
      <c r="C694" s="4">
        <v>2</v>
      </c>
    </row>
    <row r="695" spans="1:5" x14ac:dyDescent="0.25">
      <c r="A695">
        <v>694</v>
      </c>
      <c r="C695" s="4">
        <v>2</v>
      </c>
    </row>
    <row r="696" spans="1:5" x14ac:dyDescent="0.25">
      <c r="A696">
        <v>695</v>
      </c>
      <c r="C696" s="4">
        <v>2</v>
      </c>
    </row>
    <row r="697" spans="1:5" x14ac:dyDescent="0.25">
      <c r="A697">
        <v>696</v>
      </c>
      <c r="C697" s="4">
        <v>2</v>
      </c>
    </row>
    <row r="698" spans="1:5" x14ac:dyDescent="0.25">
      <c r="A698">
        <v>697</v>
      </c>
      <c r="D698" s="5">
        <v>3</v>
      </c>
      <c r="E698" s="3">
        <v>4</v>
      </c>
    </row>
    <row r="699" spans="1:5" x14ac:dyDescent="0.25">
      <c r="A699">
        <v>698</v>
      </c>
      <c r="D699" s="5">
        <v>3</v>
      </c>
      <c r="E699" s="3">
        <v>4</v>
      </c>
    </row>
    <row r="700" spans="1:5" x14ac:dyDescent="0.25">
      <c r="A700">
        <v>699</v>
      </c>
      <c r="D700" s="5">
        <v>3</v>
      </c>
      <c r="E700" s="3">
        <v>4</v>
      </c>
    </row>
    <row r="701" spans="1:5" x14ac:dyDescent="0.25">
      <c r="A701">
        <v>700</v>
      </c>
      <c r="D701" s="5">
        <v>3</v>
      </c>
      <c r="E701" s="3">
        <v>4</v>
      </c>
    </row>
    <row r="702" spans="1:5" x14ac:dyDescent="0.25">
      <c r="A702">
        <v>701</v>
      </c>
      <c r="D702" s="5">
        <v>3</v>
      </c>
      <c r="E702" s="3">
        <v>4</v>
      </c>
    </row>
    <row r="703" spans="1:5" x14ac:dyDescent="0.25">
      <c r="A703">
        <v>702</v>
      </c>
      <c r="D703" s="5">
        <v>3</v>
      </c>
      <c r="E703" s="3">
        <v>4</v>
      </c>
    </row>
    <row r="704" spans="1:5" x14ac:dyDescent="0.25">
      <c r="A704">
        <v>703</v>
      </c>
      <c r="D704" s="5">
        <v>3</v>
      </c>
      <c r="E704" s="3">
        <v>4</v>
      </c>
    </row>
    <row r="705" spans="1:5" x14ac:dyDescent="0.25">
      <c r="A705">
        <v>704</v>
      </c>
      <c r="D705" s="5">
        <v>3</v>
      </c>
      <c r="E705" s="3">
        <v>4</v>
      </c>
    </row>
    <row r="706" spans="1:5" x14ac:dyDescent="0.25">
      <c r="A706">
        <v>705</v>
      </c>
      <c r="D706" s="5">
        <v>3</v>
      </c>
      <c r="E706" s="3">
        <v>4</v>
      </c>
    </row>
    <row r="707" spans="1:5" x14ac:dyDescent="0.25">
      <c r="A707">
        <v>706</v>
      </c>
      <c r="D707" s="5">
        <v>3</v>
      </c>
    </row>
    <row r="708" spans="1:5" x14ac:dyDescent="0.25">
      <c r="A708">
        <v>707</v>
      </c>
    </row>
    <row r="709" spans="1:5" x14ac:dyDescent="0.25">
      <c r="A709">
        <v>708</v>
      </c>
      <c r="B709" s="2">
        <v>1</v>
      </c>
    </row>
    <row r="710" spans="1:5" x14ac:dyDescent="0.25">
      <c r="A710">
        <v>709</v>
      </c>
      <c r="B710" s="2">
        <v>1</v>
      </c>
    </row>
    <row r="711" spans="1:5" x14ac:dyDescent="0.25">
      <c r="A711">
        <v>710</v>
      </c>
      <c r="B711" s="2">
        <v>1</v>
      </c>
      <c r="C711" s="4">
        <v>2</v>
      </c>
    </row>
    <row r="712" spans="1:5" x14ac:dyDescent="0.25">
      <c r="A712">
        <v>711</v>
      </c>
      <c r="B712" s="2">
        <v>1</v>
      </c>
      <c r="C712" s="4">
        <v>2</v>
      </c>
    </row>
    <row r="713" spans="1:5" x14ac:dyDescent="0.25">
      <c r="A713">
        <v>712</v>
      </c>
      <c r="B713" s="2">
        <v>1</v>
      </c>
      <c r="C713" s="4">
        <v>2</v>
      </c>
    </row>
    <row r="714" spans="1:5" x14ac:dyDescent="0.25">
      <c r="A714">
        <v>713</v>
      </c>
      <c r="B714" s="2">
        <v>1</v>
      </c>
      <c r="C714" s="4">
        <v>2</v>
      </c>
    </row>
    <row r="715" spans="1:5" x14ac:dyDescent="0.25">
      <c r="A715">
        <v>714</v>
      </c>
      <c r="B715" s="2">
        <v>1</v>
      </c>
      <c r="C715" s="4">
        <v>2</v>
      </c>
    </row>
    <row r="716" spans="1:5" x14ac:dyDescent="0.25">
      <c r="A716">
        <v>715</v>
      </c>
      <c r="B716" s="2">
        <v>1</v>
      </c>
      <c r="C716" s="4">
        <v>2</v>
      </c>
    </row>
    <row r="717" spans="1:5" x14ac:dyDescent="0.25">
      <c r="A717">
        <v>716</v>
      </c>
      <c r="B717" s="2">
        <v>1</v>
      </c>
      <c r="C717" s="4">
        <v>2</v>
      </c>
    </row>
    <row r="718" spans="1:5" x14ac:dyDescent="0.25">
      <c r="A718">
        <v>717</v>
      </c>
      <c r="C718" s="4">
        <v>2</v>
      </c>
    </row>
    <row r="719" spans="1:5" x14ac:dyDescent="0.25">
      <c r="A719">
        <v>718</v>
      </c>
      <c r="C719" s="4">
        <v>2</v>
      </c>
    </row>
    <row r="720" spans="1:5" x14ac:dyDescent="0.25">
      <c r="A720">
        <v>719</v>
      </c>
      <c r="C720" s="4">
        <v>2</v>
      </c>
      <c r="D720" s="5">
        <v>3</v>
      </c>
    </row>
    <row r="721" spans="1:5" x14ac:dyDescent="0.25">
      <c r="A721">
        <v>720</v>
      </c>
      <c r="D721" s="5">
        <v>3</v>
      </c>
      <c r="E721" s="3">
        <v>4</v>
      </c>
    </row>
    <row r="722" spans="1:5" x14ac:dyDescent="0.25">
      <c r="A722">
        <v>721</v>
      </c>
      <c r="D722" s="5">
        <v>3</v>
      </c>
      <c r="E722" s="3">
        <v>4</v>
      </c>
    </row>
    <row r="723" spans="1:5" x14ac:dyDescent="0.25">
      <c r="A723">
        <v>722</v>
      </c>
      <c r="D723" s="5">
        <v>3</v>
      </c>
      <c r="E723" s="3">
        <v>4</v>
      </c>
    </row>
    <row r="724" spans="1:5" x14ac:dyDescent="0.25">
      <c r="A724">
        <v>723</v>
      </c>
      <c r="D724" s="5">
        <v>3</v>
      </c>
      <c r="E724" s="3">
        <v>4</v>
      </c>
    </row>
    <row r="725" spans="1:5" x14ac:dyDescent="0.25">
      <c r="A725">
        <v>724</v>
      </c>
      <c r="D725" s="5">
        <v>3</v>
      </c>
      <c r="E725" s="3">
        <v>4</v>
      </c>
    </row>
    <row r="726" spans="1:5" x14ac:dyDescent="0.25">
      <c r="A726">
        <v>725</v>
      </c>
      <c r="D726" s="5">
        <v>3</v>
      </c>
      <c r="E726" s="3">
        <v>4</v>
      </c>
    </row>
    <row r="727" spans="1:5" x14ac:dyDescent="0.25">
      <c r="A727">
        <v>726</v>
      </c>
      <c r="D727" s="5">
        <v>3</v>
      </c>
      <c r="E727" s="3">
        <v>4</v>
      </c>
    </row>
    <row r="728" spans="1:5" x14ac:dyDescent="0.25">
      <c r="A728">
        <v>727</v>
      </c>
      <c r="D728" s="5">
        <v>3</v>
      </c>
      <c r="E728" s="3">
        <v>4</v>
      </c>
    </row>
    <row r="729" spans="1:5" x14ac:dyDescent="0.25">
      <c r="A729">
        <v>728</v>
      </c>
      <c r="B729" s="2">
        <v>1</v>
      </c>
      <c r="D729" s="5">
        <v>3</v>
      </c>
      <c r="E729" s="3">
        <v>4</v>
      </c>
    </row>
    <row r="730" spans="1:5" x14ac:dyDescent="0.25">
      <c r="A730">
        <v>729</v>
      </c>
      <c r="B730" s="2">
        <v>1</v>
      </c>
      <c r="D730" s="5">
        <v>3</v>
      </c>
      <c r="E730" s="3">
        <v>4</v>
      </c>
    </row>
    <row r="731" spans="1:5" x14ac:dyDescent="0.25">
      <c r="A731">
        <v>730</v>
      </c>
      <c r="B731" s="2">
        <v>1</v>
      </c>
    </row>
    <row r="732" spans="1:5" x14ac:dyDescent="0.25">
      <c r="A732">
        <v>731</v>
      </c>
      <c r="B732" s="2">
        <v>1</v>
      </c>
    </row>
    <row r="733" spans="1:5" x14ac:dyDescent="0.25">
      <c r="A733">
        <v>732</v>
      </c>
      <c r="B733" s="2">
        <v>1</v>
      </c>
    </row>
    <row r="734" spans="1:5" x14ac:dyDescent="0.25">
      <c r="A734">
        <v>733</v>
      </c>
      <c r="B734" s="2">
        <v>1</v>
      </c>
      <c r="C734" s="4">
        <v>2</v>
      </c>
    </row>
    <row r="735" spans="1:5" x14ac:dyDescent="0.25">
      <c r="A735">
        <v>734</v>
      </c>
      <c r="B735" s="2">
        <v>1</v>
      </c>
      <c r="C735" s="4">
        <v>2</v>
      </c>
    </row>
    <row r="736" spans="1:5" x14ac:dyDescent="0.25">
      <c r="A736">
        <v>735</v>
      </c>
      <c r="B736" s="2">
        <v>1</v>
      </c>
      <c r="C736" s="4">
        <v>2</v>
      </c>
    </row>
    <row r="737" spans="1:5" x14ac:dyDescent="0.25">
      <c r="A737">
        <v>736</v>
      </c>
      <c r="B737" s="2">
        <v>1</v>
      </c>
      <c r="C737" s="4">
        <v>2</v>
      </c>
    </row>
    <row r="738" spans="1:5" x14ac:dyDescent="0.25">
      <c r="A738">
        <v>737</v>
      </c>
      <c r="B738" s="2">
        <v>1</v>
      </c>
      <c r="C738" s="4">
        <v>2</v>
      </c>
    </row>
    <row r="739" spans="1:5" x14ac:dyDescent="0.25">
      <c r="A739">
        <v>738</v>
      </c>
      <c r="C739" s="4">
        <v>2</v>
      </c>
    </row>
    <row r="740" spans="1:5" x14ac:dyDescent="0.25">
      <c r="A740">
        <v>739</v>
      </c>
      <c r="C740" s="4">
        <v>2</v>
      </c>
    </row>
    <row r="741" spans="1:5" x14ac:dyDescent="0.25">
      <c r="A741">
        <v>740</v>
      </c>
      <c r="C741" s="4">
        <v>2</v>
      </c>
    </row>
    <row r="742" spans="1:5" x14ac:dyDescent="0.25">
      <c r="A742">
        <v>741</v>
      </c>
      <c r="C742" s="4">
        <v>2</v>
      </c>
    </row>
    <row r="743" spans="1:5" x14ac:dyDescent="0.25">
      <c r="A743">
        <v>742</v>
      </c>
      <c r="C743" s="4">
        <v>2</v>
      </c>
      <c r="D743" s="5">
        <v>3</v>
      </c>
    </row>
    <row r="744" spans="1:5" x14ac:dyDescent="0.25">
      <c r="A744">
        <v>743</v>
      </c>
      <c r="D744" s="5">
        <v>3</v>
      </c>
      <c r="E744" s="3">
        <v>4</v>
      </c>
    </row>
    <row r="745" spans="1:5" x14ac:dyDescent="0.25">
      <c r="A745">
        <v>744</v>
      </c>
      <c r="D745" s="5">
        <v>3</v>
      </c>
      <c r="E745" s="3">
        <v>4</v>
      </c>
    </row>
    <row r="746" spans="1:5" x14ac:dyDescent="0.25">
      <c r="A746">
        <v>745</v>
      </c>
      <c r="D746" s="5">
        <v>3</v>
      </c>
      <c r="E746" s="3">
        <v>4</v>
      </c>
    </row>
    <row r="747" spans="1:5" x14ac:dyDescent="0.25">
      <c r="A747">
        <v>746</v>
      </c>
      <c r="D747" s="5">
        <v>3</v>
      </c>
      <c r="E747" s="3">
        <v>4</v>
      </c>
    </row>
    <row r="748" spans="1:5" x14ac:dyDescent="0.25">
      <c r="A748">
        <v>747</v>
      </c>
      <c r="D748" s="5">
        <v>3</v>
      </c>
      <c r="E748" s="3">
        <v>4</v>
      </c>
    </row>
    <row r="749" spans="1:5" x14ac:dyDescent="0.25">
      <c r="A749">
        <v>748</v>
      </c>
      <c r="D749" s="5">
        <v>3</v>
      </c>
      <c r="E749" s="3">
        <v>4</v>
      </c>
    </row>
    <row r="750" spans="1:5" x14ac:dyDescent="0.25">
      <c r="A750">
        <v>749</v>
      </c>
      <c r="D750" s="5">
        <v>3</v>
      </c>
      <c r="E750" s="3">
        <v>4</v>
      </c>
    </row>
    <row r="751" spans="1:5" x14ac:dyDescent="0.25">
      <c r="A751">
        <v>750</v>
      </c>
      <c r="B751" s="2">
        <v>1</v>
      </c>
      <c r="D751" s="5">
        <v>3</v>
      </c>
      <c r="E751" s="3">
        <v>4</v>
      </c>
    </row>
    <row r="752" spans="1:5" x14ac:dyDescent="0.25">
      <c r="A752">
        <v>751</v>
      </c>
      <c r="B752" s="2">
        <v>1</v>
      </c>
      <c r="D752" s="5">
        <v>3</v>
      </c>
      <c r="E752" s="3">
        <v>4</v>
      </c>
    </row>
    <row r="753" spans="1:5" x14ac:dyDescent="0.25">
      <c r="A753">
        <v>752</v>
      </c>
      <c r="B753" s="2">
        <v>1</v>
      </c>
      <c r="D753" s="5">
        <v>3</v>
      </c>
      <c r="E753" s="3">
        <v>4</v>
      </c>
    </row>
    <row r="754" spans="1:5" x14ac:dyDescent="0.25">
      <c r="A754">
        <v>753</v>
      </c>
      <c r="B754" s="2">
        <v>1</v>
      </c>
      <c r="E754" s="3">
        <v>4</v>
      </c>
    </row>
    <row r="755" spans="1:5" x14ac:dyDescent="0.25">
      <c r="A755">
        <v>754</v>
      </c>
      <c r="B755" s="2">
        <v>1</v>
      </c>
      <c r="E755" s="3">
        <v>4</v>
      </c>
    </row>
    <row r="756" spans="1:5" x14ac:dyDescent="0.25">
      <c r="A756">
        <v>755</v>
      </c>
      <c r="B756" s="2">
        <v>1</v>
      </c>
    </row>
    <row r="757" spans="1:5" x14ac:dyDescent="0.25">
      <c r="A757">
        <v>756</v>
      </c>
      <c r="B757" s="2">
        <v>1</v>
      </c>
    </row>
    <row r="758" spans="1:5" x14ac:dyDescent="0.25">
      <c r="A758">
        <v>757</v>
      </c>
      <c r="B758" s="2">
        <v>1</v>
      </c>
      <c r="C758" s="4">
        <v>2</v>
      </c>
    </row>
    <row r="759" spans="1:5" x14ac:dyDescent="0.25">
      <c r="A759">
        <v>758</v>
      </c>
      <c r="B759" s="2">
        <v>1</v>
      </c>
      <c r="C759" s="4">
        <v>2</v>
      </c>
    </row>
    <row r="760" spans="1:5" x14ac:dyDescent="0.25">
      <c r="A760">
        <v>759</v>
      </c>
      <c r="B760" s="2">
        <v>1</v>
      </c>
      <c r="C760" s="4">
        <v>2</v>
      </c>
    </row>
    <row r="761" spans="1:5" x14ac:dyDescent="0.25">
      <c r="A761">
        <v>760</v>
      </c>
      <c r="B761" s="2">
        <v>1</v>
      </c>
      <c r="C761" s="4">
        <v>2</v>
      </c>
    </row>
    <row r="762" spans="1:5" x14ac:dyDescent="0.25">
      <c r="A762">
        <v>761</v>
      </c>
      <c r="B762" s="2">
        <v>1</v>
      </c>
      <c r="C762" s="4">
        <v>2</v>
      </c>
    </row>
    <row r="763" spans="1:5" x14ac:dyDescent="0.25">
      <c r="A763">
        <v>762</v>
      </c>
      <c r="C763" s="4">
        <v>2</v>
      </c>
    </row>
    <row r="764" spans="1:5" x14ac:dyDescent="0.25">
      <c r="A764">
        <v>763</v>
      </c>
      <c r="C764" s="4">
        <v>2</v>
      </c>
      <c r="D764" s="5">
        <v>3</v>
      </c>
    </row>
    <row r="765" spans="1:5" x14ac:dyDescent="0.25">
      <c r="A765">
        <v>764</v>
      </c>
      <c r="C765" s="4">
        <v>2</v>
      </c>
      <c r="D765" s="5">
        <v>3</v>
      </c>
    </row>
    <row r="766" spans="1:5" x14ac:dyDescent="0.25">
      <c r="A766">
        <v>765</v>
      </c>
      <c r="C766" s="4">
        <v>2</v>
      </c>
      <c r="D766" s="5">
        <v>3</v>
      </c>
    </row>
    <row r="767" spans="1:5" x14ac:dyDescent="0.25">
      <c r="A767">
        <v>766</v>
      </c>
      <c r="C767" s="4">
        <v>2</v>
      </c>
      <c r="D767" s="5">
        <v>3</v>
      </c>
    </row>
    <row r="768" spans="1:5" x14ac:dyDescent="0.25">
      <c r="A768">
        <v>767</v>
      </c>
      <c r="C768" s="4">
        <v>2</v>
      </c>
      <c r="D768" s="5">
        <v>3</v>
      </c>
    </row>
    <row r="769" spans="1:5" x14ac:dyDescent="0.25">
      <c r="A769">
        <v>768</v>
      </c>
      <c r="D769" s="5">
        <v>3</v>
      </c>
    </row>
    <row r="770" spans="1:5" x14ac:dyDescent="0.25">
      <c r="A770">
        <v>769</v>
      </c>
      <c r="D770" s="5">
        <v>3</v>
      </c>
      <c r="E770" s="3">
        <v>4</v>
      </c>
    </row>
    <row r="771" spans="1:5" x14ac:dyDescent="0.25">
      <c r="A771">
        <v>770</v>
      </c>
      <c r="D771" s="5">
        <v>3</v>
      </c>
      <c r="E771" s="3">
        <v>4</v>
      </c>
    </row>
    <row r="772" spans="1:5" x14ac:dyDescent="0.25">
      <c r="A772">
        <v>771</v>
      </c>
      <c r="D772" s="5">
        <v>3</v>
      </c>
      <c r="E772" s="3">
        <v>4</v>
      </c>
    </row>
    <row r="773" spans="1:5" x14ac:dyDescent="0.25">
      <c r="A773">
        <v>772</v>
      </c>
      <c r="B773" s="2">
        <v>1</v>
      </c>
      <c r="D773" s="5">
        <v>3</v>
      </c>
      <c r="E773" s="3">
        <v>4</v>
      </c>
    </row>
    <row r="774" spans="1:5" x14ac:dyDescent="0.25">
      <c r="A774">
        <v>773</v>
      </c>
      <c r="B774" s="2">
        <v>1</v>
      </c>
      <c r="D774" s="5">
        <v>3</v>
      </c>
      <c r="E774" s="3">
        <v>4</v>
      </c>
    </row>
    <row r="775" spans="1:5" x14ac:dyDescent="0.25">
      <c r="A775">
        <v>774</v>
      </c>
      <c r="B775" s="2">
        <v>1</v>
      </c>
      <c r="D775" s="5">
        <v>3</v>
      </c>
      <c r="E775" s="3">
        <v>4</v>
      </c>
    </row>
    <row r="776" spans="1:5" x14ac:dyDescent="0.25">
      <c r="A776">
        <v>775</v>
      </c>
      <c r="B776" s="2">
        <v>1</v>
      </c>
      <c r="D776" s="5">
        <v>3</v>
      </c>
      <c r="E776" s="3">
        <v>4</v>
      </c>
    </row>
    <row r="777" spans="1:5" x14ac:dyDescent="0.25">
      <c r="A777">
        <v>776</v>
      </c>
      <c r="B777" s="2">
        <v>1</v>
      </c>
      <c r="E777" s="3">
        <v>4</v>
      </c>
    </row>
    <row r="778" spans="1:5" x14ac:dyDescent="0.25">
      <c r="A778">
        <v>777</v>
      </c>
      <c r="B778" s="2">
        <v>1</v>
      </c>
      <c r="E778" s="3">
        <v>4</v>
      </c>
    </row>
    <row r="779" spans="1:5" x14ac:dyDescent="0.25">
      <c r="A779">
        <v>778</v>
      </c>
      <c r="B779" s="2">
        <v>1</v>
      </c>
      <c r="E779" s="3">
        <v>4</v>
      </c>
    </row>
    <row r="780" spans="1:5" x14ac:dyDescent="0.25">
      <c r="A780">
        <v>779</v>
      </c>
      <c r="B780" s="2">
        <v>1</v>
      </c>
      <c r="E780" s="3">
        <v>4</v>
      </c>
    </row>
    <row r="781" spans="1:5" x14ac:dyDescent="0.25">
      <c r="A781">
        <v>780</v>
      </c>
      <c r="B781" s="2">
        <v>1</v>
      </c>
      <c r="E781" s="3">
        <v>4</v>
      </c>
    </row>
    <row r="782" spans="1:5" x14ac:dyDescent="0.25">
      <c r="A782">
        <v>781</v>
      </c>
      <c r="B782" s="2">
        <v>1</v>
      </c>
      <c r="E782" s="3">
        <v>4</v>
      </c>
    </row>
    <row r="783" spans="1:5" x14ac:dyDescent="0.25">
      <c r="A783">
        <v>782</v>
      </c>
      <c r="B783" s="2">
        <v>1</v>
      </c>
    </row>
    <row r="784" spans="1:5" x14ac:dyDescent="0.25">
      <c r="A784">
        <v>783</v>
      </c>
      <c r="B784" s="2">
        <v>1</v>
      </c>
      <c r="C784" s="4">
        <v>2</v>
      </c>
    </row>
    <row r="785" spans="1:5" x14ac:dyDescent="0.25">
      <c r="A785">
        <v>784</v>
      </c>
      <c r="B785" s="2">
        <v>1</v>
      </c>
      <c r="C785" s="4">
        <v>2</v>
      </c>
    </row>
    <row r="786" spans="1:5" x14ac:dyDescent="0.25">
      <c r="A786">
        <v>785</v>
      </c>
      <c r="B786" s="2">
        <v>1</v>
      </c>
      <c r="C786" s="4">
        <v>2</v>
      </c>
    </row>
    <row r="787" spans="1:5" x14ac:dyDescent="0.25">
      <c r="A787">
        <v>786</v>
      </c>
      <c r="C787" s="4">
        <v>2</v>
      </c>
    </row>
    <row r="788" spans="1:5" x14ac:dyDescent="0.25">
      <c r="A788">
        <v>787</v>
      </c>
      <c r="C788" s="4">
        <v>2</v>
      </c>
    </row>
    <row r="789" spans="1:5" x14ac:dyDescent="0.25">
      <c r="A789">
        <v>788</v>
      </c>
      <c r="C789" s="4">
        <v>2</v>
      </c>
    </row>
    <row r="790" spans="1:5" x14ac:dyDescent="0.25">
      <c r="A790">
        <v>789</v>
      </c>
      <c r="C790" s="4">
        <v>2</v>
      </c>
      <c r="D790" s="5">
        <v>3</v>
      </c>
    </row>
    <row r="791" spans="1:5" x14ac:dyDescent="0.25">
      <c r="A791">
        <v>790</v>
      </c>
      <c r="C791" s="4">
        <v>2</v>
      </c>
      <c r="D791" s="5">
        <v>3</v>
      </c>
    </row>
    <row r="792" spans="1:5" x14ac:dyDescent="0.25">
      <c r="A792">
        <v>791</v>
      </c>
      <c r="C792" s="4">
        <v>2</v>
      </c>
      <c r="D792" s="5">
        <v>3</v>
      </c>
    </row>
    <row r="793" spans="1:5" x14ac:dyDescent="0.25">
      <c r="A793">
        <v>792</v>
      </c>
      <c r="C793" s="4">
        <v>2</v>
      </c>
      <c r="D793" s="5">
        <v>3</v>
      </c>
    </row>
    <row r="794" spans="1:5" x14ac:dyDescent="0.25">
      <c r="A794">
        <v>793</v>
      </c>
      <c r="C794" s="4">
        <v>2</v>
      </c>
      <c r="D794" s="5">
        <v>3</v>
      </c>
    </row>
    <row r="795" spans="1:5" x14ac:dyDescent="0.25">
      <c r="A795">
        <v>794</v>
      </c>
      <c r="C795" s="4">
        <v>2</v>
      </c>
      <c r="D795" s="5">
        <v>3</v>
      </c>
    </row>
    <row r="796" spans="1:5" x14ac:dyDescent="0.25">
      <c r="A796">
        <v>795</v>
      </c>
      <c r="C796" s="4">
        <v>2</v>
      </c>
      <c r="D796" s="5">
        <v>3</v>
      </c>
    </row>
    <row r="797" spans="1:5" x14ac:dyDescent="0.25">
      <c r="A797">
        <v>796</v>
      </c>
      <c r="B797" s="2">
        <v>1</v>
      </c>
      <c r="D797" s="5">
        <v>3</v>
      </c>
      <c r="E797" s="3">
        <v>4</v>
      </c>
    </row>
    <row r="798" spans="1:5" x14ac:dyDescent="0.25">
      <c r="A798">
        <v>797</v>
      </c>
      <c r="B798" s="2">
        <v>1</v>
      </c>
      <c r="D798" s="5">
        <v>3</v>
      </c>
      <c r="E798" s="3">
        <v>4</v>
      </c>
    </row>
    <row r="799" spans="1:5" x14ac:dyDescent="0.25">
      <c r="A799">
        <v>798</v>
      </c>
      <c r="B799" s="2">
        <v>1</v>
      </c>
      <c r="D799" s="5">
        <v>3</v>
      </c>
      <c r="E799" s="3">
        <v>4</v>
      </c>
    </row>
    <row r="800" spans="1:5" x14ac:dyDescent="0.25">
      <c r="A800">
        <v>799</v>
      </c>
      <c r="B800" s="2">
        <v>1</v>
      </c>
      <c r="D800" s="5">
        <v>3</v>
      </c>
      <c r="E800" s="3">
        <v>4</v>
      </c>
    </row>
    <row r="801" spans="1:5" x14ac:dyDescent="0.25">
      <c r="A801">
        <v>800</v>
      </c>
      <c r="B801" s="2">
        <v>1</v>
      </c>
      <c r="D801" s="5">
        <v>3</v>
      </c>
      <c r="E801" s="3">
        <v>4</v>
      </c>
    </row>
    <row r="802" spans="1:5" x14ac:dyDescent="0.25">
      <c r="A802">
        <v>801</v>
      </c>
      <c r="B802" s="2">
        <v>1</v>
      </c>
      <c r="D802" s="5">
        <v>3</v>
      </c>
      <c r="E802" s="3">
        <v>4</v>
      </c>
    </row>
    <row r="803" spans="1:5" x14ac:dyDescent="0.25">
      <c r="A803">
        <v>802</v>
      </c>
      <c r="B803" s="2">
        <v>1</v>
      </c>
      <c r="D803" s="5">
        <v>3</v>
      </c>
      <c r="E803" s="3">
        <v>4</v>
      </c>
    </row>
    <row r="804" spans="1:5" x14ac:dyDescent="0.25">
      <c r="A804">
        <v>803</v>
      </c>
      <c r="B804" s="2">
        <v>1</v>
      </c>
      <c r="E804" s="3">
        <v>4</v>
      </c>
    </row>
    <row r="805" spans="1:5" x14ac:dyDescent="0.25">
      <c r="A805">
        <v>804</v>
      </c>
      <c r="B805" s="2">
        <v>1</v>
      </c>
      <c r="E805" s="3">
        <v>4</v>
      </c>
    </row>
    <row r="806" spans="1:5" x14ac:dyDescent="0.25">
      <c r="A806">
        <v>805</v>
      </c>
      <c r="B806" s="2">
        <v>1</v>
      </c>
      <c r="E806" s="3">
        <v>4</v>
      </c>
    </row>
    <row r="807" spans="1:5" x14ac:dyDescent="0.25">
      <c r="A807">
        <v>806</v>
      </c>
      <c r="B807" s="2">
        <v>1</v>
      </c>
      <c r="E807" s="3">
        <v>4</v>
      </c>
    </row>
    <row r="808" spans="1:5" x14ac:dyDescent="0.25">
      <c r="A808">
        <v>807</v>
      </c>
      <c r="B808" s="2">
        <v>1</v>
      </c>
      <c r="E808" s="3">
        <v>4</v>
      </c>
    </row>
    <row r="809" spans="1:5" x14ac:dyDescent="0.25">
      <c r="A809">
        <v>808</v>
      </c>
      <c r="B809" s="2">
        <v>1</v>
      </c>
      <c r="E809" s="3">
        <v>4</v>
      </c>
    </row>
    <row r="810" spans="1:5" x14ac:dyDescent="0.25">
      <c r="A810">
        <v>809</v>
      </c>
      <c r="B810" s="2">
        <v>1</v>
      </c>
      <c r="E810" s="3">
        <v>4</v>
      </c>
    </row>
    <row r="811" spans="1:5" x14ac:dyDescent="0.25">
      <c r="A811">
        <v>810</v>
      </c>
      <c r="B811" s="2">
        <v>1</v>
      </c>
      <c r="E811" s="3">
        <v>4</v>
      </c>
    </row>
    <row r="812" spans="1:5" x14ac:dyDescent="0.25">
      <c r="A812">
        <v>811</v>
      </c>
      <c r="B812" s="2">
        <v>1</v>
      </c>
      <c r="C812" s="4">
        <v>2</v>
      </c>
      <c r="E812" s="3">
        <v>4</v>
      </c>
    </row>
    <row r="813" spans="1:5" x14ac:dyDescent="0.25">
      <c r="A813">
        <v>812</v>
      </c>
      <c r="B813" s="2">
        <v>1</v>
      </c>
      <c r="C813" s="4">
        <v>2</v>
      </c>
      <c r="E813" s="3">
        <v>4</v>
      </c>
    </row>
    <row r="814" spans="1:5" x14ac:dyDescent="0.25">
      <c r="A814">
        <v>813</v>
      </c>
      <c r="B814" s="2">
        <v>1</v>
      </c>
      <c r="C814" s="4">
        <v>2</v>
      </c>
      <c r="E814" s="3">
        <v>4</v>
      </c>
    </row>
    <row r="815" spans="1:5" x14ac:dyDescent="0.25">
      <c r="A815">
        <v>814</v>
      </c>
      <c r="B815" s="2">
        <v>1</v>
      </c>
      <c r="C815" s="4">
        <v>2</v>
      </c>
      <c r="E815" s="3">
        <v>4</v>
      </c>
    </row>
    <row r="816" spans="1:5" x14ac:dyDescent="0.25">
      <c r="A816">
        <v>815</v>
      </c>
      <c r="B816" s="2">
        <v>1</v>
      </c>
      <c r="C816" s="4">
        <v>2</v>
      </c>
      <c r="E816" s="3">
        <v>4</v>
      </c>
    </row>
    <row r="817" spans="1:6" x14ac:dyDescent="0.25">
      <c r="A817">
        <v>816</v>
      </c>
      <c r="C817" s="4">
        <v>2</v>
      </c>
    </row>
    <row r="818" spans="1:6" x14ac:dyDescent="0.25">
      <c r="A818">
        <v>817</v>
      </c>
      <c r="C818" s="4">
        <v>2</v>
      </c>
      <c r="D818" s="5">
        <v>3</v>
      </c>
    </row>
    <row r="819" spans="1:6" x14ac:dyDescent="0.25">
      <c r="A819">
        <v>818</v>
      </c>
      <c r="C819" s="4">
        <v>2</v>
      </c>
      <c r="D819" s="5">
        <v>3</v>
      </c>
      <c r="F819" t="s">
        <v>22</v>
      </c>
    </row>
    <row r="820" spans="1:6" x14ac:dyDescent="0.25">
      <c r="A820">
        <v>819</v>
      </c>
    </row>
    <row r="821" spans="1:6" x14ac:dyDescent="0.25">
      <c r="A821">
        <v>820</v>
      </c>
      <c r="F821" t="s">
        <v>22</v>
      </c>
    </row>
    <row r="822" spans="1:6" x14ac:dyDescent="0.25">
      <c r="A822">
        <v>821</v>
      </c>
      <c r="D822" s="5">
        <v>3</v>
      </c>
    </row>
    <row r="823" spans="1:6" x14ac:dyDescent="0.25">
      <c r="A823">
        <v>822</v>
      </c>
      <c r="D823" s="5">
        <v>3</v>
      </c>
    </row>
    <row r="824" spans="1:6" x14ac:dyDescent="0.25">
      <c r="A824">
        <v>823</v>
      </c>
      <c r="C824" s="4">
        <v>2</v>
      </c>
      <c r="D824" s="5">
        <v>3</v>
      </c>
    </row>
    <row r="825" spans="1:6" x14ac:dyDescent="0.25">
      <c r="A825">
        <v>824</v>
      </c>
      <c r="C825" s="4">
        <v>2</v>
      </c>
      <c r="D825" s="5">
        <v>3</v>
      </c>
    </row>
    <row r="826" spans="1:6" x14ac:dyDescent="0.25">
      <c r="A826">
        <v>825</v>
      </c>
      <c r="C826" s="4">
        <v>2</v>
      </c>
      <c r="D826" s="5">
        <v>3</v>
      </c>
    </row>
    <row r="827" spans="1:6" x14ac:dyDescent="0.25">
      <c r="A827">
        <v>826</v>
      </c>
      <c r="C827" s="4">
        <v>2</v>
      </c>
      <c r="D827" s="5">
        <v>3</v>
      </c>
    </row>
    <row r="828" spans="1:6" x14ac:dyDescent="0.25">
      <c r="A828">
        <v>827</v>
      </c>
      <c r="C828" s="4">
        <v>2</v>
      </c>
      <c r="D828" s="5">
        <v>3</v>
      </c>
    </row>
    <row r="829" spans="1:6" x14ac:dyDescent="0.25">
      <c r="A829">
        <v>828</v>
      </c>
      <c r="C829" s="4">
        <v>2</v>
      </c>
      <c r="D829" s="5">
        <v>3</v>
      </c>
    </row>
    <row r="830" spans="1:6" x14ac:dyDescent="0.25">
      <c r="A830">
        <v>829</v>
      </c>
      <c r="C830" s="4">
        <v>2</v>
      </c>
      <c r="D830" s="5">
        <v>3</v>
      </c>
    </row>
    <row r="831" spans="1:6" x14ac:dyDescent="0.25">
      <c r="A831">
        <v>830</v>
      </c>
      <c r="C831" s="4">
        <v>2</v>
      </c>
      <c r="D831" s="5">
        <v>3</v>
      </c>
    </row>
    <row r="832" spans="1:6" x14ac:dyDescent="0.25">
      <c r="A832">
        <v>831</v>
      </c>
      <c r="C832" s="4">
        <v>2</v>
      </c>
      <c r="D832" s="5">
        <v>3</v>
      </c>
    </row>
    <row r="833" spans="1:5" x14ac:dyDescent="0.25">
      <c r="A833">
        <v>832</v>
      </c>
      <c r="C833" s="4">
        <v>2</v>
      </c>
      <c r="D833" s="5">
        <v>3</v>
      </c>
    </row>
    <row r="834" spans="1:5" x14ac:dyDescent="0.25">
      <c r="A834">
        <v>833</v>
      </c>
      <c r="C834" s="4">
        <v>2</v>
      </c>
      <c r="D834" s="5">
        <v>3</v>
      </c>
    </row>
    <row r="835" spans="1:5" x14ac:dyDescent="0.25">
      <c r="A835">
        <v>834</v>
      </c>
      <c r="C835" s="4">
        <v>2</v>
      </c>
      <c r="D835" s="5">
        <v>3</v>
      </c>
    </row>
    <row r="836" spans="1:5" x14ac:dyDescent="0.25">
      <c r="A836">
        <v>835</v>
      </c>
      <c r="B836" s="2">
        <v>1</v>
      </c>
      <c r="C836" s="4">
        <v>2</v>
      </c>
      <c r="D836" s="5">
        <v>3</v>
      </c>
    </row>
    <row r="837" spans="1:5" x14ac:dyDescent="0.25">
      <c r="A837">
        <v>836</v>
      </c>
      <c r="B837" s="2">
        <v>1</v>
      </c>
      <c r="C837" s="4">
        <v>2</v>
      </c>
    </row>
    <row r="838" spans="1:5" x14ac:dyDescent="0.25">
      <c r="A838">
        <v>837</v>
      </c>
      <c r="B838" s="2">
        <v>1</v>
      </c>
      <c r="C838" s="4">
        <v>2</v>
      </c>
    </row>
    <row r="839" spans="1:5" x14ac:dyDescent="0.25">
      <c r="A839">
        <v>838</v>
      </c>
      <c r="B839" s="2">
        <v>1</v>
      </c>
    </row>
    <row r="840" spans="1:5" x14ac:dyDescent="0.25">
      <c r="A840">
        <v>839</v>
      </c>
      <c r="B840" s="2">
        <v>1</v>
      </c>
    </row>
    <row r="841" spans="1:5" x14ac:dyDescent="0.25">
      <c r="A841">
        <v>840</v>
      </c>
      <c r="B841" s="2">
        <v>1</v>
      </c>
      <c r="E841" s="3">
        <v>4</v>
      </c>
    </row>
    <row r="842" spans="1:5" x14ac:dyDescent="0.25">
      <c r="A842">
        <v>841</v>
      </c>
      <c r="B842" s="2">
        <v>1</v>
      </c>
      <c r="E842" s="3">
        <v>4</v>
      </c>
    </row>
    <row r="843" spans="1:5" x14ac:dyDescent="0.25">
      <c r="A843">
        <v>842</v>
      </c>
      <c r="B843" s="2">
        <v>1</v>
      </c>
      <c r="E843" s="3">
        <v>4</v>
      </c>
    </row>
    <row r="844" spans="1:5" x14ac:dyDescent="0.25">
      <c r="A844">
        <v>843</v>
      </c>
      <c r="B844" s="2">
        <v>1</v>
      </c>
      <c r="E844" s="3">
        <v>4</v>
      </c>
    </row>
    <row r="845" spans="1:5" x14ac:dyDescent="0.25">
      <c r="A845">
        <v>844</v>
      </c>
      <c r="B845" s="2">
        <v>1</v>
      </c>
      <c r="E845" s="3">
        <v>4</v>
      </c>
    </row>
    <row r="846" spans="1:5" x14ac:dyDescent="0.25">
      <c r="A846">
        <v>845</v>
      </c>
      <c r="B846" s="2">
        <v>1</v>
      </c>
      <c r="E846" s="3">
        <v>4</v>
      </c>
    </row>
    <row r="847" spans="1:5" x14ac:dyDescent="0.25">
      <c r="A847">
        <v>846</v>
      </c>
      <c r="B847" s="2">
        <v>1</v>
      </c>
      <c r="E847" s="3">
        <v>4</v>
      </c>
    </row>
    <row r="848" spans="1:5" x14ac:dyDescent="0.25">
      <c r="A848">
        <v>847</v>
      </c>
      <c r="B848" s="2">
        <v>1</v>
      </c>
      <c r="E848" s="3">
        <v>4</v>
      </c>
    </row>
    <row r="849" spans="1:5" x14ac:dyDescent="0.25">
      <c r="A849">
        <v>848</v>
      </c>
      <c r="B849" s="2">
        <v>1</v>
      </c>
      <c r="D849" s="5">
        <v>3</v>
      </c>
      <c r="E849" s="3">
        <v>4</v>
      </c>
    </row>
    <row r="850" spans="1:5" x14ac:dyDescent="0.25">
      <c r="A850">
        <v>849</v>
      </c>
      <c r="B850" s="2">
        <v>1</v>
      </c>
      <c r="D850" s="5">
        <v>3</v>
      </c>
      <c r="E850" s="3">
        <v>4</v>
      </c>
    </row>
    <row r="851" spans="1:5" x14ac:dyDescent="0.25">
      <c r="A851">
        <v>850</v>
      </c>
      <c r="D851" s="5">
        <v>3</v>
      </c>
      <c r="E851" s="3">
        <v>4</v>
      </c>
    </row>
    <row r="852" spans="1:5" x14ac:dyDescent="0.25">
      <c r="A852">
        <v>851</v>
      </c>
      <c r="D852" s="5">
        <v>3</v>
      </c>
      <c r="E852" s="3">
        <v>4</v>
      </c>
    </row>
    <row r="853" spans="1:5" x14ac:dyDescent="0.25">
      <c r="A853">
        <v>852</v>
      </c>
      <c r="D853" s="5">
        <v>3</v>
      </c>
      <c r="E853" s="3">
        <v>4</v>
      </c>
    </row>
    <row r="854" spans="1:5" x14ac:dyDescent="0.25">
      <c r="A854">
        <v>853</v>
      </c>
      <c r="C854" s="4">
        <v>2</v>
      </c>
      <c r="D854" s="5">
        <v>3</v>
      </c>
    </row>
    <row r="855" spans="1:5" x14ac:dyDescent="0.25">
      <c r="A855">
        <v>854</v>
      </c>
      <c r="C855" s="4">
        <v>2</v>
      </c>
      <c r="D855" s="5">
        <v>3</v>
      </c>
    </row>
    <row r="856" spans="1:5" x14ac:dyDescent="0.25">
      <c r="A856">
        <v>855</v>
      </c>
      <c r="C856" s="4">
        <v>2</v>
      </c>
      <c r="D856" s="5">
        <v>3</v>
      </c>
    </row>
    <row r="857" spans="1:5" x14ac:dyDescent="0.25">
      <c r="A857">
        <v>856</v>
      </c>
      <c r="C857" s="4">
        <v>2</v>
      </c>
      <c r="D857" s="5">
        <v>3</v>
      </c>
    </row>
    <row r="858" spans="1:5" x14ac:dyDescent="0.25">
      <c r="A858">
        <v>857</v>
      </c>
      <c r="C858" s="4">
        <v>2</v>
      </c>
      <c r="D858" s="5">
        <v>3</v>
      </c>
    </row>
    <row r="859" spans="1:5" x14ac:dyDescent="0.25">
      <c r="A859">
        <v>858</v>
      </c>
      <c r="C859" s="4">
        <v>2</v>
      </c>
      <c r="D859" s="5">
        <v>3</v>
      </c>
    </row>
    <row r="860" spans="1:5" x14ac:dyDescent="0.25">
      <c r="A860">
        <v>859</v>
      </c>
      <c r="C860" s="4">
        <v>2</v>
      </c>
      <c r="D860" s="5">
        <v>3</v>
      </c>
    </row>
    <row r="861" spans="1:5" x14ac:dyDescent="0.25">
      <c r="A861">
        <v>860</v>
      </c>
      <c r="C861" s="4">
        <v>2</v>
      </c>
      <c r="D861" s="5">
        <v>3</v>
      </c>
    </row>
    <row r="862" spans="1:5" x14ac:dyDescent="0.25">
      <c r="A862">
        <v>861</v>
      </c>
      <c r="C862" s="4">
        <v>2</v>
      </c>
      <c r="D862" s="5">
        <v>3</v>
      </c>
    </row>
    <row r="863" spans="1:5" x14ac:dyDescent="0.25">
      <c r="A863">
        <v>862</v>
      </c>
      <c r="C863" s="4">
        <v>2</v>
      </c>
      <c r="D863" s="5">
        <v>3</v>
      </c>
    </row>
    <row r="864" spans="1:5" x14ac:dyDescent="0.25">
      <c r="A864">
        <v>863</v>
      </c>
      <c r="C864" s="4">
        <v>2</v>
      </c>
    </row>
    <row r="865" spans="1:5" x14ac:dyDescent="0.25">
      <c r="A865">
        <v>864</v>
      </c>
      <c r="C865" s="4">
        <v>2</v>
      </c>
    </row>
    <row r="866" spans="1:5" x14ac:dyDescent="0.25">
      <c r="A866">
        <v>865</v>
      </c>
      <c r="C866" s="4">
        <v>2</v>
      </c>
    </row>
    <row r="867" spans="1:5" x14ac:dyDescent="0.25">
      <c r="A867">
        <v>866</v>
      </c>
      <c r="B867" s="2">
        <v>1</v>
      </c>
      <c r="C867" s="4">
        <v>2</v>
      </c>
    </row>
    <row r="868" spans="1:5" x14ac:dyDescent="0.25">
      <c r="A868">
        <v>867</v>
      </c>
      <c r="B868" s="2">
        <v>1</v>
      </c>
      <c r="C868" s="4">
        <v>2</v>
      </c>
      <c r="E868" s="3">
        <v>4</v>
      </c>
    </row>
    <row r="869" spans="1:5" x14ac:dyDescent="0.25">
      <c r="A869">
        <v>868</v>
      </c>
      <c r="B869" s="2">
        <v>1</v>
      </c>
      <c r="C869" s="4">
        <v>2</v>
      </c>
      <c r="E869" s="3">
        <v>4</v>
      </c>
    </row>
    <row r="870" spans="1:5" x14ac:dyDescent="0.25">
      <c r="A870">
        <v>869</v>
      </c>
      <c r="B870" s="2">
        <v>1</v>
      </c>
      <c r="E870" s="3">
        <v>4</v>
      </c>
    </row>
    <row r="871" spans="1:5" x14ac:dyDescent="0.25">
      <c r="A871">
        <v>870</v>
      </c>
      <c r="B871" s="2">
        <v>1</v>
      </c>
      <c r="E871" s="3">
        <v>4</v>
      </c>
    </row>
    <row r="872" spans="1:5" x14ac:dyDescent="0.25">
      <c r="A872">
        <v>871</v>
      </c>
      <c r="B872" s="2">
        <v>1</v>
      </c>
      <c r="E872" s="3">
        <v>4</v>
      </c>
    </row>
    <row r="873" spans="1:5" x14ac:dyDescent="0.25">
      <c r="A873">
        <v>872</v>
      </c>
      <c r="B873" s="2">
        <v>1</v>
      </c>
      <c r="E873" s="3">
        <v>4</v>
      </c>
    </row>
    <row r="874" spans="1:5" x14ac:dyDescent="0.25">
      <c r="A874">
        <v>873</v>
      </c>
      <c r="B874" s="2">
        <v>1</v>
      </c>
      <c r="E874" s="3">
        <v>4</v>
      </c>
    </row>
    <row r="875" spans="1:5" x14ac:dyDescent="0.25">
      <c r="A875">
        <v>874</v>
      </c>
      <c r="B875" s="2">
        <v>1</v>
      </c>
      <c r="E875" s="3">
        <v>4</v>
      </c>
    </row>
    <row r="876" spans="1:5" x14ac:dyDescent="0.25">
      <c r="A876">
        <v>875</v>
      </c>
      <c r="B876" s="2">
        <v>1</v>
      </c>
      <c r="E876" s="3">
        <v>4</v>
      </c>
    </row>
    <row r="877" spans="1:5" x14ac:dyDescent="0.25">
      <c r="A877">
        <v>876</v>
      </c>
      <c r="B877" s="2">
        <v>1</v>
      </c>
      <c r="E877" s="3">
        <v>4</v>
      </c>
    </row>
    <row r="878" spans="1:5" x14ac:dyDescent="0.25">
      <c r="A878">
        <v>877</v>
      </c>
      <c r="B878" s="2">
        <v>1</v>
      </c>
      <c r="E878" s="3">
        <v>4</v>
      </c>
    </row>
    <row r="879" spans="1:5" x14ac:dyDescent="0.25">
      <c r="A879">
        <v>878</v>
      </c>
      <c r="B879" s="2">
        <v>1</v>
      </c>
      <c r="E879" s="3">
        <v>4</v>
      </c>
    </row>
    <row r="880" spans="1:5" x14ac:dyDescent="0.25">
      <c r="A880">
        <v>879</v>
      </c>
      <c r="B880" s="2">
        <v>1</v>
      </c>
      <c r="E880" s="3">
        <v>4</v>
      </c>
    </row>
    <row r="881" spans="1:5" x14ac:dyDescent="0.25">
      <c r="A881">
        <v>880</v>
      </c>
      <c r="B881" s="2">
        <v>1</v>
      </c>
      <c r="E881" s="3">
        <v>4</v>
      </c>
    </row>
    <row r="882" spans="1:5" x14ac:dyDescent="0.25">
      <c r="A882">
        <v>881</v>
      </c>
      <c r="C882" s="4">
        <v>2</v>
      </c>
    </row>
    <row r="883" spans="1:5" x14ac:dyDescent="0.25">
      <c r="A883">
        <v>882</v>
      </c>
      <c r="C883" s="4">
        <v>2</v>
      </c>
      <c r="D883" s="5">
        <v>3</v>
      </c>
    </row>
    <row r="884" spans="1:5" x14ac:dyDescent="0.25">
      <c r="A884">
        <v>883</v>
      </c>
      <c r="C884" s="4">
        <v>2</v>
      </c>
      <c r="D884" s="5">
        <v>3</v>
      </c>
    </row>
    <row r="885" spans="1:5" x14ac:dyDescent="0.25">
      <c r="A885">
        <v>884</v>
      </c>
      <c r="C885" s="4">
        <v>2</v>
      </c>
      <c r="D885" s="5">
        <v>3</v>
      </c>
    </row>
    <row r="886" spans="1:5" x14ac:dyDescent="0.25">
      <c r="A886">
        <v>885</v>
      </c>
      <c r="C886" s="4">
        <v>2</v>
      </c>
      <c r="D886" s="5">
        <v>3</v>
      </c>
    </row>
    <row r="887" spans="1:5" x14ac:dyDescent="0.25">
      <c r="A887">
        <v>886</v>
      </c>
      <c r="C887" s="4">
        <v>2</v>
      </c>
      <c r="D887" s="5">
        <v>3</v>
      </c>
    </row>
    <row r="888" spans="1:5" x14ac:dyDescent="0.25">
      <c r="A888">
        <v>887</v>
      </c>
      <c r="C888" s="4">
        <v>2</v>
      </c>
      <c r="D888" s="5">
        <v>3</v>
      </c>
    </row>
    <row r="889" spans="1:5" x14ac:dyDescent="0.25">
      <c r="A889">
        <v>888</v>
      </c>
      <c r="C889" s="4">
        <v>2</v>
      </c>
      <c r="D889" s="5">
        <v>3</v>
      </c>
    </row>
    <row r="890" spans="1:5" x14ac:dyDescent="0.25">
      <c r="A890">
        <v>889</v>
      </c>
      <c r="C890" s="4">
        <v>2</v>
      </c>
      <c r="D890" s="5">
        <v>3</v>
      </c>
    </row>
    <row r="891" spans="1:5" x14ac:dyDescent="0.25">
      <c r="A891">
        <v>890</v>
      </c>
      <c r="C891" s="4">
        <v>2</v>
      </c>
      <c r="D891" s="5">
        <v>3</v>
      </c>
    </row>
    <row r="892" spans="1:5" x14ac:dyDescent="0.25">
      <c r="A892">
        <v>891</v>
      </c>
      <c r="C892" s="4">
        <v>2</v>
      </c>
      <c r="D892" s="5">
        <v>3</v>
      </c>
    </row>
    <row r="893" spans="1:5" x14ac:dyDescent="0.25">
      <c r="A893">
        <v>892</v>
      </c>
      <c r="C893" s="4">
        <v>2</v>
      </c>
      <c r="D893" s="5">
        <v>3</v>
      </c>
    </row>
    <row r="894" spans="1:5" x14ac:dyDescent="0.25">
      <c r="A894">
        <v>893</v>
      </c>
      <c r="C894" s="4">
        <v>2</v>
      </c>
      <c r="D894" s="5">
        <v>3</v>
      </c>
    </row>
    <row r="895" spans="1:5" x14ac:dyDescent="0.25">
      <c r="A895">
        <v>894</v>
      </c>
      <c r="D895" s="5">
        <v>3</v>
      </c>
    </row>
    <row r="896" spans="1:5" x14ac:dyDescent="0.25">
      <c r="A896">
        <v>895</v>
      </c>
    </row>
    <row r="897" spans="1:5" x14ac:dyDescent="0.25">
      <c r="A897">
        <v>896</v>
      </c>
      <c r="B897" s="2">
        <v>1</v>
      </c>
      <c r="E897" s="3">
        <v>4</v>
      </c>
    </row>
    <row r="898" spans="1:5" x14ac:dyDescent="0.25">
      <c r="A898">
        <v>897</v>
      </c>
      <c r="B898" s="2">
        <v>1</v>
      </c>
      <c r="E898" s="3">
        <v>4</v>
      </c>
    </row>
    <row r="899" spans="1:5" x14ac:dyDescent="0.25">
      <c r="A899">
        <v>898</v>
      </c>
      <c r="B899" s="2">
        <v>1</v>
      </c>
      <c r="E899" s="3">
        <v>4</v>
      </c>
    </row>
    <row r="900" spans="1:5" x14ac:dyDescent="0.25">
      <c r="A900">
        <v>899</v>
      </c>
      <c r="B900" s="2">
        <v>1</v>
      </c>
      <c r="E900" s="3">
        <v>4</v>
      </c>
    </row>
    <row r="901" spans="1:5" x14ac:dyDescent="0.25">
      <c r="A901">
        <v>900</v>
      </c>
      <c r="B901" s="2">
        <v>1</v>
      </c>
      <c r="E901" s="3">
        <v>4</v>
      </c>
    </row>
    <row r="902" spans="1:5" x14ac:dyDescent="0.25">
      <c r="A902">
        <v>901</v>
      </c>
      <c r="B902" s="2">
        <v>1</v>
      </c>
      <c r="E902" s="3">
        <v>4</v>
      </c>
    </row>
    <row r="903" spans="1:5" x14ac:dyDescent="0.25">
      <c r="A903">
        <v>902</v>
      </c>
      <c r="B903" s="2">
        <v>1</v>
      </c>
      <c r="E903" s="3">
        <v>4</v>
      </c>
    </row>
    <row r="904" spans="1:5" x14ac:dyDescent="0.25">
      <c r="A904">
        <v>903</v>
      </c>
      <c r="B904" s="2">
        <v>1</v>
      </c>
      <c r="E904" s="3">
        <v>4</v>
      </c>
    </row>
    <row r="905" spans="1:5" x14ac:dyDescent="0.25">
      <c r="A905">
        <v>904</v>
      </c>
      <c r="B905" s="2">
        <v>1</v>
      </c>
      <c r="E905" s="3">
        <v>4</v>
      </c>
    </row>
    <row r="906" spans="1:5" x14ac:dyDescent="0.25">
      <c r="A906">
        <v>905</v>
      </c>
      <c r="B906" s="2">
        <v>1</v>
      </c>
      <c r="E906" s="3">
        <v>4</v>
      </c>
    </row>
    <row r="907" spans="1:5" x14ac:dyDescent="0.25">
      <c r="A907">
        <v>906</v>
      </c>
      <c r="B907" s="2">
        <v>1</v>
      </c>
      <c r="E907" s="3">
        <v>4</v>
      </c>
    </row>
    <row r="908" spans="1:5" x14ac:dyDescent="0.25">
      <c r="A908">
        <v>907</v>
      </c>
      <c r="B908" s="2">
        <v>1</v>
      </c>
    </row>
    <row r="909" spans="1:5" x14ac:dyDescent="0.25">
      <c r="A909">
        <v>908</v>
      </c>
    </row>
    <row r="910" spans="1:5" x14ac:dyDescent="0.25">
      <c r="A910">
        <v>909</v>
      </c>
      <c r="D910" s="5">
        <v>3</v>
      </c>
    </row>
    <row r="911" spans="1:5" x14ac:dyDescent="0.25">
      <c r="A911">
        <v>910</v>
      </c>
      <c r="C911" s="4">
        <v>2</v>
      </c>
      <c r="D911" s="5">
        <v>3</v>
      </c>
    </row>
    <row r="912" spans="1:5" x14ac:dyDescent="0.25">
      <c r="A912">
        <v>911</v>
      </c>
      <c r="C912" s="4">
        <v>2</v>
      </c>
      <c r="D912" s="5">
        <v>3</v>
      </c>
    </row>
    <row r="913" spans="1:5" x14ac:dyDescent="0.25">
      <c r="A913">
        <v>912</v>
      </c>
      <c r="C913" s="4">
        <v>2</v>
      </c>
      <c r="D913" s="5">
        <v>3</v>
      </c>
    </row>
    <row r="914" spans="1:5" x14ac:dyDescent="0.25">
      <c r="A914">
        <v>913</v>
      </c>
      <c r="C914" s="4">
        <v>2</v>
      </c>
      <c r="D914" s="5">
        <v>3</v>
      </c>
    </row>
    <row r="915" spans="1:5" x14ac:dyDescent="0.25">
      <c r="A915">
        <v>914</v>
      </c>
      <c r="C915" s="4">
        <v>2</v>
      </c>
      <c r="D915" s="5">
        <v>3</v>
      </c>
    </row>
    <row r="916" spans="1:5" x14ac:dyDescent="0.25">
      <c r="A916">
        <v>915</v>
      </c>
      <c r="C916" s="4">
        <v>2</v>
      </c>
      <c r="D916" s="5">
        <v>3</v>
      </c>
    </row>
    <row r="917" spans="1:5" x14ac:dyDescent="0.25">
      <c r="A917">
        <v>916</v>
      </c>
      <c r="C917" s="4">
        <v>2</v>
      </c>
      <c r="D917" s="5">
        <v>3</v>
      </c>
    </row>
    <row r="918" spans="1:5" x14ac:dyDescent="0.25">
      <c r="A918">
        <v>917</v>
      </c>
      <c r="C918" s="4">
        <v>2</v>
      </c>
      <c r="D918" s="5">
        <v>3</v>
      </c>
    </row>
    <row r="919" spans="1:5" x14ac:dyDescent="0.25">
      <c r="A919">
        <v>918</v>
      </c>
      <c r="C919" s="4">
        <v>2</v>
      </c>
      <c r="D919" s="5">
        <v>3</v>
      </c>
    </row>
    <row r="920" spans="1:5" x14ac:dyDescent="0.25">
      <c r="A920">
        <v>919</v>
      </c>
      <c r="C920" s="4">
        <v>2</v>
      </c>
      <c r="D920" s="5">
        <v>3</v>
      </c>
    </row>
    <row r="921" spans="1:5" x14ac:dyDescent="0.25">
      <c r="A921">
        <v>920</v>
      </c>
      <c r="C921" s="4">
        <v>2</v>
      </c>
    </row>
    <row r="922" spans="1:5" x14ac:dyDescent="0.25">
      <c r="A922">
        <v>921</v>
      </c>
      <c r="C922" s="4">
        <v>2</v>
      </c>
    </row>
    <row r="923" spans="1:5" x14ac:dyDescent="0.25">
      <c r="A923">
        <v>922</v>
      </c>
      <c r="B923" s="2">
        <v>1</v>
      </c>
    </row>
    <row r="924" spans="1:5" x14ac:dyDescent="0.25">
      <c r="A924">
        <v>923</v>
      </c>
      <c r="B924" s="2">
        <v>1</v>
      </c>
    </row>
    <row r="925" spans="1:5" x14ac:dyDescent="0.25">
      <c r="A925">
        <v>924</v>
      </c>
      <c r="B925" s="2">
        <v>1</v>
      </c>
      <c r="E925" s="3">
        <v>4</v>
      </c>
    </row>
    <row r="926" spans="1:5" x14ac:dyDescent="0.25">
      <c r="A926">
        <v>925</v>
      </c>
      <c r="B926" s="2">
        <v>1</v>
      </c>
      <c r="E926" s="3">
        <v>4</v>
      </c>
    </row>
    <row r="927" spans="1:5" x14ac:dyDescent="0.25">
      <c r="A927">
        <v>926</v>
      </c>
      <c r="B927" s="2">
        <v>1</v>
      </c>
      <c r="E927" s="3">
        <v>4</v>
      </c>
    </row>
    <row r="928" spans="1:5" x14ac:dyDescent="0.25">
      <c r="A928">
        <v>927</v>
      </c>
      <c r="B928" s="2">
        <v>1</v>
      </c>
      <c r="E928" s="3">
        <v>4</v>
      </c>
    </row>
    <row r="929" spans="1:5" x14ac:dyDescent="0.25">
      <c r="A929">
        <v>928</v>
      </c>
      <c r="B929" s="2">
        <v>1</v>
      </c>
      <c r="E929" s="3">
        <v>4</v>
      </c>
    </row>
    <row r="930" spans="1:5" x14ac:dyDescent="0.25">
      <c r="A930">
        <v>929</v>
      </c>
      <c r="B930" s="2">
        <v>1</v>
      </c>
      <c r="E930" s="3">
        <v>4</v>
      </c>
    </row>
    <row r="931" spans="1:5" x14ac:dyDescent="0.25">
      <c r="A931">
        <v>930</v>
      </c>
      <c r="B931" s="2">
        <v>1</v>
      </c>
      <c r="E931" s="3">
        <v>4</v>
      </c>
    </row>
    <row r="932" spans="1:5" x14ac:dyDescent="0.25">
      <c r="A932">
        <v>931</v>
      </c>
      <c r="B932" s="2">
        <v>1</v>
      </c>
      <c r="E932" s="3">
        <v>4</v>
      </c>
    </row>
    <row r="933" spans="1:5" x14ac:dyDescent="0.25">
      <c r="A933">
        <v>932</v>
      </c>
      <c r="B933" s="2">
        <v>1</v>
      </c>
      <c r="E933" s="3">
        <v>4</v>
      </c>
    </row>
    <row r="934" spans="1:5" x14ac:dyDescent="0.25">
      <c r="A934">
        <v>933</v>
      </c>
      <c r="E934" s="3">
        <v>4</v>
      </c>
    </row>
    <row r="935" spans="1:5" x14ac:dyDescent="0.25">
      <c r="A935">
        <v>934</v>
      </c>
      <c r="D935" s="5">
        <v>3</v>
      </c>
      <c r="E935" s="3">
        <v>4</v>
      </c>
    </row>
    <row r="936" spans="1:5" x14ac:dyDescent="0.25">
      <c r="A936">
        <v>935</v>
      </c>
      <c r="D936" s="5">
        <v>3</v>
      </c>
    </row>
    <row r="937" spans="1:5" x14ac:dyDescent="0.25">
      <c r="A937">
        <v>936</v>
      </c>
      <c r="C937" s="4">
        <v>2</v>
      </c>
      <c r="D937" s="5">
        <v>3</v>
      </c>
    </row>
    <row r="938" spans="1:5" x14ac:dyDescent="0.25">
      <c r="A938">
        <v>937</v>
      </c>
      <c r="C938" s="4">
        <v>2</v>
      </c>
      <c r="D938" s="5">
        <v>3</v>
      </c>
    </row>
    <row r="939" spans="1:5" x14ac:dyDescent="0.25">
      <c r="A939">
        <v>938</v>
      </c>
      <c r="C939" s="4">
        <v>2</v>
      </c>
      <c r="D939" s="5">
        <v>3</v>
      </c>
    </row>
    <row r="940" spans="1:5" x14ac:dyDescent="0.25">
      <c r="A940">
        <v>939</v>
      </c>
      <c r="C940" s="4">
        <v>2</v>
      </c>
      <c r="D940" s="5">
        <v>3</v>
      </c>
    </row>
    <row r="941" spans="1:5" x14ac:dyDescent="0.25">
      <c r="A941">
        <v>940</v>
      </c>
      <c r="C941" s="4">
        <v>2</v>
      </c>
      <c r="D941" s="5">
        <v>3</v>
      </c>
    </row>
    <row r="942" spans="1:5" x14ac:dyDescent="0.25">
      <c r="A942">
        <v>941</v>
      </c>
      <c r="C942" s="4">
        <v>2</v>
      </c>
      <c r="D942" s="5">
        <v>3</v>
      </c>
    </row>
    <row r="943" spans="1:5" x14ac:dyDescent="0.25">
      <c r="A943">
        <v>942</v>
      </c>
      <c r="C943" s="4">
        <v>2</v>
      </c>
      <c r="D943" s="5">
        <v>3</v>
      </c>
    </row>
    <row r="944" spans="1:5" x14ac:dyDescent="0.25">
      <c r="A944">
        <v>943</v>
      </c>
      <c r="C944" s="4">
        <v>2</v>
      </c>
      <c r="D944" s="5">
        <v>3</v>
      </c>
    </row>
    <row r="945" spans="1:5" x14ac:dyDescent="0.25">
      <c r="A945">
        <v>944</v>
      </c>
      <c r="C945" s="4">
        <v>2</v>
      </c>
      <c r="D945" s="5">
        <v>3</v>
      </c>
    </row>
    <row r="946" spans="1:5" x14ac:dyDescent="0.25">
      <c r="A946">
        <v>945</v>
      </c>
      <c r="C946" s="4">
        <v>2</v>
      </c>
    </row>
    <row r="947" spans="1:5" x14ac:dyDescent="0.25">
      <c r="A947">
        <v>946</v>
      </c>
      <c r="C947" s="4">
        <v>2</v>
      </c>
    </row>
    <row r="948" spans="1:5" x14ac:dyDescent="0.25">
      <c r="A948">
        <v>947</v>
      </c>
      <c r="B948" s="2">
        <v>1</v>
      </c>
      <c r="C948" s="4">
        <v>2</v>
      </c>
    </row>
    <row r="949" spans="1:5" x14ac:dyDescent="0.25">
      <c r="A949">
        <v>948</v>
      </c>
      <c r="B949" s="2">
        <v>1</v>
      </c>
    </row>
    <row r="950" spans="1:5" x14ac:dyDescent="0.25">
      <c r="A950">
        <v>949</v>
      </c>
      <c r="B950" s="2">
        <v>1</v>
      </c>
    </row>
    <row r="951" spans="1:5" x14ac:dyDescent="0.25">
      <c r="A951">
        <v>950</v>
      </c>
      <c r="B951" s="2">
        <v>1</v>
      </c>
      <c r="E951" s="3">
        <v>4</v>
      </c>
    </row>
    <row r="952" spans="1:5" x14ac:dyDescent="0.25">
      <c r="A952">
        <v>951</v>
      </c>
      <c r="B952" s="2">
        <v>1</v>
      </c>
      <c r="E952" s="3">
        <v>4</v>
      </c>
    </row>
    <row r="953" spans="1:5" x14ac:dyDescent="0.25">
      <c r="A953">
        <v>952</v>
      </c>
      <c r="B953" s="2">
        <v>1</v>
      </c>
      <c r="E953" s="3">
        <v>4</v>
      </c>
    </row>
    <row r="954" spans="1:5" x14ac:dyDescent="0.25">
      <c r="A954">
        <v>953</v>
      </c>
      <c r="B954" s="2">
        <v>1</v>
      </c>
      <c r="E954" s="3">
        <v>4</v>
      </c>
    </row>
    <row r="955" spans="1:5" x14ac:dyDescent="0.25">
      <c r="A955">
        <v>954</v>
      </c>
      <c r="B955" s="2">
        <v>1</v>
      </c>
      <c r="E955" s="3">
        <v>4</v>
      </c>
    </row>
    <row r="956" spans="1:5" x14ac:dyDescent="0.25">
      <c r="A956">
        <v>955</v>
      </c>
      <c r="B956" s="2">
        <v>1</v>
      </c>
      <c r="E956" s="3">
        <v>4</v>
      </c>
    </row>
    <row r="957" spans="1:5" x14ac:dyDescent="0.25">
      <c r="A957">
        <v>956</v>
      </c>
      <c r="B957" s="2">
        <v>1</v>
      </c>
      <c r="E957" s="3">
        <v>4</v>
      </c>
    </row>
    <row r="958" spans="1:5" x14ac:dyDescent="0.25">
      <c r="A958">
        <v>957</v>
      </c>
      <c r="B958" s="2">
        <v>1</v>
      </c>
      <c r="E958" s="3">
        <v>4</v>
      </c>
    </row>
    <row r="959" spans="1:5" x14ac:dyDescent="0.25">
      <c r="A959">
        <v>958</v>
      </c>
      <c r="D959" s="5">
        <v>3</v>
      </c>
      <c r="E959" s="3">
        <v>4</v>
      </c>
    </row>
    <row r="960" spans="1:5" x14ac:dyDescent="0.25">
      <c r="A960">
        <v>959</v>
      </c>
      <c r="D960" s="5">
        <v>3</v>
      </c>
      <c r="E960" s="3">
        <v>4</v>
      </c>
    </row>
    <row r="961" spans="1:5" x14ac:dyDescent="0.25">
      <c r="A961">
        <v>960</v>
      </c>
      <c r="C961" s="4">
        <v>2</v>
      </c>
      <c r="D961" s="5">
        <v>3</v>
      </c>
      <c r="E961" s="3">
        <v>4</v>
      </c>
    </row>
    <row r="962" spans="1:5" x14ac:dyDescent="0.25">
      <c r="A962">
        <v>961</v>
      </c>
      <c r="C962" s="4">
        <v>2</v>
      </c>
      <c r="D962" s="5">
        <v>3</v>
      </c>
    </row>
    <row r="963" spans="1:5" x14ac:dyDescent="0.25">
      <c r="A963">
        <v>962</v>
      </c>
      <c r="C963" s="4">
        <v>2</v>
      </c>
      <c r="D963" s="5">
        <v>3</v>
      </c>
    </row>
    <row r="964" spans="1:5" x14ac:dyDescent="0.25">
      <c r="A964">
        <v>963</v>
      </c>
      <c r="C964" s="4">
        <v>2</v>
      </c>
      <c r="D964" s="5">
        <v>3</v>
      </c>
    </row>
    <row r="965" spans="1:5" x14ac:dyDescent="0.25">
      <c r="A965">
        <v>964</v>
      </c>
      <c r="C965" s="4">
        <v>2</v>
      </c>
      <c r="D965" s="5">
        <v>3</v>
      </c>
    </row>
    <row r="966" spans="1:5" x14ac:dyDescent="0.25">
      <c r="A966">
        <v>965</v>
      </c>
      <c r="C966" s="4">
        <v>2</v>
      </c>
      <c r="D966" s="5">
        <v>3</v>
      </c>
    </row>
    <row r="967" spans="1:5" x14ac:dyDescent="0.25">
      <c r="A967">
        <v>966</v>
      </c>
      <c r="C967" s="4">
        <v>2</v>
      </c>
      <c r="D967" s="5">
        <v>3</v>
      </c>
    </row>
    <row r="968" spans="1:5" x14ac:dyDescent="0.25">
      <c r="A968">
        <v>967</v>
      </c>
      <c r="C968" s="4">
        <v>2</v>
      </c>
      <c r="D968" s="5">
        <v>3</v>
      </c>
    </row>
    <row r="969" spans="1:5" x14ac:dyDescent="0.25">
      <c r="A969">
        <v>968</v>
      </c>
      <c r="C969" s="4">
        <v>2</v>
      </c>
      <c r="D969" s="5">
        <v>3</v>
      </c>
    </row>
    <row r="970" spans="1:5" x14ac:dyDescent="0.25">
      <c r="A970">
        <v>969</v>
      </c>
      <c r="C970" s="4">
        <v>2</v>
      </c>
      <c r="D970" s="5">
        <v>3</v>
      </c>
    </row>
    <row r="971" spans="1:5" x14ac:dyDescent="0.25">
      <c r="A971">
        <v>970</v>
      </c>
      <c r="C971" s="4">
        <v>2</v>
      </c>
    </row>
    <row r="972" spans="1:5" x14ac:dyDescent="0.25">
      <c r="A972">
        <v>971</v>
      </c>
      <c r="C972" s="4">
        <v>2</v>
      </c>
    </row>
    <row r="973" spans="1:5" x14ac:dyDescent="0.25">
      <c r="A973">
        <v>972</v>
      </c>
      <c r="B973" s="2">
        <v>1</v>
      </c>
      <c r="C973" s="4">
        <v>2</v>
      </c>
    </row>
    <row r="974" spans="1:5" x14ac:dyDescent="0.25">
      <c r="A974">
        <v>973</v>
      </c>
      <c r="B974" s="2">
        <v>1</v>
      </c>
    </row>
    <row r="975" spans="1:5" x14ac:dyDescent="0.25">
      <c r="A975">
        <v>974</v>
      </c>
      <c r="B975" s="2">
        <v>1</v>
      </c>
    </row>
    <row r="976" spans="1:5" x14ac:dyDescent="0.25">
      <c r="A976">
        <v>975</v>
      </c>
      <c r="B976" s="2">
        <v>1</v>
      </c>
    </row>
    <row r="977" spans="1:5" x14ac:dyDescent="0.25">
      <c r="A977">
        <v>976</v>
      </c>
      <c r="B977" s="2">
        <v>1</v>
      </c>
      <c r="E977" s="3">
        <v>4</v>
      </c>
    </row>
    <row r="978" spans="1:5" x14ac:dyDescent="0.25">
      <c r="A978">
        <v>977</v>
      </c>
      <c r="B978" s="2">
        <v>1</v>
      </c>
      <c r="E978" s="3">
        <v>4</v>
      </c>
    </row>
    <row r="979" spans="1:5" x14ac:dyDescent="0.25">
      <c r="A979">
        <v>978</v>
      </c>
      <c r="B979" s="2">
        <v>1</v>
      </c>
      <c r="E979" s="3">
        <v>4</v>
      </c>
    </row>
    <row r="980" spans="1:5" x14ac:dyDescent="0.25">
      <c r="A980">
        <v>979</v>
      </c>
      <c r="B980" s="2">
        <v>1</v>
      </c>
      <c r="E980" s="3">
        <v>4</v>
      </c>
    </row>
    <row r="981" spans="1:5" x14ac:dyDescent="0.25">
      <c r="A981">
        <v>980</v>
      </c>
      <c r="B981" s="2">
        <v>1</v>
      </c>
      <c r="E981" s="3">
        <v>4</v>
      </c>
    </row>
    <row r="982" spans="1:5" x14ac:dyDescent="0.25">
      <c r="A982">
        <v>981</v>
      </c>
      <c r="B982" s="2">
        <v>1</v>
      </c>
      <c r="D982" s="5">
        <v>3</v>
      </c>
      <c r="E982" s="3">
        <v>4</v>
      </c>
    </row>
    <row r="983" spans="1:5" x14ac:dyDescent="0.25">
      <c r="A983">
        <v>982</v>
      </c>
      <c r="D983" s="5">
        <v>3</v>
      </c>
      <c r="E983" s="3">
        <v>4</v>
      </c>
    </row>
    <row r="984" spans="1:5" x14ac:dyDescent="0.25">
      <c r="A984">
        <v>983</v>
      </c>
      <c r="D984" s="5">
        <v>3</v>
      </c>
      <c r="E984" s="3">
        <v>4</v>
      </c>
    </row>
    <row r="985" spans="1:5" x14ac:dyDescent="0.25">
      <c r="A985">
        <v>984</v>
      </c>
      <c r="D985" s="5">
        <v>3</v>
      </c>
      <c r="E985" s="3">
        <v>4</v>
      </c>
    </row>
    <row r="986" spans="1:5" x14ac:dyDescent="0.25">
      <c r="A986">
        <v>985</v>
      </c>
      <c r="D986" s="5">
        <v>3</v>
      </c>
      <c r="E986" s="3">
        <v>4</v>
      </c>
    </row>
    <row r="987" spans="1:5" x14ac:dyDescent="0.25">
      <c r="A987">
        <v>986</v>
      </c>
      <c r="D987" s="5">
        <v>3</v>
      </c>
      <c r="E987" s="3">
        <v>4</v>
      </c>
    </row>
    <row r="988" spans="1:5" x14ac:dyDescent="0.25">
      <c r="A988">
        <v>987</v>
      </c>
      <c r="C988" s="4">
        <v>2</v>
      </c>
      <c r="D988" s="5">
        <v>3</v>
      </c>
    </row>
    <row r="989" spans="1:5" x14ac:dyDescent="0.25">
      <c r="A989">
        <v>988</v>
      </c>
      <c r="C989" s="4">
        <v>2</v>
      </c>
      <c r="D989" s="5">
        <v>3</v>
      </c>
    </row>
    <row r="990" spans="1:5" x14ac:dyDescent="0.25">
      <c r="A990">
        <v>989</v>
      </c>
      <c r="C990" s="4">
        <v>2</v>
      </c>
      <c r="D990" s="5">
        <v>3</v>
      </c>
    </row>
    <row r="991" spans="1:5" x14ac:dyDescent="0.25">
      <c r="A991">
        <v>990</v>
      </c>
      <c r="C991" s="4">
        <v>2</v>
      </c>
      <c r="D991" s="5">
        <v>3</v>
      </c>
    </row>
    <row r="992" spans="1:5" x14ac:dyDescent="0.25">
      <c r="A992">
        <v>991</v>
      </c>
      <c r="C992" s="4">
        <v>2</v>
      </c>
      <c r="D992" s="5">
        <v>3</v>
      </c>
    </row>
    <row r="993" spans="1:5" x14ac:dyDescent="0.25">
      <c r="A993">
        <v>992</v>
      </c>
      <c r="C993" s="4">
        <v>2</v>
      </c>
      <c r="D993" s="5">
        <v>3</v>
      </c>
    </row>
    <row r="994" spans="1:5" x14ac:dyDescent="0.25">
      <c r="A994">
        <v>993</v>
      </c>
      <c r="C994" s="4">
        <v>2</v>
      </c>
    </row>
    <row r="995" spans="1:5" x14ac:dyDescent="0.25">
      <c r="A995">
        <v>994</v>
      </c>
      <c r="C995" s="4">
        <v>2</v>
      </c>
    </row>
    <row r="996" spans="1:5" x14ac:dyDescent="0.25">
      <c r="A996">
        <v>995</v>
      </c>
      <c r="B996" s="2">
        <v>1</v>
      </c>
      <c r="C996" s="4">
        <v>2</v>
      </c>
    </row>
    <row r="997" spans="1:5" x14ac:dyDescent="0.25">
      <c r="A997">
        <v>996</v>
      </c>
      <c r="B997" s="2">
        <v>1</v>
      </c>
      <c r="C997" s="4">
        <v>2</v>
      </c>
    </row>
    <row r="998" spans="1:5" x14ac:dyDescent="0.25">
      <c r="A998">
        <v>997</v>
      </c>
      <c r="B998" s="2">
        <v>1</v>
      </c>
      <c r="C998" s="4">
        <v>2</v>
      </c>
    </row>
    <row r="999" spans="1:5" x14ac:dyDescent="0.25">
      <c r="A999">
        <v>998</v>
      </c>
      <c r="B999" s="2">
        <v>1</v>
      </c>
      <c r="C999" s="4">
        <v>2</v>
      </c>
    </row>
    <row r="1000" spans="1:5" x14ac:dyDescent="0.25">
      <c r="A1000">
        <v>999</v>
      </c>
      <c r="B1000" s="2">
        <v>1</v>
      </c>
    </row>
    <row r="1001" spans="1:5" x14ac:dyDescent="0.25">
      <c r="A1001">
        <v>1000</v>
      </c>
      <c r="B1001" s="2">
        <v>1</v>
      </c>
    </row>
    <row r="1002" spans="1:5" x14ac:dyDescent="0.25">
      <c r="A1002">
        <v>1001</v>
      </c>
      <c r="B1002" s="2">
        <v>1</v>
      </c>
    </row>
    <row r="1003" spans="1:5" x14ac:dyDescent="0.25">
      <c r="A1003">
        <v>1002</v>
      </c>
      <c r="B1003" s="2">
        <v>1</v>
      </c>
      <c r="E1003" s="3">
        <v>4</v>
      </c>
    </row>
    <row r="1004" spans="1:5" x14ac:dyDescent="0.25">
      <c r="A1004">
        <v>1003</v>
      </c>
      <c r="B1004" s="2">
        <v>1</v>
      </c>
      <c r="E1004" s="3">
        <v>4</v>
      </c>
    </row>
    <row r="1005" spans="1:5" x14ac:dyDescent="0.25">
      <c r="A1005">
        <v>1004</v>
      </c>
      <c r="B1005" s="2">
        <v>1</v>
      </c>
      <c r="E1005" s="3">
        <v>4</v>
      </c>
    </row>
    <row r="1006" spans="1:5" x14ac:dyDescent="0.25">
      <c r="A1006">
        <v>1005</v>
      </c>
      <c r="D1006" s="5">
        <v>3</v>
      </c>
      <c r="E1006" s="3">
        <v>4</v>
      </c>
    </row>
    <row r="1007" spans="1:5" x14ac:dyDescent="0.25">
      <c r="A1007">
        <v>1006</v>
      </c>
      <c r="D1007" s="5">
        <v>3</v>
      </c>
      <c r="E1007" s="3">
        <v>4</v>
      </c>
    </row>
    <row r="1008" spans="1:5" x14ac:dyDescent="0.25">
      <c r="A1008">
        <v>1007</v>
      </c>
      <c r="D1008" s="5">
        <v>3</v>
      </c>
      <c r="E1008" s="3">
        <v>4</v>
      </c>
    </row>
    <row r="1009" spans="1:5" x14ac:dyDescent="0.25">
      <c r="A1009">
        <v>1008</v>
      </c>
      <c r="D1009" s="5">
        <v>3</v>
      </c>
      <c r="E1009" s="3">
        <v>4</v>
      </c>
    </row>
    <row r="1010" spans="1:5" x14ac:dyDescent="0.25">
      <c r="A1010">
        <v>1009</v>
      </c>
      <c r="D1010" s="5">
        <v>3</v>
      </c>
      <c r="E1010" s="3">
        <v>4</v>
      </c>
    </row>
    <row r="1011" spans="1:5" x14ac:dyDescent="0.25">
      <c r="A1011">
        <v>1010</v>
      </c>
      <c r="D1011" s="5">
        <v>3</v>
      </c>
      <c r="E1011" s="3">
        <v>4</v>
      </c>
    </row>
    <row r="1012" spans="1:5" x14ac:dyDescent="0.25">
      <c r="A1012">
        <v>1011</v>
      </c>
      <c r="C1012" s="4">
        <v>2</v>
      </c>
      <c r="D1012" s="5">
        <v>3</v>
      </c>
    </row>
    <row r="1013" spans="1:5" x14ac:dyDescent="0.25">
      <c r="A1013">
        <v>1012</v>
      </c>
      <c r="C1013" s="4">
        <v>2</v>
      </c>
      <c r="D1013" s="5">
        <v>3</v>
      </c>
    </row>
    <row r="1014" spans="1:5" x14ac:dyDescent="0.25">
      <c r="A1014">
        <v>1013</v>
      </c>
      <c r="C1014" s="4">
        <v>2</v>
      </c>
      <c r="D1014" s="5">
        <v>3</v>
      </c>
    </row>
    <row r="1015" spans="1:5" x14ac:dyDescent="0.25">
      <c r="A1015">
        <v>1014</v>
      </c>
      <c r="C1015" s="4">
        <v>2</v>
      </c>
      <c r="D1015" s="5">
        <v>3</v>
      </c>
    </row>
    <row r="1016" spans="1:5" x14ac:dyDescent="0.25">
      <c r="A1016">
        <v>1015</v>
      </c>
      <c r="C1016" s="4">
        <v>2</v>
      </c>
    </row>
    <row r="1017" spans="1:5" x14ac:dyDescent="0.25">
      <c r="A1017">
        <v>1016</v>
      </c>
      <c r="C1017" s="4">
        <v>2</v>
      </c>
    </row>
    <row r="1018" spans="1:5" x14ac:dyDescent="0.25">
      <c r="A1018">
        <v>1017</v>
      </c>
      <c r="C1018" s="4">
        <v>2</v>
      </c>
    </row>
    <row r="1019" spans="1:5" x14ac:dyDescent="0.25">
      <c r="A1019">
        <v>1018</v>
      </c>
      <c r="C1019" s="4">
        <v>2</v>
      </c>
    </row>
    <row r="1020" spans="1:5" x14ac:dyDescent="0.25">
      <c r="A1020">
        <v>1019</v>
      </c>
      <c r="C1020" s="4">
        <v>2</v>
      </c>
    </row>
    <row r="1021" spans="1:5" x14ac:dyDescent="0.25">
      <c r="A1021">
        <v>1020</v>
      </c>
      <c r="C1021" s="4">
        <v>2</v>
      </c>
    </row>
    <row r="1022" spans="1:5" x14ac:dyDescent="0.25">
      <c r="A1022">
        <v>1021</v>
      </c>
      <c r="B1022" s="2">
        <v>1</v>
      </c>
      <c r="C1022" s="4">
        <v>2</v>
      </c>
    </row>
    <row r="1023" spans="1:5" x14ac:dyDescent="0.25">
      <c r="A1023">
        <v>1022</v>
      </c>
      <c r="B1023" s="2">
        <v>1</v>
      </c>
      <c r="C1023" s="4">
        <v>2</v>
      </c>
    </row>
    <row r="1024" spans="1:5" x14ac:dyDescent="0.25">
      <c r="A1024">
        <v>1023</v>
      </c>
      <c r="B1024" s="2">
        <v>1</v>
      </c>
    </row>
    <row r="1025" spans="1:5" x14ac:dyDescent="0.25">
      <c r="A1025">
        <v>1024</v>
      </c>
      <c r="B1025" s="2">
        <v>1</v>
      </c>
    </row>
    <row r="1026" spans="1:5" x14ac:dyDescent="0.25">
      <c r="A1026">
        <v>1025</v>
      </c>
      <c r="B1026" s="2">
        <v>1</v>
      </c>
    </row>
    <row r="1027" spans="1:5" x14ac:dyDescent="0.25">
      <c r="A1027">
        <v>1026</v>
      </c>
      <c r="B1027" s="2">
        <v>1</v>
      </c>
      <c r="E1027" s="3">
        <v>4</v>
      </c>
    </row>
    <row r="1028" spans="1:5" x14ac:dyDescent="0.25">
      <c r="A1028">
        <v>1027</v>
      </c>
      <c r="B1028" s="2">
        <v>1</v>
      </c>
      <c r="E1028" s="3">
        <v>4</v>
      </c>
    </row>
    <row r="1029" spans="1:5" x14ac:dyDescent="0.25">
      <c r="A1029">
        <v>1028</v>
      </c>
      <c r="B1029" s="2">
        <v>1</v>
      </c>
      <c r="E1029" s="3">
        <v>4</v>
      </c>
    </row>
    <row r="1030" spans="1:5" x14ac:dyDescent="0.25">
      <c r="A1030">
        <v>1029</v>
      </c>
      <c r="B1030" s="2">
        <v>1</v>
      </c>
      <c r="E1030" s="3">
        <v>4</v>
      </c>
    </row>
    <row r="1031" spans="1:5" x14ac:dyDescent="0.25">
      <c r="A1031">
        <v>1030</v>
      </c>
      <c r="E1031" s="3">
        <v>4</v>
      </c>
    </row>
    <row r="1032" spans="1:5" x14ac:dyDescent="0.25">
      <c r="A1032">
        <v>1031</v>
      </c>
      <c r="D1032" s="5">
        <v>3</v>
      </c>
      <c r="E1032" s="3">
        <v>4</v>
      </c>
    </row>
    <row r="1033" spans="1:5" x14ac:dyDescent="0.25">
      <c r="A1033">
        <v>1032</v>
      </c>
      <c r="D1033" s="5">
        <v>3</v>
      </c>
      <c r="E1033" s="3">
        <v>4</v>
      </c>
    </row>
    <row r="1034" spans="1:5" x14ac:dyDescent="0.25">
      <c r="A1034">
        <v>1033</v>
      </c>
      <c r="D1034" s="5">
        <v>3</v>
      </c>
      <c r="E1034" s="3">
        <v>4</v>
      </c>
    </row>
    <row r="1035" spans="1:5" x14ac:dyDescent="0.25">
      <c r="A1035">
        <v>1034</v>
      </c>
      <c r="D1035" s="5">
        <v>3</v>
      </c>
      <c r="E1035" s="3">
        <v>4</v>
      </c>
    </row>
    <row r="1036" spans="1:5" x14ac:dyDescent="0.25">
      <c r="A1036">
        <v>1035</v>
      </c>
      <c r="C1036" s="4">
        <v>2</v>
      </c>
      <c r="D1036" s="5">
        <v>3</v>
      </c>
      <c r="E1036" s="3">
        <v>4</v>
      </c>
    </row>
    <row r="1037" spans="1:5" x14ac:dyDescent="0.25">
      <c r="A1037">
        <v>1036</v>
      </c>
      <c r="C1037" s="4">
        <v>2</v>
      </c>
      <c r="D1037" s="5">
        <v>3</v>
      </c>
      <c r="E1037" s="3">
        <v>4</v>
      </c>
    </row>
    <row r="1038" spans="1:5" x14ac:dyDescent="0.25">
      <c r="A1038">
        <v>1037</v>
      </c>
      <c r="C1038" s="4">
        <v>2</v>
      </c>
      <c r="D1038" s="5">
        <v>3</v>
      </c>
    </row>
    <row r="1039" spans="1:5" x14ac:dyDescent="0.25">
      <c r="A1039">
        <v>1038</v>
      </c>
      <c r="C1039" s="4">
        <v>2</v>
      </c>
      <c r="D1039" s="5">
        <v>3</v>
      </c>
    </row>
    <row r="1040" spans="1:5" x14ac:dyDescent="0.25">
      <c r="A1040">
        <v>1039</v>
      </c>
      <c r="C1040" s="4">
        <v>2</v>
      </c>
      <c r="D1040" s="5">
        <v>3</v>
      </c>
    </row>
    <row r="1041" spans="1:5" x14ac:dyDescent="0.25">
      <c r="A1041">
        <v>1040</v>
      </c>
      <c r="C1041" s="4">
        <v>2</v>
      </c>
      <c r="D1041" s="5">
        <v>3</v>
      </c>
    </row>
    <row r="1042" spans="1:5" x14ac:dyDescent="0.25">
      <c r="A1042">
        <v>1041</v>
      </c>
      <c r="C1042" s="4">
        <v>2</v>
      </c>
    </row>
    <row r="1043" spans="1:5" x14ac:dyDescent="0.25">
      <c r="A1043">
        <v>1042</v>
      </c>
      <c r="C1043" s="4">
        <v>2</v>
      </c>
    </row>
    <row r="1044" spans="1:5" x14ac:dyDescent="0.25">
      <c r="A1044">
        <v>1043</v>
      </c>
      <c r="C1044" s="4">
        <v>2</v>
      </c>
    </row>
    <row r="1045" spans="1:5" x14ac:dyDescent="0.25">
      <c r="A1045">
        <v>1044</v>
      </c>
      <c r="B1045" s="2">
        <v>1</v>
      </c>
      <c r="C1045" s="4">
        <v>2</v>
      </c>
    </row>
    <row r="1046" spans="1:5" x14ac:dyDescent="0.25">
      <c r="A1046">
        <v>1045</v>
      </c>
      <c r="B1046" s="2">
        <v>1</v>
      </c>
      <c r="C1046" s="4">
        <v>2</v>
      </c>
    </row>
    <row r="1047" spans="1:5" x14ac:dyDescent="0.25">
      <c r="A1047">
        <v>1046</v>
      </c>
      <c r="B1047" s="2">
        <v>1</v>
      </c>
      <c r="C1047" s="4">
        <v>2</v>
      </c>
    </row>
    <row r="1048" spans="1:5" x14ac:dyDescent="0.25">
      <c r="A1048">
        <v>1047</v>
      </c>
      <c r="B1048" s="2">
        <v>1</v>
      </c>
    </row>
    <row r="1049" spans="1:5" x14ac:dyDescent="0.25">
      <c r="A1049">
        <v>1048</v>
      </c>
      <c r="B1049" s="2">
        <v>1</v>
      </c>
    </row>
    <row r="1050" spans="1:5" x14ac:dyDescent="0.25">
      <c r="A1050">
        <v>1049</v>
      </c>
      <c r="B1050" s="2">
        <v>1</v>
      </c>
      <c r="E1050" s="3">
        <v>4</v>
      </c>
    </row>
    <row r="1051" spans="1:5" x14ac:dyDescent="0.25">
      <c r="A1051">
        <v>1050</v>
      </c>
      <c r="B1051" s="2">
        <v>1</v>
      </c>
      <c r="E1051" s="3">
        <v>4</v>
      </c>
    </row>
    <row r="1052" spans="1:5" x14ac:dyDescent="0.25">
      <c r="A1052">
        <v>1051</v>
      </c>
      <c r="B1052" s="2">
        <v>1</v>
      </c>
      <c r="E1052" s="3">
        <v>4</v>
      </c>
    </row>
    <row r="1053" spans="1:5" x14ac:dyDescent="0.25">
      <c r="A1053">
        <v>1052</v>
      </c>
      <c r="B1053" s="2">
        <v>1</v>
      </c>
      <c r="E1053" s="3">
        <v>4</v>
      </c>
    </row>
    <row r="1054" spans="1:5" x14ac:dyDescent="0.25">
      <c r="A1054">
        <v>1053</v>
      </c>
      <c r="B1054" s="2">
        <v>1</v>
      </c>
      <c r="E1054" s="3">
        <v>4</v>
      </c>
    </row>
    <row r="1055" spans="1:5" x14ac:dyDescent="0.25">
      <c r="A1055">
        <v>1054</v>
      </c>
      <c r="B1055" s="2">
        <v>1</v>
      </c>
      <c r="E1055" s="3">
        <v>4</v>
      </c>
    </row>
    <row r="1056" spans="1:5" x14ac:dyDescent="0.25">
      <c r="A1056">
        <v>1055</v>
      </c>
      <c r="D1056" s="5">
        <v>3</v>
      </c>
      <c r="E1056" s="3">
        <v>4</v>
      </c>
    </row>
    <row r="1057" spans="1:5" x14ac:dyDescent="0.25">
      <c r="A1057">
        <v>1056</v>
      </c>
      <c r="D1057" s="5">
        <v>3</v>
      </c>
      <c r="E1057" s="3">
        <v>4</v>
      </c>
    </row>
    <row r="1058" spans="1:5" x14ac:dyDescent="0.25">
      <c r="A1058">
        <v>1057</v>
      </c>
      <c r="D1058" s="5">
        <v>3</v>
      </c>
      <c r="E1058" s="3">
        <v>4</v>
      </c>
    </row>
    <row r="1059" spans="1:5" x14ac:dyDescent="0.25">
      <c r="A1059">
        <v>1058</v>
      </c>
      <c r="C1059" s="4">
        <v>2</v>
      </c>
      <c r="D1059" s="5">
        <v>3</v>
      </c>
      <c r="E1059" s="3">
        <v>4</v>
      </c>
    </row>
    <row r="1060" spans="1:5" x14ac:dyDescent="0.25">
      <c r="A1060">
        <v>1059</v>
      </c>
      <c r="C1060" s="4">
        <v>2</v>
      </c>
      <c r="D1060" s="5">
        <v>3</v>
      </c>
      <c r="E1060" s="3">
        <v>4</v>
      </c>
    </row>
    <row r="1061" spans="1:5" x14ac:dyDescent="0.25">
      <c r="A1061">
        <v>1060</v>
      </c>
      <c r="C1061" s="4">
        <v>2</v>
      </c>
      <c r="D1061" s="5">
        <v>3</v>
      </c>
    </row>
    <row r="1062" spans="1:5" x14ac:dyDescent="0.25">
      <c r="A1062">
        <v>1061</v>
      </c>
      <c r="C1062" s="4">
        <v>2</v>
      </c>
      <c r="D1062" s="5">
        <v>3</v>
      </c>
    </row>
    <row r="1063" spans="1:5" x14ac:dyDescent="0.25">
      <c r="A1063">
        <v>1062</v>
      </c>
      <c r="C1063" s="4">
        <v>2</v>
      </c>
      <c r="D1063" s="5">
        <v>3</v>
      </c>
    </row>
    <row r="1064" spans="1:5" x14ac:dyDescent="0.25">
      <c r="A1064">
        <v>1063</v>
      </c>
      <c r="C1064" s="4">
        <v>2</v>
      </c>
      <c r="D1064" s="5">
        <v>3</v>
      </c>
    </row>
    <row r="1065" spans="1:5" x14ac:dyDescent="0.25">
      <c r="A1065">
        <v>1064</v>
      </c>
      <c r="C1065" s="4">
        <v>2</v>
      </c>
      <c r="D1065" s="5">
        <v>3</v>
      </c>
    </row>
    <row r="1066" spans="1:5" x14ac:dyDescent="0.25">
      <c r="A1066">
        <v>1065</v>
      </c>
      <c r="C1066" s="4">
        <v>2</v>
      </c>
      <c r="D1066" s="5">
        <v>3</v>
      </c>
    </row>
    <row r="1067" spans="1:5" x14ac:dyDescent="0.25">
      <c r="A1067">
        <v>1066</v>
      </c>
      <c r="C1067" s="4">
        <v>2</v>
      </c>
    </row>
    <row r="1068" spans="1:5" x14ac:dyDescent="0.25">
      <c r="A1068">
        <v>1067</v>
      </c>
      <c r="C1068" s="4">
        <v>2</v>
      </c>
    </row>
    <row r="1069" spans="1:5" x14ac:dyDescent="0.25">
      <c r="A1069">
        <v>1068</v>
      </c>
      <c r="B1069" s="2">
        <v>1</v>
      </c>
      <c r="C1069" s="4">
        <v>2</v>
      </c>
    </row>
    <row r="1070" spans="1:5" x14ac:dyDescent="0.25">
      <c r="A1070">
        <v>1069</v>
      </c>
      <c r="B1070" s="2">
        <v>1</v>
      </c>
      <c r="C1070" s="4">
        <v>2</v>
      </c>
    </row>
    <row r="1071" spans="1:5" x14ac:dyDescent="0.25">
      <c r="A1071">
        <v>1070</v>
      </c>
      <c r="B1071" s="2">
        <v>1</v>
      </c>
      <c r="C1071" s="4">
        <v>2</v>
      </c>
    </row>
    <row r="1072" spans="1:5" x14ac:dyDescent="0.25">
      <c r="A1072">
        <v>1071</v>
      </c>
      <c r="B1072" s="2">
        <v>1</v>
      </c>
    </row>
    <row r="1073" spans="1:5" x14ac:dyDescent="0.25">
      <c r="A1073">
        <v>1072</v>
      </c>
      <c r="B1073" s="2">
        <v>1</v>
      </c>
    </row>
    <row r="1074" spans="1:5" x14ac:dyDescent="0.25">
      <c r="A1074">
        <v>1073</v>
      </c>
      <c r="B1074" s="2">
        <v>1</v>
      </c>
      <c r="E1074" s="3">
        <v>4</v>
      </c>
    </row>
    <row r="1075" spans="1:5" x14ac:dyDescent="0.25">
      <c r="A1075">
        <v>1074</v>
      </c>
      <c r="B1075" s="2">
        <v>1</v>
      </c>
      <c r="E1075" s="3">
        <v>4</v>
      </c>
    </row>
    <row r="1076" spans="1:5" x14ac:dyDescent="0.25">
      <c r="A1076">
        <v>1075</v>
      </c>
      <c r="B1076" s="2">
        <v>1</v>
      </c>
      <c r="E1076" s="3">
        <v>4</v>
      </c>
    </row>
    <row r="1077" spans="1:5" x14ac:dyDescent="0.25">
      <c r="A1077">
        <v>1076</v>
      </c>
      <c r="B1077" s="2">
        <v>1</v>
      </c>
      <c r="E1077" s="3">
        <v>4</v>
      </c>
    </row>
    <row r="1078" spans="1:5" x14ac:dyDescent="0.25">
      <c r="A1078">
        <v>1077</v>
      </c>
      <c r="B1078" s="2">
        <v>1</v>
      </c>
      <c r="E1078" s="3">
        <v>4</v>
      </c>
    </row>
    <row r="1079" spans="1:5" x14ac:dyDescent="0.25">
      <c r="A1079">
        <v>1078</v>
      </c>
      <c r="B1079" s="2">
        <v>1</v>
      </c>
      <c r="D1079" s="5">
        <v>3</v>
      </c>
      <c r="E1079" s="3">
        <v>4</v>
      </c>
    </row>
    <row r="1080" spans="1:5" x14ac:dyDescent="0.25">
      <c r="A1080">
        <v>1079</v>
      </c>
      <c r="D1080" s="5">
        <v>3</v>
      </c>
      <c r="E1080" s="3">
        <v>4</v>
      </c>
    </row>
    <row r="1081" spans="1:5" x14ac:dyDescent="0.25">
      <c r="A1081">
        <v>1080</v>
      </c>
      <c r="D1081" s="5">
        <v>3</v>
      </c>
      <c r="E1081" s="3">
        <v>4</v>
      </c>
    </row>
    <row r="1082" spans="1:5" x14ac:dyDescent="0.25">
      <c r="A1082">
        <v>1081</v>
      </c>
      <c r="C1082" s="4">
        <v>2</v>
      </c>
      <c r="D1082" s="5">
        <v>3</v>
      </c>
      <c r="E1082" s="3">
        <v>4</v>
      </c>
    </row>
    <row r="1083" spans="1:5" x14ac:dyDescent="0.25">
      <c r="A1083">
        <v>1082</v>
      </c>
      <c r="C1083" s="4">
        <v>2</v>
      </c>
      <c r="D1083" s="5">
        <v>3</v>
      </c>
      <c r="E1083" s="3">
        <v>4</v>
      </c>
    </row>
    <row r="1084" spans="1:5" x14ac:dyDescent="0.25">
      <c r="A1084">
        <v>1083</v>
      </c>
      <c r="C1084" s="4">
        <v>2</v>
      </c>
      <c r="D1084" s="5">
        <v>3</v>
      </c>
      <c r="E1084" s="3">
        <v>4</v>
      </c>
    </row>
    <row r="1085" spans="1:5" x14ac:dyDescent="0.25">
      <c r="A1085">
        <v>1084</v>
      </c>
      <c r="C1085" s="4">
        <v>2</v>
      </c>
      <c r="D1085" s="5">
        <v>3</v>
      </c>
      <c r="E1085" s="3">
        <v>4</v>
      </c>
    </row>
    <row r="1086" spans="1:5" x14ac:dyDescent="0.25">
      <c r="A1086">
        <v>1085</v>
      </c>
      <c r="C1086" s="4">
        <v>2</v>
      </c>
      <c r="D1086" s="5">
        <v>3</v>
      </c>
      <c r="E1086" s="3">
        <v>4</v>
      </c>
    </row>
    <row r="1087" spans="1:5" x14ac:dyDescent="0.25">
      <c r="A1087">
        <v>1086</v>
      </c>
      <c r="C1087" s="4">
        <v>2</v>
      </c>
      <c r="D1087" s="5">
        <v>3</v>
      </c>
    </row>
    <row r="1088" spans="1:5" x14ac:dyDescent="0.25">
      <c r="A1088">
        <v>1087</v>
      </c>
      <c r="C1088" s="4">
        <v>2</v>
      </c>
      <c r="D1088" s="5">
        <v>3</v>
      </c>
    </row>
    <row r="1089" spans="1:5" x14ac:dyDescent="0.25">
      <c r="A1089">
        <v>1088</v>
      </c>
      <c r="C1089" s="4">
        <v>2</v>
      </c>
      <c r="D1089" s="5">
        <v>3</v>
      </c>
    </row>
    <row r="1090" spans="1:5" x14ac:dyDescent="0.25">
      <c r="A1090">
        <v>1089</v>
      </c>
      <c r="C1090" s="4">
        <v>2</v>
      </c>
      <c r="D1090" s="5">
        <v>3</v>
      </c>
    </row>
    <row r="1091" spans="1:5" x14ac:dyDescent="0.25">
      <c r="A1091">
        <v>1090</v>
      </c>
      <c r="C1091" s="4">
        <v>2</v>
      </c>
      <c r="D1091" s="5">
        <v>3</v>
      </c>
    </row>
    <row r="1092" spans="1:5" x14ac:dyDescent="0.25">
      <c r="A1092">
        <v>1091</v>
      </c>
      <c r="C1092" s="4">
        <v>2</v>
      </c>
    </row>
    <row r="1093" spans="1:5" x14ac:dyDescent="0.25">
      <c r="A1093">
        <v>1092</v>
      </c>
      <c r="C1093" s="4">
        <v>2</v>
      </c>
    </row>
    <row r="1094" spans="1:5" x14ac:dyDescent="0.25">
      <c r="A1094">
        <v>1093</v>
      </c>
      <c r="B1094" s="2">
        <v>1</v>
      </c>
      <c r="C1094" s="4">
        <v>2</v>
      </c>
    </row>
    <row r="1095" spans="1:5" x14ac:dyDescent="0.25">
      <c r="A1095">
        <v>1094</v>
      </c>
      <c r="B1095" s="2">
        <v>1</v>
      </c>
      <c r="C1095" s="4">
        <v>2</v>
      </c>
    </row>
    <row r="1096" spans="1:5" x14ac:dyDescent="0.25">
      <c r="A1096">
        <v>1095</v>
      </c>
      <c r="B1096" s="2">
        <v>1</v>
      </c>
    </row>
    <row r="1097" spans="1:5" x14ac:dyDescent="0.25">
      <c r="A1097">
        <v>1096</v>
      </c>
      <c r="B1097" s="2">
        <v>1</v>
      </c>
    </row>
    <row r="1098" spans="1:5" x14ac:dyDescent="0.25">
      <c r="A1098">
        <v>1097</v>
      </c>
      <c r="B1098" s="2">
        <v>1</v>
      </c>
      <c r="E1098" s="3">
        <v>4</v>
      </c>
    </row>
    <row r="1099" spans="1:5" x14ac:dyDescent="0.25">
      <c r="A1099">
        <v>1098</v>
      </c>
      <c r="B1099" s="2">
        <v>1</v>
      </c>
      <c r="E1099" s="3">
        <v>4</v>
      </c>
    </row>
    <row r="1100" spans="1:5" x14ac:dyDescent="0.25">
      <c r="A1100">
        <v>1099</v>
      </c>
      <c r="B1100" s="2">
        <v>1</v>
      </c>
      <c r="E1100" s="3">
        <v>4</v>
      </c>
    </row>
    <row r="1101" spans="1:5" x14ac:dyDescent="0.25">
      <c r="A1101">
        <v>1100</v>
      </c>
      <c r="B1101" s="2">
        <v>1</v>
      </c>
      <c r="E1101" s="3">
        <v>4</v>
      </c>
    </row>
    <row r="1102" spans="1:5" x14ac:dyDescent="0.25">
      <c r="A1102">
        <v>1101</v>
      </c>
      <c r="B1102" s="2">
        <v>1</v>
      </c>
      <c r="E1102" s="3">
        <v>4</v>
      </c>
    </row>
    <row r="1103" spans="1:5" x14ac:dyDescent="0.25">
      <c r="A1103">
        <v>1102</v>
      </c>
      <c r="B1103" s="2">
        <v>1</v>
      </c>
      <c r="E1103" s="3">
        <v>4</v>
      </c>
    </row>
    <row r="1104" spans="1:5" x14ac:dyDescent="0.25">
      <c r="A1104">
        <v>1103</v>
      </c>
      <c r="B1104" s="2">
        <v>1</v>
      </c>
      <c r="D1104" s="5">
        <v>3</v>
      </c>
      <c r="E1104" s="3">
        <v>4</v>
      </c>
    </row>
    <row r="1105" spans="1:5" x14ac:dyDescent="0.25">
      <c r="A1105">
        <v>1104</v>
      </c>
      <c r="B1105" s="2">
        <v>1</v>
      </c>
      <c r="D1105" s="5">
        <v>3</v>
      </c>
      <c r="E1105" s="3">
        <v>4</v>
      </c>
    </row>
    <row r="1106" spans="1:5" x14ac:dyDescent="0.25">
      <c r="A1106">
        <v>1105</v>
      </c>
      <c r="B1106" s="2">
        <v>1</v>
      </c>
      <c r="D1106" s="5">
        <v>3</v>
      </c>
      <c r="E1106" s="3">
        <v>4</v>
      </c>
    </row>
    <row r="1107" spans="1:5" x14ac:dyDescent="0.25">
      <c r="A1107">
        <v>1106</v>
      </c>
      <c r="D1107" s="5">
        <v>3</v>
      </c>
      <c r="E1107" s="3">
        <v>4</v>
      </c>
    </row>
    <row r="1108" spans="1:5" x14ac:dyDescent="0.25">
      <c r="A1108">
        <v>1107</v>
      </c>
      <c r="D1108" s="5">
        <v>3</v>
      </c>
      <c r="E1108" s="3">
        <v>4</v>
      </c>
    </row>
    <row r="1109" spans="1:5" x14ac:dyDescent="0.25">
      <c r="A1109">
        <v>1108</v>
      </c>
      <c r="C1109" s="4">
        <v>2</v>
      </c>
      <c r="D1109" s="5">
        <v>3</v>
      </c>
      <c r="E1109" s="3">
        <v>4</v>
      </c>
    </row>
    <row r="1110" spans="1:5" x14ac:dyDescent="0.25">
      <c r="A1110">
        <v>1109</v>
      </c>
      <c r="C1110" s="4">
        <v>2</v>
      </c>
      <c r="D1110" s="5">
        <v>3</v>
      </c>
    </row>
    <row r="1111" spans="1:5" x14ac:dyDescent="0.25">
      <c r="A1111">
        <v>1110</v>
      </c>
      <c r="C1111" s="4">
        <v>2</v>
      </c>
      <c r="D1111" s="5">
        <v>3</v>
      </c>
    </row>
    <row r="1112" spans="1:5" x14ac:dyDescent="0.25">
      <c r="A1112">
        <v>1111</v>
      </c>
      <c r="C1112" s="4">
        <v>2</v>
      </c>
      <c r="D1112" s="5">
        <v>3</v>
      </c>
    </row>
    <row r="1113" spans="1:5" x14ac:dyDescent="0.25">
      <c r="A1113">
        <v>1112</v>
      </c>
      <c r="C1113" s="4">
        <v>2</v>
      </c>
      <c r="D1113" s="5">
        <v>3</v>
      </c>
    </row>
    <row r="1114" spans="1:5" x14ac:dyDescent="0.25">
      <c r="A1114">
        <v>1113</v>
      </c>
      <c r="C1114" s="4">
        <v>2</v>
      </c>
      <c r="D1114" s="5">
        <v>3</v>
      </c>
    </row>
    <row r="1115" spans="1:5" x14ac:dyDescent="0.25">
      <c r="A1115">
        <v>1114</v>
      </c>
      <c r="C1115" s="4">
        <v>2</v>
      </c>
      <c r="D1115" s="5">
        <v>3</v>
      </c>
    </row>
    <row r="1116" spans="1:5" x14ac:dyDescent="0.25">
      <c r="A1116">
        <v>1115</v>
      </c>
      <c r="C1116" s="4">
        <v>2</v>
      </c>
      <c r="D1116" s="5">
        <v>3</v>
      </c>
    </row>
    <row r="1117" spans="1:5" x14ac:dyDescent="0.25">
      <c r="A1117">
        <v>1116</v>
      </c>
      <c r="C1117" s="4">
        <v>2</v>
      </c>
      <c r="D1117" s="5">
        <v>3</v>
      </c>
    </row>
    <row r="1118" spans="1:5" x14ac:dyDescent="0.25">
      <c r="A1118">
        <v>1117</v>
      </c>
      <c r="C1118" s="4">
        <v>2</v>
      </c>
      <c r="D1118" s="5">
        <v>3</v>
      </c>
    </row>
    <row r="1119" spans="1:5" x14ac:dyDescent="0.25">
      <c r="A1119">
        <v>1118</v>
      </c>
      <c r="B1119" s="2">
        <v>1</v>
      </c>
      <c r="C1119" s="4">
        <v>2</v>
      </c>
      <c r="D1119" s="5">
        <v>3</v>
      </c>
    </row>
    <row r="1120" spans="1:5" x14ac:dyDescent="0.25">
      <c r="A1120">
        <v>1119</v>
      </c>
      <c r="B1120" s="2">
        <v>1</v>
      </c>
      <c r="C1120" s="4">
        <v>2</v>
      </c>
    </row>
    <row r="1121" spans="1:6" x14ac:dyDescent="0.25">
      <c r="A1121">
        <v>1120</v>
      </c>
      <c r="B1121" s="2">
        <v>1</v>
      </c>
      <c r="C1121" s="4">
        <v>2</v>
      </c>
    </row>
    <row r="1122" spans="1:6" x14ac:dyDescent="0.25">
      <c r="A1122">
        <v>1121</v>
      </c>
      <c r="B1122" s="2">
        <v>1</v>
      </c>
      <c r="C1122" s="4">
        <v>2</v>
      </c>
    </row>
    <row r="1123" spans="1:6" x14ac:dyDescent="0.25">
      <c r="A1123">
        <v>1122</v>
      </c>
      <c r="B1123" s="2">
        <v>1</v>
      </c>
      <c r="C1123" s="4">
        <v>2</v>
      </c>
    </row>
    <row r="1124" spans="1:6" x14ac:dyDescent="0.25">
      <c r="A1124">
        <v>1123</v>
      </c>
      <c r="B1124" s="2">
        <v>1</v>
      </c>
      <c r="C1124" s="4">
        <v>2</v>
      </c>
    </row>
    <row r="1125" spans="1:6" x14ac:dyDescent="0.25">
      <c r="A1125">
        <v>1124</v>
      </c>
      <c r="B1125" s="2">
        <v>1</v>
      </c>
      <c r="E1125" s="3">
        <v>4</v>
      </c>
    </row>
    <row r="1126" spans="1:6" x14ac:dyDescent="0.25">
      <c r="A1126">
        <v>1125</v>
      </c>
      <c r="B1126" s="2">
        <v>1</v>
      </c>
      <c r="E1126" s="3">
        <v>4</v>
      </c>
      <c r="F1126" t="s">
        <v>22</v>
      </c>
    </row>
    <row r="1127" spans="1:6" x14ac:dyDescent="0.25">
      <c r="A1127">
        <v>1126</v>
      </c>
    </row>
    <row r="1128" spans="1:6" x14ac:dyDescent="0.25">
      <c r="A1128">
        <v>1127</v>
      </c>
      <c r="F1128" t="s">
        <v>22</v>
      </c>
    </row>
    <row r="1129" spans="1:6" x14ac:dyDescent="0.25">
      <c r="A1129">
        <v>1128</v>
      </c>
      <c r="C1129" s="4">
        <v>2</v>
      </c>
    </row>
    <row r="1130" spans="1:6" x14ac:dyDescent="0.25">
      <c r="A1130">
        <v>1129</v>
      </c>
      <c r="C1130" s="4">
        <v>2</v>
      </c>
    </row>
    <row r="1131" spans="1:6" x14ac:dyDescent="0.25">
      <c r="A1131">
        <v>1130</v>
      </c>
      <c r="C1131" s="4">
        <v>2</v>
      </c>
    </row>
    <row r="1132" spans="1:6" x14ac:dyDescent="0.25">
      <c r="A1132">
        <v>1131</v>
      </c>
      <c r="C1132" s="4">
        <v>2</v>
      </c>
    </row>
    <row r="1133" spans="1:6" x14ac:dyDescent="0.25">
      <c r="A1133">
        <v>1132</v>
      </c>
      <c r="C1133" s="4">
        <v>2</v>
      </c>
      <c r="D1133" s="5">
        <v>3</v>
      </c>
    </row>
    <row r="1134" spans="1:6" x14ac:dyDescent="0.25">
      <c r="A1134">
        <v>1133</v>
      </c>
      <c r="C1134" s="4">
        <v>2</v>
      </c>
      <c r="D1134" s="5">
        <v>3</v>
      </c>
    </row>
    <row r="1135" spans="1:6" x14ac:dyDescent="0.25">
      <c r="A1135">
        <v>1134</v>
      </c>
      <c r="C1135" s="4">
        <v>2</v>
      </c>
      <c r="D1135" s="5">
        <v>3</v>
      </c>
    </row>
    <row r="1136" spans="1:6" x14ac:dyDescent="0.25">
      <c r="A1136">
        <v>1135</v>
      </c>
      <c r="C1136" s="4">
        <v>2</v>
      </c>
      <c r="D1136" s="5">
        <v>3</v>
      </c>
    </row>
    <row r="1137" spans="1:5" x14ac:dyDescent="0.25">
      <c r="A1137">
        <v>1136</v>
      </c>
      <c r="C1137" s="4">
        <v>2</v>
      </c>
      <c r="D1137" s="5">
        <v>3</v>
      </c>
    </row>
    <row r="1138" spans="1:5" x14ac:dyDescent="0.25">
      <c r="A1138">
        <v>1137</v>
      </c>
      <c r="C1138" s="4">
        <v>2</v>
      </c>
      <c r="D1138" s="5">
        <v>3</v>
      </c>
    </row>
    <row r="1139" spans="1:5" x14ac:dyDescent="0.25">
      <c r="A1139">
        <v>1138</v>
      </c>
      <c r="C1139" s="4">
        <v>2</v>
      </c>
      <c r="D1139" s="5">
        <v>3</v>
      </c>
    </row>
    <row r="1140" spans="1:5" x14ac:dyDescent="0.25">
      <c r="A1140">
        <v>1139</v>
      </c>
      <c r="C1140" s="4">
        <v>2</v>
      </c>
      <c r="D1140" s="5">
        <v>3</v>
      </c>
    </row>
    <row r="1141" spans="1:5" x14ac:dyDescent="0.25">
      <c r="A1141">
        <v>1140</v>
      </c>
      <c r="C1141" s="4">
        <v>2</v>
      </c>
      <c r="D1141" s="5">
        <v>3</v>
      </c>
    </row>
    <row r="1142" spans="1:5" x14ac:dyDescent="0.25">
      <c r="A1142">
        <v>1141</v>
      </c>
      <c r="C1142" s="4">
        <v>2</v>
      </c>
      <c r="D1142" s="5">
        <v>3</v>
      </c>
    </row>
    <row r="1143" spans="1:5" x14ac:dyDescent="0.25">
      <c r="A1143">
        <v>1142</v>
      </c>
      <c r="C1143" s="4">
        <v>2</v>
      </c>
      <c r="D1143" s="5">
        <v>3</v>
      </c>
    </row>
    <row r="1144" spans="1:5" x14ac:dyDescent="0.25">
      <c r="A1144">
        <v>1143</v>
      </c>
      <c r="C1144" s="4">
        <v>2</v>
      </c>
      <c r="D1144" s="5">
        <v>3</v>
      </c>
    </row>
    <row r="1145" spans="1:5" x14ac:dyDescent="0.25">
      <c r="A1145">
        <v>1144</v>
      </c>
      <c r="C1145" s="4">
        <v>2</v>
      </c>
      <c r="D1145" s="5">
        <v>3</v>
      </c>
    </row>
    <row r="1146" spans="1:5" x14ac:dyDescent="0.25">
      <c r="A1146">
        <v>1145</v>
      </c>
      <c r="C1146" s="4">
        <v>2</v>
      </c>
      <c r="D1146" s="5">
        <v>3</v>
      </c>
    </row>
    <row r="1147" spans="1:5" x14ac:dyDescent="0.25">
      <c r="A1147">
        <v>1146</v>
      </c>
      <c r="C1147" s="4">
        <v>2</v>
      </c>
      <c r="D1147" s="5">
        <v>3</v>
      </c>
    </row>
    <row r="1148" spans="1:5" x14ac:dyDescent="0.25">
      <c r="A1148">
        <v>1147</v>
      </c>
      <c r="C1148" s="4">
        <v>2</v>
      </c>
      <c r="D1148" s="5">
        <v>3</v>
      </c>
    </row>
    <row r="1149" spans="1:5" x14ac:dyDescent="0.25">
      <c r="A1149">
        <v>1148</v>
      </c>
      <c r="B1149" s="2">
        <v>1</v>
      </c>
      <c r="D1149" s="5">
        <v>3</v>
      </c>
      <c r="E1149" s="3">
        <v>4</v>
      </c>
    </row>
    <row r="1150" spans="1:5" x14ac:dyDescent="0.25">
      <c r="A1150">
        <v>1149</v>
      </c>
      <c r="B1150" s="2">
        <v>1</v>
      </c>
      <c r="D1150" s="5">
        <v>3</v>
      </c>
      <c r="E1150" s="3">
        <v>4</v>
      </c>
    </row>
    <row r="1151" spans="1:5" x14ac:dyDescent="0.25">
      <c r="A1151">
        <v>1150</v>
      </c>
      <c r="B1151" s="2">
        <v>1</v>
      </c>
      <c r="D1151" s="5">
        <v>3</v>
      </c>
      <c r="E1151" s="3">
        <v>4</v>
      </c>
    </row>
    <row r="1152" spans="1:5" x14ac:dyDescent="0.25">
      <c r="A1152">
        <v>1151</v>
      </c>
      <c r="B1152" s="2">
        <v>1</v>
      </c>
      <c r="E1152" s="3">
        <v>4</v>
      </c>
    </row>
    <row r="1153" spans="1:5" x14ac:dyDescent="0.25">
      <c r="A1153">
        <v>1152</v>
      </c>
      <c r="B1153" s="2">
        <v>1</v>
      </c>
      <c r="E1153" s="3">
        <v>4</v>
      </c>
    </row>
    <row r="1154" spans="1:5" x14ac:dyDescent="0.25">
      <c r="A1154">
        <v>1153</v>
      </c>
      <c r="B1154" s="2">
        <v>1</v>
      </c>
      <c r="E1154" s="3">
        <v>4</v>
      </c>
    </row>
    <row r="1155" spans="1:5" x14ac:dyDescent="0.25">
      <c r="A1155">
        <v>1154</v>
      </c>
      <c r="B1155" s="2">
        <v>1</v>
      </c>
      <c r="E1155" s="3">
        <v>4</v>
      </c>
    </row>
    <row r="1156" spans="1:5" x14ac:dyDescent="0.25">
      <c r="A1156">
        <v>1155</v>
      </c>
      <c r="B1156" s="2">
        <v>1</v>
      </c>
      <c r="E1156" s="3">
        <v>4</v>
      </c>
    </row>
    <row r="1157" spans="1:5" x14ac:dyDescent="0.25">
      <c r="A1157">
        <v>1156</v>
      </c>
      <c r="B1157" s="2">
        <v>1</v>
      </c>
      <c r="E1157" s="3">
        <v>4</v>
      </c>
    </row>
    <row r="1158" spans="1:5" x14ac:dyDescent="0.25">
      <c r="A1158">
        <v>1157</v>
      </c>
      <c r="B1158" s="2">
        <v>1</v>
      </c>
      <c r="E1158" s="3">
        <v>4</v>
      </c>
    </row>
    <row r="1159" spans="1:5" x14ac:dyDescent="0.25">
      <c r="A1159">
        <v>1158</v>
      </c>
      <c r="B1159" s="2">
        <v>1</v>
      </c>
      <c r="E1159" s="3">
        <v>4</v>
      </c>
    </row>
    <row r="1160" spans="1:5" x14ac:dyDescent="0.25">
      <c r="A1160">
        <v>1159</v>
      </c>
      <c r="B1160" s="2">
        <v>1</v>
      </c>
      <c r="E1160" s="3">
        <v>4</v>
      </c>
    </row>
    <row r="1161" spans="1:5" x14ac:dyDescent="0.25">
      <c r="A1161">
        <v>1160</v>
      </c>
      <c r="B1161" s="2">
        <v>1</v>
      </c>
      <c r="E1161" s="3">
        <v>4</v>
      </c>
    </row>
    <row r="1162" spans="1:5" x14ac:dyDescent="0.25">
      <c r="A1162">
        <v>1161</v>
      </c>
      <c r="B1162" s="2">
        <v>1</v>
      </c>
      <c r="E1162" s="3">
        <v>4</v>
      </c>
    </row>
    <row r="1163" spans="1:5" x14ac:dyDescent="0.25">
      <c r="A1163">
        <v>1162</v>
      </c>
      <c r="B1163" s="2">
        <v>1</v>
      </c>
      <c r="E1163" s="3">
        <v>4</v>
      </c>
    </row>
    <row r="1164" spans="1:5" x14ac:dyDescent="0.25">
      <c r="A1164">
        <v>1163</v>
      </c>
      <c r="B1164" s="2">
        <v>1</v>
      </c>
      <c r="E1164" s="3">
        <v>4</v>
      </c>
    </row>
    <row r="1165" spans="1:5" x14ac:dyDescent="0.25">
      <c r="A1165">
        <v>1164</v>
      </c>
      <c r="B1165" s="2">
        <v>1</v>
      </c>
      <c r="E1165" s="3">
        <v>4</v>
      </c>
    </row>
    <row r="1166" spans="1:5" x14ac:dyDescent="0.25">
      <c r="A1166">
        <v>1165</v>
      </c>
      <c r="B1166" s="2">
        <v>1</v>
      </c>
      <c r="E1166" s="3">
        <v>4</v>
      </c>
    </row>
    <row r="1167" spans="1:5" x14ac:dyDescent="0.25">
      <c r="A1167">
        <v>1166</v>
      </c>
      <c r="B1167" s="2">
        <v>1</v>
      </c>
      <c r="E1167" s="3">
        <v>4</v>
      </c>
    </row>
    <row r="1168" spans="1:5" x14ac:dyDescent="0.25">
      <c r="A1168">
        <v>1167</v>
      </c>
      <c r="D1168" s="5">
        <v>3</v>
      </c>
    </row>
    <row r="1169" spans="1:5" x14ac:dyDescent="0.25">
      <c r="A1169">
        <v>1168</v>
      </c>
      <c r="C1169" s="4">
        <v>2</v>
      </c>
      <c r="D1169" s="5">
        <v>3</v>
      </c>
    </row>
    <row r="1170" spans="1:5" x14ac:dyDescent="0.25">
      <c r="A1170">
        <v>1169</v>
      </c>
      <c r="C1170" s="4">
        <v>2</v>
      </c>
      <c r="D1170" s="5">
        <v>3</v>
      </c>
    </row>
    <row r="1171" spans="1:5" x14ac:dyDescent="0.25">
      <c r="A1171">
        <v>1170</v>
      </c>
      <c r="C1171" s="4">
        <v>2</v>
      </c>
      <c r="D1171" s="5">
        <v>3</v>
      </c>
    </row>
    <row r="1172" spans="1:5" x14ac:dyDescent="0.25">
      <c r="A1172">
        <v>1171</v>
      </c>
      <c r="C1172" s="4">
        <v>2</v>
      </c>
      <c r="D1172" s="5">
        <v>3</v>
      </c>
    </row>
    <row r="1173" spans="1:5" x14ac:dyDescent="0.25">
      <c r="A1173">
        <v>1172</v>
      </c>
      <c r="C1173" s="4">
        <v>2</v>
      </c>
      <c r="D1173" s="5">
        <v>3</v>
      </c>
    </row>
    <row r="1174" spans="1:5" x14ac:dyDescent="0.25">
      <c r="A1174">
        <v>1173</v>
      </c>
      <c r="C1174" s="4">
        <v>2</v>
      </c>
      <c r="D1174" s="5">
        <v>3</v>
      </c>
    </row>
    <row r="1175" spans="1:5" x14ac:dyDescent="0.25">
      <c r="A1175">
        <v>1174</v>
      </c>
      <c r="C1175" s="4">
        <v>2</v>
      </c>
      <c r="D1175" s="5">
        <v>3</v>
      </c>
    </row>
    <row r="1176" spans="1:5" x14ac:dyDescent="0.25">
      <c r="A1176">
        <v>1175</v>
      </c>
      <c r="C1176" s="4">
        <v>2</v>
      </c>
      <c r="D1176" s="5">
        <v>3</v>
      </c>
    </row>
    <row r="1177" spans="1:5" x14ac:dyDescent="0.25">
      <c r="A1177">
        <v>1176</v>
      </c>
      <c r="C1177" s="4">
        <v>2</v>
      </c>
      <c r="D1177" s="5">
        <v>3</v>
      </c>
    </row>
    <row r="1178" spans="1:5" x14ac:dyDescent="0.25">
      <c r="A1178">
        <v>1177</v>
      </c>
      <c r="C1178" s="4">
        <v>2</v>
      </c>
      <c r="D1178" s="5">
        <v>3</v>
      </c>
    </row>
    <row r="1179" spans="1:5" x14ac:dyDescent="0.25">
      <c r="A1179">
        <v>1178</v>
      </c>
      <c r="C1179" s="4">
        <v>2</v>
      </c>
      <c r="D1179" s="5">
        <v>3</v>
      </c>
    </row>
    <row r="1180" spans="1:5" x14ac:dyDescent="0.25">
      <c r="A1180">
        <v>1179</v>
      </c>
      <c r="C1180" s="4">
        <v>2</v>
      </c>
      <c r="D1180" s="5">
        <v>3</v>
      </c>
    </row>
    <row r="1181" spans="1:5" x14ac:dyDescent="0.25">
      <c r="A1181">
        <v>1180</v>
      </c>
      <c r="C1181" s="4">
        <v>2</v>
      </c>
      <c r="D1181" s="5">
        <v>3</v>
      </c>
    </row>
    <row r="1182" spans="1:5" x14ac:dyDescent="0.25">
      <c r="A1182">
        <v>1181</v>
      </c>
      <c r="C1182" s="4">
        <v>2</v>
      </c>
      <c r="D1182" s="5">
        <v>3</v>
      </c>
    </row>
    <row r="1183" spans="1:5" x14ac:dyDescent="0.25">
      <c r="A1183">
        <v>1182</v>
      </c>
      <c r="C1183" s="4">
        <v>2</v>
      </c>
      <c r="D1183" s="5">
        <v>3</v>
      </c>
      <c r="E1183" s="3">
        <v>4</v>
      </c>
    </row>
    <row r="1184" spans="1:5" x14ac:dyDescent="0.25">
      <c r="A1184">
        <v>1183</v>
      </c>
      <c r="C1184" s="4">
        <v>2</v>
      </c>
      <c r="E1184" s="3">
        <v>4</v>
      </c>
    </row>
    <row r="1185" spans="1:5" x14ac:dyDescent="0.25">
      <c r="A1185">
        <v>1184</v>
      </c>
      <c r="B1185" s="2">
        <v>1</v>
      </c>
      <c r="E1185" s="3">
        <v>4</v>
      </c>
    </row>
    <row r="1186" spans="1:5" x14ac:dyDescent="0.25">
      <c r="A1186">
        <v>1185</v>
      </c>
      <c r="B1186" s="2">
        <v>1</v>
      </c>
      <c r="E1186" s="3">
        <v>4</v>
      </c>
    </row>
    <row r="1187" spans="1:5" x14ac:dyDescent="0.25">
      <c r="A1187">
        <v>1186</v>
      </c>
      <c r="B1187" s="2">
        <v>1</v>
      </c>
      <c r="E1187" s="3">
        <v>4</v>
      </c>
    </row>
    <row r="1188" spans="1:5" x14ac:dyDescent="0.25">
      <c r="A1188">
        <v>1187</v>
      </c>
      <c r="B1188" s="2">
        <v>1</v>
      </c>
      <c r="E1188" s="3">
        <v>4</v>
      </c>
    </row>
    <row r="1189" spans="1:5" x14ac:dyDescent="0.25">
      <c r="A1189">
        <v>1188</v>
      </c>
      <c r="B1189" s="2">
        <v>1</v>
      </c>
      <c r="E1189" s="3">
        <v>4</v>
      </c>
    </row>
    <row r="1190" spans="1:5" x14ac:dyDescent="0.25">
      <c r="A1190">
        <v>1189</v>
      </c>
      <c r="B1190" s="2">
        <v>1</v>
      </c>
      <c r="E1190" s="3">
        <v>4</v>
      </c>
    </row>
    <row r="1191" spans="1:5" x14ac:dyDescent="0.25">
      <c r="A1191">
        <v>1190</v>
      </c>
      <c r="B1191" s="2">
        <v>1</v>
      </c>
      <c r="E1191" s="3">
        <v>4</v>
      </c>
    </row>
    <row r="1192" spans="1:5" x14ac:dyDescent="0.25">
      <c r="A1192">
        <v>1191</v>
      </c>
      <c r="B1192" s="2">
        <v>1</v>
      </c>
      <c r="E1192" s="3">
        <v>4</v>
      </c>
    </row>
    <row r="1193" spans="1:5" x14ac:dyDescent="0.25">
      <c r="A1193">
        <v>1192</v>
      </c>
      <c r="B1193" s="2">
        <v>1</v>
      </c>
      <c r="E1193" s="3">
        <v>4</v>
      </c>
    </row>
    <row r="1194" spans="1:5" x14ac:dyDescent="0.25">
      <c r="A1194">
        <v>1193</v>
      </c>
      <c r="B1194" s="2">
        <v>1</v>
      </c>
      <c r="E1194" s="3">
        <v>4</v>
      </c>
    </row>
    <row r="1195" spans="1:5" x14ac:dyDescent="0.25">
      <c r="A1195">
        <v>1194</v>
      </c>
      <c r="B1195" s="2">
        <v>1</v>
      </c>
      <c r="E1195" s="3">
        <v>4</v>
      </c>
    </row>
    <row r="1196" spans="1:5" x14ac:dyDescent="0.25">
      <c r="A1196">
        <v>1195</v>
      </c>
      <c r="B1196" s="2">
        <v>1</v>
      </c>
      <c r="E1196" s="3">
        <v>4</v>
      </c>
    </row>
    <row r="1197" spans="1:5" x14ac:dyDescent="0.25">
      <c r="A1197">
        <v>1196</v>
      </c>
      <c r="B1197" s="2">
        <v>1</v>
      </c>
      <c r="E1197" s="3">
        <v>4</v>
      </c>
    </row>
    <row r="1198" spans="1:5" x14ac:dyDescent="0.25">
      <c r="A1198">
        <v>1197</v>
      </c>
      <c r="B1198" s="2">
        <v>1</v>
      </c>
      <c r="E1198" s="3">
        <v>4</v>
      </c>
    </row>
    <row r="1199" spans="1:5" x14ac:dyDescent="0.25">
      <c r="A1199">
        <v>1198</v>
      </c>
      <c r="B1199" s="2">
        <v>1</v>
      </c>
      <c r="E1199" s="3">
        <v>4</v>
      </c>
    </row>
    <row r="1200" spans="1:5" x14ac:dyDescent="0.25">
      <c r="A1200">
        <v>1199</v>
      </c>
      <c r="B1200" s="2">
        <v>1</v>
      </c>
    </row>
    <row r="1201" spans="1:5" x14ac:dyDescent="0.25">
      <c r="A1201">
        <v>1200</v>
      </c>
      <c r="D1201" s="5">
        <v>3</v>
      </c>
    </row>
    <row r="1202" spans="1:5" x14ac:dyDescent="0.25">
      <c r="A1202">
        <v>1201</v>
      </c>
      <c r="C1202" s="4">
        <v>2</v>
      </c>
      <c r="D1202" s="5">
        <v>3</v>
      </c>
    </row>
    <row r="1203" spans="1:5" x14ac:dyDescent="0.25">
      <c r="A1203">
        <v>1202</v>
      </c>
      <c r="C1203" s="4">
        <v>2</v>
      </c>
      <c r="D1203" s="5">
        <v>3</v>
      </c>
    </row>
    <row r="1204" spans="1:5" x14ac:dyDescent="0.25">
      <c r="A1204">
        <v>1203</v>
      </c>
      <c r="C1204" s="4">
        <v>2</v>
      </c>
      <c r="D1204" s="5">
        <v>3</v>
      </c>
    </row>
    <row r="1205" spans="1:5" x14ac:dyDescent="0.25">
      <c r="A1205">
        <v>1204</v>
      </c>
      <c r="C1205" s="4">
        <v>2</v>
      </c>
      <c r="D1205" s="5">
        <v>3</v>
      </c>
    </row>
    <row r="1206" spans="1:5" x14ac:dyDescent="0.25">
      <c r="A1206">
        <v>1205</v>
      </c>
      <c r="C1206" s="4">
        <v>2</v>
      </c>
      <c r="D1206" s="5">
        <v>3</v>
      </c>
    </row>
    <row r="1207" spans="1:5" x14ac:dyDescent="0.25">
      <c r="A1207">
        <v>1206</v>
      </c>
      <c r="C1207" s="4">
        <v>2</v>
      </c>
      <c r="D1207" s="5">
        <v>3</v>
      </c>
    </row>
    <row r="1208" spans="1:5" x14ac:dyDescent="0.25">
      <c r="A1208">
        <v>1207</v>
      </c>
      <c r="C1208" s="4">
        <v>2</v>
      </c>
      <c r="D1208" s="5">
        <v>3</v>
      </c>
    </row>
    <row r="1209" spans="1:5" x14ac:dyDescent="0.25">
      <c r="A1209">
        <v>1208</v>
      </c>
      <c r="C1209" s="4">
        <v>2</v>
      </c>
      <c r="D1209" s="5">
        <v>3</v>
      </c>
    </row>
    <row r="1210" spans="1:5" x14ac:dyDescent="0.25">
      <c r="A1210">
        <v>1209</v>
      </c>
      <c r="C1210" s="4">
        <v>2</v>
      </c>
      <c r="D1210" s="5">
        <v>3</v>
      </c>
    </row>
    <row r="1211" spans="1:5" x14ac:dyDescent="0.25">
      <c r="A1211">
        <v>1210</v>
      </c>
      <c r="C1211" s="4">
        <v>2</v>
      </c>
      <c r="D1211" s="5">
        <v>3</v>
      </c>
    </row>
    <row r="1212" spans="1:5" x14ac:dyDescent="0.25">
      <c r="A1212">
        <v>1211</v>
      </c>
      <c r="C1212" s="4">
        <v>2</v>
      </c>
      <c r="D1212" s="5">
        <v>3</v>
      </c>
    </row>
    <row r="1213" spans="1:5" x14ac:dyDescent="0.25">
      <c r="A1213">
        <v>1212</v>
      </c>
      <c r="C1213" s="4">
        <v>2</v>
      </c>
      <c r="D1213" s="5">
        <v>3</v>
      </c>
    </row>
    <row r="1214" spans="1:5" x14ac:dyDescent="0.25">
      <c r="A1214">
        <v>1213</v>
      </c>
      <c r="C1214" s="4">
        <v>2</v>
      </c>
    </row>
    <row r="1215" spans="1:5" x14ac:dyDescent="0.25">
      <c r="A1215">
        <v>1214</v>
      </c>
    </row>
    <row r="1216" spans="1:5" x14ac:dyDescent="0.25">
      <c r="A1216">
        <v>1215</v>
      </c>
      <c r="B1216" s="2">
        <v>1</v>
      </c>
      <c r="E1216" s="3">
        <v>4</v>
      </c>
    </row>
    <row r="1217" spans="1:5" x14ac:dyDescent="0.25">
      <c r="A1217">
        <v>1216</v>
      </c>
      <c r="B1217" s="2">
        <v>1</v>
      </c>
      <c r="E1217" s="3">
        <v>4</v>
      </c>
    </row>
    <row r="1218" spans="1:5" x14ac:dyDescent="0.25">
      <c r="A1218">
        <v>1217</v>
      </c>
      <c r="B1218" s="2">
        <v>1</v>
      </c>
      <c r="E1218" s="3">
        <v>4</v>
      </c>
    </row>
    <row r="1219" spans="1:5" x14ac:dyDescent="0.25">
      <c r="A1219">
        <v>1218</v>
      </c>
      <c r="B1219" s="2">
        <v>1</v>
      </c>
      <c r="E1219" s="3">
        <v>4</v>
      </c>
    </row>
    <row r="1220" spans="1:5" x14ac:dyDescent="0.25">
      <c r="A1220">
        <v>1219</v>
      </c>
      <c r="B1220" s="2">
        <v>1</v>
      </c>
      <c r="E1220" s="3">
        <v>4</v>
      </c>
    </row>
    <row r="1221" spans="1:5" x14ac:dyDescent="0.25">
      <c r="A1221">
        <v>1220</v>
      </c>
      <c r="B1221" s="2">
        <v>1</v>
      </c>
      <c r="E1221" s="3">
        <v>4</v>
      </c>
    </row>
    <row r="1222" spans="1:5" x14ac:dyDescent="0.25">
      <c r="A1222">
        <v>1221</v>
      </c>
      <c r="B1222" s="2">
        <v>1</v>
      </c>
      <c r="E1222" s="3">
        <v>4</v>
      </c>
    </row>
    <row r="1223" spans="1:5" x14ac:dyDescent="0.25">
      <c r="A1223">
        <v>1222</v>
      </c>
      <c r="B1223" s="2">
        <v>1</v>
      </c>
      <c r="E1223" s="3">
        <v>4</v>
      </c>
    </row>
    <row r="1224" spans="1:5" x14ac:dyDescent="0.25">
      <c r="A1224">
        <v>1223</v>
      </c>
      <c r="B1224" s="2">
        <v>1</v>
      </c>
      <c r="E1224" s="3">
        <v>4</v>
      </c>
    </row>
    <row r="1225" spans="1:5" x14ac:dyDescent="0.25">
      <c r="A1225">
        <v>1224</v>
      </c>
      <c r="B1225" s="2">
        <v>1</v>
      </c>
      <c r="E1225" s="3">
        <v>4</v>
      </c>
    </row>
    <row r="1226" spans="1:5" x14ac:dyDescent="0.25">
      <c r="A1226">
        <v>1225</v>
      </c>
      <c r="B1226" s="2">
        <v>1</v>
      </c>
      <c r="E1226" s="3">
        <v>4</v>
      </c>
    </row>
    <row r="1227" spans="1:5" x14ac:dyDescent="0.25">
      <c r="A1227">
        <v>1226</v>
      </c>
    </row>
    <row r="1228" spans="1:5" x14ac:dyDescent="0.25">
      <c r="A1228">
        <v>1227</v>
      </c>
      <c r="D1228" s="5">
        <v>3</v>
      </c>
    </row>
    <row r="1229" spans="1:5" x14ac:dyDescent="0.25">
      <c r="A1229">
        <v>1228</v>
      </c>
      <c r="C1229" s="4">
        <v>2</v>
      </c>
      <c r="D1229" s="5">
        <v>3</v>
      </c>
    </row>
    <row r="1230" spans="1:5" x14ac:dyDescent="0.25">
      <c r="A1230">
        <v>1229</v>
      </c>
      <c r="C1230" s="4">
        <v>2</v>
      </c>
      <c r="D1230" s="5">
        <v>3</v>
      </c>
    </row>
    <row r="1231" spans="1:5" x14ac:dyDescent="0.25">
      <c r="A1231">
        <v>1230</v>
      </c>
      <c r="C1231" s="4">
        <v>2</v>
      </c>
      <c r="D1231" s="5">
        <v>3</v>
      </c>
    </row>
    <row r="1232" spans="1:5" x14ac:dyDescent="0.25">
      <c r="A1232">
        <v>1231</v>
      </c>
      <c r="C1232" s="4">
        <v>2</v>
      </c>
      <c r="D1232" s="5">
        <v>3</v>
      </c>
    </row>
    <row r="1233" spans="1:5" x14ac:dyDescent="0.25">
      <c r="A1233">
        <v>1232</v>
      </c>
      <c r="C1233" s="4">
        <v>2</v>
      </c>
      <c r="D1233" s="5">
        <v>3</v>
      </c>
    </row>
    <row r="1234" spans="1:5" x14ac:dyDescent="0.25">
      <c r="A1234">
        <v>1233</v>
      </c>
      <c r="C1234" s="4">
        <v>2</v>
      </c>
      <c r="D1234" s="5">
        <v>3</v>
      </c>
    </row>
    <row r="1235" spans="1:5" x14ac:dyDescent="0.25">
      <c r="A1235">
        <v>1234</v>
      </c>
      <c r="C1235" s="4">
        <v>2</v>
      </c>
      <c r="D1235" s="5">
        <v>3</v>
      </c>
    </row>
    <row r="1236" spans="1:5" x14ac:dyDescent="0.25">
      <c r="A1236">
        <v>1235</v>
      </c>
      <c r="C1236" s="4">
        <v>2</v>
      </c>
      <c r="D1236" s="5">
        <v>3</v>
      </c>
    </row>
    <row r="1237" spans="1:5" x14ac:dyDescent="0.25">
      <c r="A1237">
        <v>1236</v>
      </c>
      <c r="C1237" s="4">
        <v>2</v>
      </c>
      <c r="D1237" s="5">
        <v>3</v>
      </c>
    </row>
    <row r="1238" spans="1:5" x14ac:dyDescent="0.25">
      <c r="A1238">
        <v>1237</v>
      </c>
      <c r="C1238" s="4">
        <v>2</v>
      </c>
    </row>
    <row r="1239" spans="1:5" x14ac:dyDescent="0.25">
      <c r="A1239">
        <v>1238</v>
      </c>
      <c r="C1239" s="4">
        <v>2</v>
      </c>
    </row>
    <row r="1240" spans="1:5" x14ac:dyDescent="0.25">
      <c r="A1240">
        <v>1239</v>
      </c>
    </row>
    <row r="1241" spans="1:5" x14ac:dyDescent="0.25">
      <c r="A1241">
        <v>1240</v>
      </c>
      <c r="B1241" s="2">
        <v>1</v>
      </c>
    </row>
    <row r="1242" spans="1:5" x14ac:dyDescent="0.25">
      <c r="A1242">
        <v>1241</v>
      </c>
      <c r="B1242" s="2">
        <v>1</v>
      </c>
      <c r="E1242" s="3">
        <v>4</v>
      </c>
    </row>
    <row r="1243" spans="1:5" x14ac:dyDescent="0.25">
      <c r="A1243">
        <v>1242</v>
      </c>
      <c r="B1243" s="2">
        <v>1</v>
      </c>
      <c r="E1243" s="3">
        <v>4</v>
      </c>
    </row>
    <row r="1244" spans="1:5" x14ac:dyDescent="0.25">
      <c r="A1244">
        <v>1243</v>
      </c>
      <c r="B1244" s="2">
        <v>1</v>
      </c>
      <c r="E1244" s="3">
        <v>4</v>
      </c>
    </row>
    <row r="1245" spans="1:5" x14ac:dyDescent="0.25">
      <c r="A1245">
        <v>1244</v>
      </c>
      <c r="B1245" s="2">
        <v>1</v>
      </c>
      <c r="E1245" s="3">
        <v>4</v>
      </c>
    </row>
    <row r="1246" spans="1:5" x14ac:dyDescent="0.25">
      <c r="A1246">
        <v>1245</v>
      </c>
      <c r="B1246" s="2">
        <v>1</v>
      </c>
      <c r="E1246" s="3">
        <v>4</v>
      </c>
    </row>
    <row r="1247" spans="1:5" x14ac:dyDescent="0.25">
      <c r="A1247">
        <v>1246</v>
      </c>
      <c r="B1247" s="2">
        <v>1</v>
      </c>
      <c r="E1247" s="3">
        <v>4</v>
      </c>
    </row>
    <row r="1248" spans="1:5" x14ac:dyDescent="0.25">
      <c r="A1248">
        <v>1247</v>
      </c>
      <c r="B1248" s="2">
        <v>1</v>
      </c>
      <c r="E1248" s="3">
        <v>4</v>
      </c>
    </row>
    <row r="1249" spans="1:5" x14ac:dyDescent="0.25">
      <c r="A1249">
        <v>1248</v>
      </c>
      <c r="B1249" s="2">
        <v>1</v>
      </c>
      <c r="E1249" s="3">
        <v>4</v>
      </c>
    </row>
    <row r="1250" spans="1:5" x14ac:dyDescent="0.25">
      <c r="A1250">
        <v>1249</v>
      </c>
      <c r="B1250" s="2">
        <v>1</v>
      </c>
      <c r="E1250" s="3">
        <v>4</v>
      </c>
    </row>
    <row r="1251" spans="1:5" x14ac:dyDescent="0.25">
      <c r="A1251">
        <v>1250</v>
      </c>
      <c r="E1251" s="3">
        <v>4</v>
      </c>
    </row>
    <row r="1252" spans="1:5" x14ac:dyDescent="0.25">
      <c r="A1252">
        <v>1251</v>
      </c>
      <c r="D1252" s="5">
        <v>3</v>
      </c>
    </row>
    <row r="1253" spans="1:5" x14ac:dyDescent="0.25">
      <c r="A1253">
        <v>1252</v>
      </c>
      <c r="D1253" s="5">
        <v>3</v>
      </c>
    </row>
    <row r="1254" spans="1:5" x14ac:dyDescent="0.25">
      <c r="A1254">
        <v>1253</v>
      </c>
      <c r="C1254" s="4">
        <v>2</v>
      </c>
      <c r="D1254" s="5">
        <v>3</v>
      </c>
    </row>
    <row r="1255" spans="1:5" x14ac:dyDescent="0.25">
      <c r="A1255">
        <v>1254</v>
      </c>
      <c r="C1255" s="4">
        <v>2</v>
      </c>
      <c r="D1255" s="5">
        <v>3</v>
      </c>
    </row>
    <row r="1256" spans="1:5" x14ac:dyDescent="0.25">
      <c r="A1256">
        <v>1255</v>
      </c>
      <c r="C1256" s="4">
        <v>2</v>
      </c>
      <c r="D1256" s="5">
        <v>3</v>
      </c>
    </row>
    <row r="1257" spans="1:5" x14ac:dyDescent="0.25">
      <c r="A1257">
        <v>1256</v>
      </c>
      <c r="C1257" s="4">
        <v>2</v>
      </c>
      <c r="D1257" s="5">
        <v>3</v>
      </c>
    </row>
    <row r="1258" spans="1:5" x14ac:dyDescent="0.25">
      <c r="A1258">
        <v>1257</v>
      </c>
      <c r="C1258" s="4">
        <v>2</v>
      </c>
      <c r="D1258" s="5">
        <v>3</v>
      </c>
    </row>
    <row r="1259" spans="1:5" x14ac:dyDescent="0.25">
      <c r="A1259">
        <v>1258</v>
      </c>
      <c r="C1259" s="4">
        <v>2</v>
      </c>
      <c r="D1259" s="5">
        <v>3</v>
      </c>
    </row>
    <row r="1260" spans="1:5" x14ac:dyDescent="0.25">
      <c r="A1260">
        <v>1259</v>
      </c>
      <c r="C1260" s="4">
        <v>2</v>
      </c>
      <c r="D1260" s="5">
        <v>3</v>
      </c>
    </row>
    <row r="1261" spans="1:5" x14ac:dyDescent="0.25">
      <c r="A1261">
        <v>1260</v>
      </c>
      <c r="C1261" s="4">
        <v>2</v>
      </c>
      <c r="D1261" s="5">
        <v>3</v>
      </c>
    </row>
    <row r="1262" spans="1:5" x14ac:dyDescent="0.25">
      <c r="A1262">
        <v>1261</v>
      </c>
      <c r="C1262" s="4">
        <v>2</v>
      </c>
    </row>
    <row r="1263" spans="1:5" x14ac:dyDescent="0.25">
      <c r="A1263">
        <v>1262</v>
      </c>
      <c r="B1263" s="2">
        <v>1</v>
      </c>
      <c r="C1263" s="4">
        <v>2</v>
      </c>
    </row>
    <row r="1264" spans="1:5" x14ac:dyDescent="0.25">
      <c r="A1264">
        <v>1263</v>
      </c>
      <c r="B1264" s="2">
        <v>1</v>
      </c>
    </row>
    <row r="1265" spans="1:5" x14ac:dyDescent="0.25">
      <c r="A1265">
        <v>1264</v>
      </c>
      <c r="B1265" s="2">
        <v>1</v>
      </c>
    </row>
    <row r="1266" spans="1:5" x14ac:dyDescent="0.25">
      <c r="A1266">
        <v>1265</v>
      </c>
      <c r="B1266" s="2">
        <v>1</v>
      </c>
    </row>
    <row r="1267" spans="1:5" x14ac:dyDescent="0.25">
      <c r="A1267">
        <v>1266</v>
      </c>
      <c r="B1267" s="2">
        <v>1</v>
      </c>
    </row>
    <row r="1268" spans="1:5" x14ac:dyDescent="0.25">
      <c r="A1268">
        <v>1267</v>
      </c>
      <c r="B1268" s="2">
        <v>1</v>
      </c>
    </row>
    <row r="1269" spans="1:5" x14ac:dyDescent="0.25">
      <c r="A1269">
        <v>1268</v>
      </c>
      <c r="B1269" s="2">
        <v>1</v>
      </c>
      <c r="E1269" s="3">
        <v>4</v>
      </c>
    </row>
    <row r="1270" spans="1:5" x14ac:dyDescent="0.25">
      <c r="A1270">
        <v>1269</v>
      </c>
      <c r="B1270" s="2">
        <v>1</v>
      </c>
      <c r="E1270" s="3">
        <v>4</v>
      </c>
    </row>
    <row r="1271" spans="1:5" x14ac:dyDescent="0.25">
      <c r="A1271">
        <v>1270</v>
      </c>
      <c r="B1271" s="2">
        <v>1</v>
      </c>
      <c r="E1271" s="3">
        <v>4</v>
      </c>
    </row>
    <row r="1272" spans="1:5" x14ac:dyDescent="0.25">
      <c r="A1272">
        <v>1271</v>
      </c>
      <c r="B1272" s="2">
        <v>1</v>
      </c>
      <c r="E1272" s="3">
        <v>4</v>
      </c>
    </row>
    <row r="1273" spans="1:5" x14ac:dyDescent="0.25">
      <c r="A1273">
        <v>1272</v>
      </c>
      <c r="D1273" s="5">
        <v>3</v>
      </c>
      <c r="E1273" s="3">
        <v>4</v>
      </c>
    </row>
    <row r="1274" spans="1:5" x14ac:dyDescent="0.25">
      <c r="A1274">
        <v>1273</v>
      </c>
      <c r="D1274" s="5">
        <v>3</v>
      </c>
      <c r="E1274" s="3">
        <v>4</v>
      </c>
    </row>
    <row r="1275" spans="1:5" x14ac:dyDescent="0.25">
      <c r="A1275">
        <v>1274</v>
      </c>
      <c r="D1275" s="5">
        <v>3</v>
      </c>
      <c r="E1275" s="3">
        <v>4</v>
      </c>
    </row>
    <row r="1276" spans="1:5" x14ac:dyDescent="0.25">
      <c r="A1276">
        <v>1275</v>
      </c>
      <c r="D1276" s="5">
        <v>3</v>
      </c>
      <c r="E1276" s="3">
        <v>4</v>
      </c>
    </row>
    <row r="1277" spans="1:5" x14ac:dyDescent="0.25">
      <c r="A1277">
        <v>1276</v>
      </c>
      <c r="D1277" s="5">
        <v>3</v>
      </c>
      <c r="E1277" s="3">
        <v>4</v>
      </c>
    </row>
    <row r="1278" spans="1:5" x14ac:dyDescent="0.25">
      <c r="A1278">
        <v>1277</v>
      </c>
      <c r="C1278" s="4">
        <v>2</v>
      </c>
      <c r="D1278" s="5">
        <v>3</v>
      </c>
      <c r="E1278" s="3">
        <v>4</v>
      </c>
    </row>
    <row r="1279" spans="1:5" x14ac:dyDescent="0.25">
      <c r="A1279">
        <v>1278</v>
      </c>
      <c r="C1279" s="4">
        <v>2</v>
      </c>
      <c r="D1279" s="5">
        <v>3</v>
      </c>
    </row>
    <row r="1280" spans="1:5" x14ac:dyDescent="0.25">
      <c r="A1280">
        <v>1279</v>
      </c>
      <c r="C1280" s="4">
        <v>2</v>
      </c>
      <c r="D1280" s="5">
        <v>3</v>
      </c>
    </row>
    <row r="1281" spans="1:5" x14ac:dyDescent="0.25">
      <c r="A1281">
        <v>1280</v>
      </c>
      <c r="C1281" s="4">
        <v>2</v>
      </c>
      <c r="D1281" s="5">
        <v>3</v>
      </c>
    </row>
    <row r="1282" spans="1:5" x14ac:dyDescent="0.25">
      <c r="A1282">
        <v>1281</v>
      </c>
      <c r="C1282" s="4">
        <v>2</v>
      </c>
      <c r="D1282" s="5">
        <v>3</v>
      </c>
    </row>
    <row r="1283" spans="1:5" x14ac:dyDescent="0.25">
      <c r="A1283">
        <v>1282</v>
      </c>
      <c r="C1283" s="4">
        <v>2</v>
      </c>
    </row>
    <row r="1284" spans="1:5" x14ac:dyDescent="0.25">
      <c r="A1284">
        <v>1283</v>
      </c>
      <c r="C1284" s="4">
        <v>2</v>
      </c>
    </row>
    <row r="1285" spans="1:5" x14ac:dyDescent="0.25">
      <c r="A1285">
        <v>1284</v>
      </c>
      <c r="C1285" s="4">
        <v>2</v>
      </c>
    </row>
    <row r="1286" spans="1:5" x14ac:dyDescent="0.25">
      <c r="A1286">
        <v>1285</v>
      </c>
      <c r="C1286" s="4">
        <v>2</v>
      </c>
    </row>
    <row r="1287" spans="1:5" x14ac:dyDescent="0.25">
      <c r="A1287">
        <v>1286</v>
      </c>
      <c r="B1287" s="2">
        <v>1</v>
      </c>
      <c r="C1287" s="4">
        <v>2</v>
      </c>
    </row>
    <row r="1288" spans="1:5" x14ac:dyDescent="0.25">
      <c r="A1288">
        <v>1287</v>
      </c>
      <c r="B1288" s="2">
        <v>1</v>
      </c>
      <c r="C1288" s="4">
        <v>2</v>
      </c>
    </row>
    <row r="1289" spans="1:5" x14ac:dyDescent="0.25">
      <c r="A1289">
        <v>1288</v>
      </c>
      <c r="B1289" s="2">
        <v>1</v>
      </c>
      <c r="C1289" s="4">
        <v>2</v>
      </c>
    </row>
    <row r="1290" spans="1:5" x14ac:dyDescent="0.25">
      <c r="A1290">
        <v>1289</v>
      </c>
      <c r="B1290" s="2">
        <v>1</v>
      </c>
    </row>
    <row r="1291" spans="1:5" x14ac:dyDescent="0.25">
      <c r="A1291">
        <v>1290</v>
      </c>
      <c r="B1291" s="2">
        <v>1</v>
      </c>
    </row>
    <row r="1292" spans="1:5" x14ac:dyDescent="0.25">
      <c r="A1292">
        <v>1291</v>
      </c>
      <c r="B1292" s="2">
        <v>1</v>
      </c>
      <c r="E1292" s="3">
        <v>4</v>
      </c>
    </row>
    <row r="1293" spans="1:5" x14ac:dyDescent="0.25">
      <c r="A1293">
        <v>1292</v>
      </c>
      <c r="B1293" s="2">
        <v>1</v>
      </c>
      <c r="E1293" s="3">
        <v>4</v>
      </c>
    </row>
    <row r="1294" spans="1:5" x14ac:dyDescent="0.25">
      <c r="A1294">
        <v>1293</v>
      </c>
      <c r="B1294" s="2">
        <v>1</v>
      </c>
      <c r="E1294" s="3">
        <v>4</v>
      </c>
    </row>
    <row r="1295" spans="1:5" x14ac:dyDescent="0.25">
      <c r="A1295">
        <v>1294</v>
      </c>
      <c r="B1295" s="2">
        <v>1</v>
      </c>
      <c r="E1295" s="3">
        <v>4</v>
      </c>
    </row>
    <row r="1296" spans="1:5" x14ac:dyDescent="0.25">
      <c r="A1296">
        <v>1295</v>
      </c>
      <c r="D1296" s="5">
        <v>3</v>
      </c>
      <c r="E1296" s="3">
        <v>4</v>
      </c>
    </row>
    <row r="1297" spans="1:5" x14ac:dyDescent="0.25">
      <c r="A1297">
        <v>1296</v>
      </c>
      <c r="D1297" s="5">
        <v>3</v>
      </c>
      <c r="E1297" s="3">
        <v>4</v>
      </c>
    </row>
    <row r="1298" spans="1:5" x14ac:dyDescent="0.25">
      <c r="A1298">
        <v>1297</v>
      </c>
      <c r="D1298" s="5">
        <v>3</v>
      </c>
      <c r="E1298" s="3">
        <v>4</v>
      </c>
    </row>
    <row r="1299" spans="1:5" x14ac:dyDescent="0.25">
      <c r="A1299">
        <v>1298</v>
      </c>
      <c r="D1299" s="5">
        <v>3</v>
      </c>
      <c r="E1299" s="3">
        <v>4</v>
      </c>
    </row>
    <row r="1300" spans="1:5" x14ac:dyDescent="0.25">
      <c r="A1300">
        <v>1299</v>
      </c>
      <c r="D1300" s="5">
        <v>3</v>
      </c>
      <c r="E1300" s="3">
        <v>4</v>
      </c>
    </row>
    <row r="1301" spans="1:5" x14ac:dyDescent="0.25">
      <c r="A1301">
        <v>1300</v>
      </c>
      <c r="D1301" s="5">
        <v>3</v>
      </c>
      <c r="E1301" s="3">
        <v>4</v>
      </c>
    </row>
    <row r="1302" spans="1:5" x14ac:dyDescent="0.25">
      <c r="A1302">
        <v>1301</v>
      </c>
      <c r="D1302" s="5">
        <v>3</v>
      </c>
    </row>
    <row r="1303" spans="1:5" x14ac:dyDescent="0.25">
      <c r="A1303">
        <v>1302</v>
      </c>
      <c r="D1303" s="5">
        <v>3</v>
      </c>
    </row>
    <row r="1304" spans="1:5" x14ac:dyDescent="0.25">
      <c r="A1304">
        <v>1303</v>
      </c>
      <c r="C1304" s="4">
        <v>2</v>
      </c>
      <c r="D1304" s="5">
        <v>3</v>
      </c>
    </row>
    <row r="1305" spans="1:5" x14ac:dyDescent="0.25">
      <c r="A1305">
        <v>1304</v>
      </c>
      <c r="C1305" s="4">
        <v>2</v>
      </c>
    </row>
    <row r="1306" spans="1:5" x14ac:dyDescent="0.25">
      <c r="A1306">
        <v>1305</v>
      </c>
      <c r="C1306" s="4">
        <v>2</v>
      </c>
    </row>
    <row r="1307" spans="1:5" x14ac:dyDescent="0.25">
      <c r="A1307">
        <v>1306</v>
      </c>
      <c r="C1307" s="4">
        <v>2</v>
      </c>
    </row>
    <row r="1308" spans="1:5" x14ac:dyDescent="0.25">
      <c r="A1308">
        <v>1307</v>
      </c>
      <c r="C1308" s="4">
        <v>2</v>
      </c>
    </row>
    <row r="1309" spans="1:5" x14ac:dyDescent="0.25">
      <c r="A1309">
        <v>1308</v>
      </c>
      <c r="C1309" s="4">
        <v>2</v>
      </c>
    </row>
    <row r="1310" spans="1:5" x14ac:dyDescent="0.25">
      <c r="A1310">
        <v>1309</v>
      </c>
      <c r="B1310" s="2">
        <v>1</v>
      </c>
      <c r="C1310" s="4">
        <v>2</v>
      </c>
    </row>
    <row r="1311" spans="1:5" x14ac:dyDescent="0.25">
      <c r="A1311">
        <v>1310</v>
      </c>
      <c r="B1311" s="2">
        <v>1</v>
      </c>
      <c r="C1311" s="4">
        <v>2</v>
      </c>
    </row>
    <row r="1312" spans="1:5" x14ac:dyDescent="0.25">
      <c r="A1312">
        <v>1311</v>
      </c>
      <c r="B1312" s="2">
        <v>1</v>
      </c>
      <c r="C1312" s="4">
        <v>2</v>
      </c>
    </row>
    <row r="1313" spans="1:5" x14ac:dyDescent="0.25">
      <c r="A1313">
        <v>1312</v>
      </c>
      <c r="B1313" s="2">
        <v>1</v>
      </c>
    </row>
    <row r="1314" spans="1:5" x14ac:dyDescent="0.25">
      <c r="A1314">
        <v>1313</v>
      </c>
      <c r="B1314" s="2">
        <v>1</v>
      </c>
    </row>
    <row r="1315" spans="1:5" x14ac:dyDescent="0.25">
      <c r="A1315">
        <v>1314</v>
      </c>
      <c r="B1315" s="2">
        <v>1</v>
      </c>
    </row>
    <row r="1316" spans="1:5" x14ac:dyDescent="0.25">
      <c r="A1316">
        <v>1315</v>
      </c>
      <c r="B1316" s="2">
        <v>1</v>
      </c>
    </row>
    <row r="1317" spans="1:5" x14ac:dyDescent="0.25">
      <c r="A1317">
        <v>1316</v>
      </c>
      <c r="B1317" s="2">
        <v>1</v>
      </c>
      <c r="E1317" s="3">
        <v>4</v>
      </c>
    </row>
    <row r="1318" spans="1:5" x14ac:dyDescent="0.25">
      <c r="A1318">
        <v>1317</v>
      </c>
      <c r="B1318" s="2">
        <v>1</v>
      </c>
      <c r="E1318" s="3">
        <v>4</v>
      </c>
    </row>
    <row r="1319" spans="1:5" x14ac:dyDescent="0.25">
      <c r="A1319">
        <v>1318</v>
      </c>
      <c r="D1319" s="5">
        <v>3</v>
      </c>
      <c r="E1319" s="3">
        <v>4</v>
      </c>
    </row>
    <row r="1320" spans="1:5" x14ac:dyDescent="0.25">
      <c r="A1320">
        <v>1319</v>
      </c>
      <c r="D1320" s="5">
        <v>3</v>
      </c>
      <c r="E1320" s="3">
        <v>4</v>
      </c>
    </row>
    <row r="1321" spans="1:5" x14ac:dyDescent="0.25">
      <c r="A1321">
        <v>1320</v>
      </c>
      <c r="D1321" s="5">
        <v>3</v>
      </c>
      <c r="E1321" s="3">
        <v>4</v>
      </c>
    </row>
    <row r="1322" spans="1:5" x14ac:dyDescent="0.25">
      <c r="A1322">
        <v>1321</v>
      </c>
      <c r="D1322" s="5">
        <v>3</v>
      </c>
      <c r="E1322" s="3">
        <v>4</v>
      </c>
    </row>
    <row r="1323" spans="1:5" x14ac:dyDescent="0.25">
      <c r="A1323">
        <v>1322</v>
      </c>
      <c r="D1323" s="5">
        <v>3</v>
      </c>
      <c r="E1323" s="3">
        <v>4</v>
      </c>
    </row>
    <row r="1324" spans="1:5" x14ac:dyDescent="0.25">
      <c r="A1324">
        <v>1323</v>
      </c>
      <c r="C1324" s="4">
        <v>2</v>
      </c>
      <c r="D1324" s="5">
        <v>3</v>
      </c>
      <c r="E1324" s="3">
        <v>4</v>
      </c>
    </row>
    <row r="1325" spans="1:5" x14ac:dyDescent="0.25">
      <c r="A1325">
        <v>1324</v>
      </c>
      <c r="C1325" s="4">
        <v>2</v>
      </c>
      <c r="D1325" s="5">
        <v>3</v>
      </c>
      <c r="E1325" s="3">
        <v>4</v>
      </c>
    </row>
    <row r="1326" spans="1:5" x14ac:dyDescent="0.25">
      <c r="A1326">
        <v>1325</v>
      </c>
      <c r="C1326" s="4">
        <v>2</v>
      </c>
      <c r="D1326" s="5">
        <v>3</v>
      </c>
    </row>
    <row r="1327" spans="1:5" x14ac:dyDescent="0.25">
      <c r="A1327">
        <v>1326</v>
      </c>
      <c r="C1327" s="4">
        <v>2</v>
      </c>
      <c r="D1327" s="5">
        <v>3</v>
      </c>
    </row>
    <row r="1328" spans="1:5" x14ac:dyDescent="0.25">
      <c r="A1328">
        <v>1327</v>
      </c>
      <c r="C1328" s="4">
        <v>2</v>
      </c>
      <c r="D1328" s="5">
        <v>3</v>
      </c>
    </row>
    <row r="1329" spans="1:5" x14ac:dyDescent="0.25">
      <c r="A1329">
        <v>1328</v>
      </c>
      <c r="C1329" s="4">
        <v>2</v>
      </c>
    </row>
    <row r="1330" spans="1:5" x14ac:dyDescent="0.25">
      <c r="A1330">
        <v>1329</v>
      </c>
      <c r="C1330" s="4">
        <v>2</v>
      </c>
    </row>
    <row r="1331" spans="1:5" x14ac:dyDescent="0.25">
      <c r="A1331">
        <v>1330</v>
      </c>
      <c r="C1331" s="4">
        <v>2</v>
      </c>
    </row>
    <row r="1332" spans="1:5" x14ac:dyDescent="0.25">
      <c r="A1332">
        <v>1331</v>
      </c>
      <c r="C1332" s="4">
        <v>2</v>
      </c>
    </row>
    <row r="1333" spans="1:5" x14ac:dyDescent="0.25">
      <c r="A1333">
        <v>1332</v>
      </c>
      <c r="C1333" s="4">
        <v>2</v>
      </c>
    </row>
    <row r="1334" spans="1:5" x14ac:dyDescent="0.25">
      <c r="A1334">
        <v>1333</v>
      </c>
      <c r="B1334" s="2">
        <v>1</v>
      </c>
      <c r="C1334" s="4">
        <v>2</v>
      </c>
    </row>
    <row r="1335" spans="1:5" x14ac:dyDescent="0.25">
      <c r="A1335">
        <v>1334</v>
      </c>
      <c r="B1335" s="2">
        <v>1</v>
      </c>
      <c r="C1335" s="4">
        <v>2</v>
      </c>
    </row>
    <row r="1336" spans="1:5" x14ac:dyDescent="0.25">
      <c r="A1336">
        <v>1335</v>
      </c>
      <c r="B1336" s="2">
        <v>1</v>
      </c>
    </row>
    <row r="1337" spans="1:5" x14ac:dyDescent="0.25">
      <c r="A1337">
        <v>1336</v>
      </c>
      <c r="B1337" s="2">
        <v>1</v>
      </c>
      <c r="E1337" s="3">
        <v>4</v>
      </c>
    </row>
    <row r="1338" spans="1:5" x14ac:dyDescent="0.25">
      <c r="A1338">
        <v>1337</v>
      </c>
      <c r="B1338" s="2">
        <v>1</v>
      </c>
      <c r="E1338" s="3">
        <v>4</v>
      </c>
    </row>
    <row r="1339" spans="1:5" x14ac:dyDescent="0.25">
      <c r="A1339">
        <v>1338</v>
      </c>
      <c r="B1339" s="2">
        <v>1</v>
      </c>
      <c r="E1339" s="3">
        <v>4</v>
      </c>
    </row>
    <row r="1340" spans="1:5" x14ac:dyDescent="0.25">
      <c r="A1340">
        <v>1339</v>
      </c>
      <c r="B1340" s="2">
        <v>1</v>
      </c>
      <c r="E1340" s="3">
        <v>4</v>
      </c>
    </row>
    <row r="1341" spans="1:5" x14ac:dyDescent="0.25">
      <c r="A1341">
        <v>1340</v>
      </c>
      <c r="B1341" s="2">
        <v>1</v>
      </c>
      <c r="E1341" s="3">
        <v>4</v>
      </c>
    </row>
    <row r="1342" spans="1:5" x14ac:dyDescent="0.25">
      <c r="A1342">
        <v>1341</v>
      </c>
      <c r="B1342" s="2">
        <v>1</v>
      </c>
      <c r="E1342" s="3">
        <v>4</v>
      </c>
    </row>
    <row r="1343" spans="1:5" x14ac:dyDescent="0.25">
      <c r="A1343">
        <v>1342</v>
      </c>
      <c r="B1343" s="2">
        <v>1</v>
      </c>
      <c r="E1343" s="3">
        <v>4</v>
      </c>
    </row>
    <row r="1344" spans="1:5" x14ac:dyDescent="0.25">
      <c r="A1344">
        <v>1343</v>
      </c>
      <c r="E1344" s="3">
        <v>4</v>
      </c>
    </row>
    <row r="1345" spans="1:5" x14ac:dyDescent="0.25">
      <c r="A1345">
        <v>1344</v>
      </c>
      <c r="E1345" s="3">
        <v>4</v>
      </c>
    </row>
    <row r="1346" spans="1:5" x14ac:dyDescent="0.25">
      <c r="A1346">
        <v>1345</v>
      </c>
      <c r="E1346" s="3">
        <v>4</v>
      </c>
    </row>
    <row r="1347" spans="1:5" x14ac:dyDescent="0.25">
      <c r="A1347">
        <v>1346</v>
      </c>
      <c r="C1347" s="4">
        <v>2</v>
      </c>
      <c r="D1347" s="5">
        <v>3</v>
      </c>
      <c r="E1347" s="3">
        <v>4</v>
      </c>
    </row>
    <row r="1348" spans="1:5" x14ac:dyDescent="0.25">
      <c r="A1348">
        <v>1347</v>
      </c>
      <c r="C1348" s="4">
        <v>2</v>
      </c>
      <c r="D1348" s="5">
        <v>3</v>
      </c>
      <c r="E1348" s="3">
        <v>4</v>
      </c>
    </row>
    <row r="1349" spans="1:5" x14ac:dyDescent="0.25">
      <c r="A1349">
        <v>1348</v>
      </c>
      <c r="C1349" s="4">
        <v>2</v>
      </c>
      <c r="D1349" s="5">
        <v>3</v>
      </c>
    </row>
    <row r="1350" spans="1:5" x14ac:dyDescent="0.25">
      <c r="A1350">
        <v>1349</v>
      </c>
      <c r="C1350" s="4">
        <v>2</v>
      </c>
      <c r="D1350" s="5">
        <v>3</v>
      </c>
    </row>
    <row r="1351" spans="1:5" x14ac:dyDescent="0.25">
      <c r="A1351">
        <v>1350</v>
      </c>
      <c r="C1351" s="4">
        <v>2</v>
      </c>
      <c r="D1351" s="5">
        <v>3</v>
      </c>
    </row>
    <row r="1352" spans="1:5" x14ac:dyDescent="0.25">
      <c r="A1352">
        <v>1351</v>
      </c>
      <c r="C1352" s="4">
        <v>2</v>
      </c>
      <c r="D1352" s="5">
        <v>3</v>
      </c>
    </row>
    <row r="1353" spans="1:5" x14ac:dyDescent="0.25">
      <c r="A1353">
        <v>1352</v>
      </c>
      <c r="C1353" s="4">
        <v>2</v>
      </c>
      <c r="D1353" s="5">
        <v>3</v>
      </c>
    </row>
    <row r="1354" spans="1:5" x14ac:dyDescent="0.25">
      <c r="A1354">
        <v>1353</v>
      </c>
      <c r="C1354" s="4">
        <v>2</v>
      </c>
      <c r="D1354" s="5">
        <v>3</v>
      </c>
    </row>
    <row r="1355" spans="1:5" x14ac:dyDescent="0.25">
      <c r="A1355">
        <v>1354</v>
      </c>
      <c r="C1355" s="4">
        <v>2</v>
      </c>
      <c r="D1355" s="5">
        <v>3</v>
      </c>
    </row>
    <row r="1356" spans="1:5" x14ac:dyDescent="0.25">
      <c r="A1356">
        <v>1355</v>
      </c>
      <c r="C1356" s="4">
        <v>2</v>
      </c>
      <c r="D1356" s="5">
        <v>3</v>
      </c>
    </row>
    <row r="1357" spans="1:5" x14ac:dyDescent="0.25">
      <c r="A1357">
        <v>1356</v>
      </c>
      <c r="C1357" s="4">
        <v>2</v>
      </c>
    </row>
    <row r="1358" spans="1:5" x14ac:dyDescent="0.25">
      <c r="A1358">
        <v>1357</v>
      </c>
      <c r="C1358" s="4">
        <v>2</v>
      </c>
    </row>
    <row r="1359" spans="1:5" x14ac:dyDescent="0.25">
      <c r="A1359">
        <v>1358</v>
      </c>
      <c r="C1359" s="4">
        <v>2</v>
      </c>
    </row>
    <row r="1360" spans="1:5" x14ac:dyDescent="0.25">
      <c r="A1360">
        <v>1359</v>
      </c>
      <c r="B1360" s="2">
        <v>1</v>
      </c>
    </row>
    <row r="1361" spans="1:5" x14ac:dyDescent="0.25">
      <c r="A1361">
        <v>1360</v>
      </c>
      <c r="B1361" s="2">
        <v>1</v>
      </c>
    </row>
    <row r="1362" spans="1:5" x14ac:dyDescent="0.25">
      <c r="A1362">
        <v>1361</v>
      </c>
      <c r="B1362" s="2">
        <v>1</v>
      </c>
      <c r="E1362" s="3">
        <v>4</v>
      </c>
    </row>
    <row r="1363" spans="1:5" x14ac:dyDescent="0.25">
      <c r="A1363">
        <v>1362</v>
      </c>
      <c r="B1363" s="2">
        <v>1</v>
      </c>
      <c r="E1363" s="3">
        <v>4</v>
      </c>
    </row>
    <row r="1364" spans="1:5" x14ac:dyDescent="0.25">
      <c r="A1364">
        <v>1363</v>
      </c>
      <c r="B1364" s="2">
        <v>1</v>
      </c>
      <c r="E1364" s="3">
        <v>4</v>
      </c>
    </row>
    <row r="1365" spans="1:5" x14ac:dyDescent="0.25">
      <c r="A1365">
        <v>1364</v>
      </c>
      <c r="B1365" s="2">
        <v>1</v>
      </c>
      <c r="E1365" s="3">
        <v>4</v>
      </c>
    </row>
    <row r="1366" spans="1:5" x14ac:dyDescent="0.25">
      <c r="A1366">
        <v>1365</v>
      </c>
      <c r="B1366" s="2">
        <v>1</v>
      </c>
      <c r="E1366" s="3">
        <v>4</v>
      </c>
    </row>
    <row r="1367" spans="1:5" x14ac:dyDescent="0.25">
      <c r="A1367">
        <v>1366</v>
      </c>
      <c r="B1367" s="2">
        <v>1</v>
      </c>
      <c r="E1367" s="3">
        <v>4</v>
      </c>
    </row>
    <row r="1368" spans="1:5" x14ac:dyDescent="0.25">
      <c r="A1368">
        <v>1367</v>
      </c>
      <c r="B1368" s="2">
        <v>1</v>
      </c>
      <c r="E1368" s="3">
        <v>4</v>
      </c>
    </row>
    <row r="1369" spans="1:5" x14ac:dyDescent="0.25">
      <c r="A1369">
        <v>1368</v>
      </c>
      <c r="B1369" s="2">
        <v>1</v>
      </c>
      <c r="E1369" s="3">
        <v>4</v>
      </c>
    </row>
    <row r="1370" spans="1:5" x14ac:dyDescent="0.25">
      <c r="A1370">
        <v>1369</v>
      </c>
      <c r="E1370" s="3">
        <v>4</v>
      </c>
    </row>
    <row r="1371" spans="1:5" x14ac:dyDescent="0.25">
      <c r="A1371">
        <v>1370</v>
      </c>
      <c r="E1371" s="3">
        <v>4</v>
      </c>
    </row>
    <row r="1372" spans="1:5" x14ac:dyDescent="0.25">
      <c r="A1372">
        <v>1371</v>
      </c>
      <c r="D1372" s="5">
        <v>3</v>
      </c>
      <c r="E1372" s="3">
        <v>4</v>
      </c>
    </row>
    <row r="1373" spans="1:5" x14ac:dyDescent="0.25">
      <c r="A1373">
        <v>1372</v>
      </c>
      <c r="D1373" s="5">
        <v>3</v>
      </c>
    </row>
    <row r="1374" spans="1:5" x14ac:dyDescent="0.25">
      <c r="A1374">
        <v>1373</v>
      </c>
      <c r="C1374" s="4">
        <v>2</v>
      </c>
      <c r="D1374" s="5">
        <v>3</v>
      </c>
    </row>
    <row r="1375" spans="1:5" x14ac:dyDescent="0.25">
      <c r="A1375">
        <v>1374</v>
      </c>
      <c r="C1375" s="4">
        <v>2</v>
      </c>
      <c r="D1375" s="5">
        <v>3</v>
      </c>
    </row>
    <row r="1376" spans="1:5" x14ac:dyDescent="0.25">
      <c r="A1376">
        <v>1375</v>
      </c>
      <c r="C1376" s="4">
        <v>2</v>
      </c>
      <c r="D1376" s="5">
        <v>3</v>
      </c>
    </row>
    <row r="1377" spans="1:5" x14ac:dyDescent="0.25">
      <c r="A1377">
        <v>1376</v>
      </c>
      <c r="C1377" s="4">
        <v>2</v>
      </c>
      <c r="D1377" s="5">
        <v>3</v>
      </c>
    </row>
    <row r="1378" spans="1:5" x14ac:dyDescent="0.25">
      <c r="A1378">
        <v>1377</v>
      </c>
      <c r="C1378" s="4">
        <v>2</v>
      </c>
      <c r="D1378" s="5">
        <v>3</v>
      </c>
    </row>
    <row r="1379" spans="1:5" x14ac:dyDescent="0.25">
      <c r="A1379">
        <v>1378</v>
      </c>
      <c r="C1379" s="4">
        <v>2</v>
      </c>
      <c r="D1379" s="5">
        <v>3</v>
      </c>
    </row>
    <row r="1380" spans="1:5" x14ac:dyDescent="0.25">
      <c r="A1380">
        <v>1379</v>
      </c>
      <c r="C1380" s="4">
        <v>2</v>
      </c>
      <c r="D1380" s="5">
        <v>3</v>
      </c>
    </row>
    <row r="1381" spans="1:5" x14ac:dyDescent="0.25">
      <c r="A1381">
        <v>1380</v>
      </c>
      <c r="C1381" s="4">
        <v>2</v>
      </c>
      <c r="D1381" s="5">
        <v>3</v>
      </c>
    </row>
    <row r="1382" spans="1:5" x14ac:dyDescent="0.25">
      <c r="A1382">
        <v>1381</v>
      </c>
      <c r="C1382" s="4">
        <v>2</v>
      </c>
    </row>
    <row r="1383" spans="1:5" x14ac:dyDescent="0.25">
      <c r="A1383">
        <v>1382</v>
      </c>
      <c r="C1383" s="4">
        <v>2</v>
      </c>
    </row>
    <row r="1384" spans="1:5" x14ac:dyDescent="0.25">
      <c r="A1384">
        <v>1383</v>
      </c>
      <c r="B1384" s="2">
        <v>1</v>
      </c>
    </row>
    <row r="1385" spans="1:5" x14ac:dyDescent="0.25">
      <c r="A1385">
        <v>1384</v>
      </c>
      <c r="B1385" s="2">
        <v>1</v>
      </c>
    </row>
    <row r="1386" spans="1:5" x14ac:dyDescent="0.25">
      <c r="A1386">
        <v>1385</v>
      </c>
      <c r="B1386" s="2">
        <v>1</v>
      </c>
    </row>
    <row r="1387" spans="1:5" x14ac:dyDescent="0.25">
      <c r="A1387">
        <v>1386</v>
      </c>
      <c r="B1387" s="2">
        <v>1</v>
      </c>
    </row>
    <row r="1388" spans="1:5" x14ac:dyDescent="0.25">
      <c r="A1388">
        <v>1387</v>
      </c>
      <c r="B1388" s="2">
        <v>1</v>
      </c>
    </row>
    <row r="1389" spans="1:5" x14ac:dyDescent="0.25">
      <c r="A1389">
        <v>1388</v>
      </c>
      <c r="B1389" s="2">
        <v>1</v>
      </c>
      <c r="E1389" s="3">
        <v>4</v>
      </c>
    </row>
    <row r="1390" spans="1:5" x14ac:dyDescent="0.25">
      <c r="A1390">
        <v>1389</v>
      </c>
      <c r="B1390" s="2">
        <v>1</v>
      </c>
      <c r="E1390" s="3">
        <v>4</v>
      </c>
    </row>
    <row r="1391" spans="1:5" x14ac:dyDescent="0.25">
      <c r="A1391">
        <v>1390</v>
      </c>
      <c r="B1391" s="2">
        <v>1</v>
      </c>
      <c r="E1391" s="3">
        <v>4</v>
      </c>
    </row>
    <row r="1392" spans="1:5" x14ac:dyDescent="0.25">
      <c r="A1392">
        <v>1391</v>
      </c>
      <c r="B1392" s="2">
        <v>1</v>
      </c>
      <c r="E1392" s="3">
        <v>4</v>
      </c>
    </row>
    <row r="1393" spans="1:5" x14ac:dyDescent="0.25">
      <c r="A1393">
        <v>1392</v>
      </c>
      <c r="B1393" s="2">
        <v>1</v>
      </c>
      <c r="E1393" s="3">
        <v>4</v>
      </c>
    </row>
    <row r="1394" spans="1:5" x14ac:dyDescent="0.25">
      <c r="A1394">
        <v>1393</v>
      </c>
      <c r="B1394" s="2">
        <v>1</v>
      </c>
      <c r="E1394" s="3">
        <v>4</v>
      </c>
    </row>
    <row r="1395" spans="1:5" x14ac:dyDescent="0.25">
      <c r="A1395">
        <v>1394</v>
      </c>
      <c r="D1395" s="5">
        <v>3</v>
      </c>
      <c r="E1395" s="3">
        <v>4</v>
      </c>
    </row>
    <row r="1396" spans="1:5" x14ac:dyDescent="0.25">
      <c r="A1396">
        <v>1395</v>
      </c>
      <c r="D1396" s="5">
        <v>3</v>
      </c>
      <c r="E1396" s="3">
        <v>4</v>
      </c>
    </row>
    <row r="1397" spans="1:5" x14ac:dyDescent="0.25">
      <c r="A1397">
        <v>1396</v>
      </c>
      <c r="C1397" s="4">
        <v>2</v>
      </c>
      <c r="D1397" s="5">
        <v>3</v>
      </c>
      <c r="E1397" s="3">
        <v>4</v>
      </c>
    </row>
    <row r="1398" spans="1:5" x14ac:dyDescent="0.25">
      <c r="A1398">
        <v>1397</v>
      </c>
      <c r="C1398" s="4">
        <v>2</v>
      </c>
      <c r="D1398" s="5">
        <v>3</v>
      </c>
      <c r="E1398" s="3">
        <v>4</v>
      </c>
    </row>
    <row r="1399" spans="1:5" x14ac:dyDescent="0.25">
      <c r="A1399">
        <v>1398</v>
      </c>
      <c r="C1399" s="4">
        <v>2</v>
      </c>
      <c r="D1399" s="5">
        <v>3</v>
      </c>
    </row>
    <row r="1400" spans="1:5" x14ac:dyDescent="0.25">
      <c r="A1400">
        <v>1399</v>
      </c>
      <c r="C1400" s="4">
        <v>2</v>
      </c>
      <c r="D1400" s="5">
        <v>3</v>
      </c>
    </row>
    <row r="1401" spans="1:5" x14ac:dyDescent="0.25">
      <c r="A1401">
        <v>1400</v>
      </c>
      <c r="C1401" s="4">
        <v>2</v>
      </c>
      <c r="D1401" s="5">
        <v>3</v>
      </c>
    </row>
    <row r="1402" spans="1:5" x14ac:dyDescent="0.25">
      <c r="A1402">
        <v>1401</v>
      </c>
      <c r="C1402" s="4">
        <v>2</v>
      </c>
      <c r="D1402" s="5">
        <v>3</v>
      </c>
    </row>
    <row r="1403" spans="1:5" x14ac:dyDescent="0.25">
      <c r="A1403">
        <v>1402</v>
      </c>
      <c r="C1403" s="4">
        <v>2</v>
      </c>
      <c r="D1403" s="5">
        <v>3</v>
      </c>
    </row>
    <row r="1404" spans="1:5" x14ac:dyDescent="0.25">
      <c r="A1404">
        <v>1403</v>
      </c>
      <c r="C1404" s="4">
        <v>2</v>
      </c>
      <c r="D1404" s="5">
        <v>3</v>
      </c>
    </row>
    <row r="1405" spans="1:5" x14ac:dyDescent="0.25">
      <c r="A1405">
        <v>1404</v>
      </c>
      <c r="C1405" s="4">
        <v>2</v>
      </c>
      <c r="D1405" s="5">
        <v>3</v>
      </c>
    </row>
    <row r="1406" spans="1:5" x14ac:dyDescent="0.25">
      <c r="A1406">
        <v>1405</v>
      </c>
      <c r="C1406" s="4">
        <v>2</v>
      </c>
      <c r="D1406" s="5">
        <v>3</v>
      </c>
    </row>
    <row r="1407" spans="1:5" x14ac:dyDescent="0.25">
      <c r="A1407">
        <v>1406</v>
      </c>
      <c r="C1407" s="4">
        <v>2</v>
      </c>
      <c r="D1407" s="5">
        <v>3</v>
      </c>
    </row>
    <row r="1408" spans="1:5" x14ac:dyDescent="0.25">
      <c r="A1408">
        <v>1407</v>
      </c>
      <c r="C1408" s="4">
        <v>2</v>
      </c>
    </row>
    <row r="1409" spans="1:5" x14ac:dyDescent="0.25">
      <c r="A1409">
        <v>1408</v>
      </c>
      <c r="C1409" s="4">
        <v>2</v>
      </c>
    </row>
    <row r="1410" spans="1:5" x14ac:dyDescent="0.25">
      <c r="A1410">
        <v>1409</v>
      </c>
      <c r="C1410" s="4">
        <v>2</v>
      </c>
    </row>
    <row r="1411" spans="1:5" x14ac:dyDescent="0.25">
      <c r="A1411">
        <v>1410</v>
      </c>
      <c r="B1411" s="2">
        <v>1</v>
      </c>
      <c r="C1411" s="4">
        <v>2</v>
      </c>
    </row>
    <row r="1412" spans="1:5" x14ac:dyDescent="0.25">
      <c r="A1412">
        <v>1411</v>
      </c>
      <c r="B1412" s="2">
        <v>1</v>
      </c>
    </row>
    <row r="1413" spans="1:5" x14ac:dyDescent="0.25">
      <c r="A1413">
        <v>1412</v>
      </c>
      <c r="B1413" s="2">
        <v>1</v>
      </c>
      <c r="E1413" s="3">
        <v>4</v>
      </c>
    </row>
    <row r="1414" spans="1:5" x14ac:dyDescent="0.25">
      <c r="A1414">
        <v>1413</v>
      </c>
      <c r="B1414" s="2">
        <v>1</v>
      </c>
      <c r="E1414" s="3">
        <v>4</v>
      </c>
    </row>
    <row r="1415" spans="1:5" x14ac:dyDescent="0.25">
      <c r="A1415">
        <v>1414</v>
      </c>
      <c r="B1415" s="2">
        <v>1</v>
      </c>
      <c r="E1415" s="3">
        <v>4</v>
      </c>
    </row>
    <row r="1416" spans="1:5" x14ac:dyDescent="0.25">
      <c r="A1416">
        <v>1415</v>
      </c>
      <c r="B1416" s="2">
        <v>1</v>
      </c>
      <c r="E1416" s="3">
        <v>4</v>
      </c>
    </row>
    <row r="1417" spans="1:5" x14ac:dyDescent="0.25">
      <c r="A1417">
        <v>1416</v>
      </c>
      <c r="B1417" s="2">
        <v>1</v>
      </c>
      <c r="E1417" s="3">
        <v>4</v>
      </c>
    </row>
    <row r="1418" spans="1:5" x14ac:dyDescent="0.25">
      <c r="A1418">
        <v>1417</v>
      </c>
      <c r="B1418" s="2">
        <v>1</v>
      </c>
      <c r="E1418" s="3">
        <v>4</v>
      </c>
    </row>
    <row r="1419" spans="1:5" x14ac:dyDescent="0.25">
      <c r="A1419">
        <v>1418</v>
      </c>
      <c r="B1419" s="2">
        <v>1</v>
      </c>
      <c r="E1419" s="3">
        <v>4</v>
      </c>
    </row>
    <row r="1420" spans="1:5" x14ac:dyDescent="0.25">
      <c r="A1420">
        <v>1419</v>
      </c>
      <c r="B1420" s="2">
        <v>1</v>
      </c>
      <c r="E1420" s="3">
        <v>4</v>
      </c>
    </row>
    <row r="1421" spans="1:5" x14ac:dyDescent="0.25">
      <c r="A1421">
        <v>1420</v>
      </c>
      <c r="B1421" s="2">
        <v>1</v>
      </c>
      <c r="E1421" s="3">
        <v>4</v>
      </c>
    </row>
    <row r="1422" spans="1:5" x14ac:dyDescent="0.25">
      <c r="A1422">
        <v>1421</v>
      </c>
      <c r="B1422" s="2">
        <v>1</v>
      </c>
      <c r="E1422" s="3">
        <v>4</v>
      </c>
    </row>
    <row r="1423" spans="1:5" x14ac:dyDescent="0.25">
      <c r="A1423">
        <v>1422</v>
      </c>
      <c r="B1423" s="2">
        <v>1</v>
      </c>
      <c r="E1423" s="3">
        <v>4</v>
      </c>
    </row>
    <row r="1424" spans="1:5" x14ac:dyDescent="0.25">
      <c r="A1424">
        <v>1423</v>
      </c>
      <c r="B1424" s="2">
        <v>1</v>
      </c>
      <c r="E1424" s="3">
        <v>4</v>
      </c>
    </row>
    <row r="1425" spans="1:5" x14ac:dyDescent="0.25">
      <c r="A1425">
        <v>1424</v>
      </c>
      <c r="C1425" s="4">
        <v>2</v>
      </c>
      <c r="E1425" s="3">
        <v>4</v>
      </c>
    </row>
    <row r="1426" spans="1:5" x14ac:dyDescent="0.25">
      <c r="A1426">
        <v>1425</v>
      </c>
      <c r="C1426" s="4">
        <v>2</v>
      </c>
      <c r="E1426" s="3">
        <v>4</v>
      </c>
    </row>
    <row r="1427" spans="1:5" x14ac:dyDescent="0.25">
      <c r="A1427">
        <v>1426</v>
      </c>
      <c r="C1427" s="4">
        <v>2</v>
      </c>
      <c r="D1427" s="5">
        <v>3</v>
      </c>
    </row>
    <row r="1428" spans="1:5" x14ac:dyDescent="0.25">
      <c r="A1428">
        <v>1427</v>
      </c>
      <c r="C1428" s="4">
        <v>2</v>
      </c>
      <c r="D1428" s="5">
        <v>3</v>
      </c>
    </row>
    <row r="1429" spans="1:5" x14ac:dyDescent="0.25">
      <c r="A1429">
        <v>1428</v>
      </c>
      <c r="C1429" s="4">
        <v>2</v>
      </c>
      <c r="D1429" s="5">
        <v>3</v>
      </c>
    </row>
    <row r="1430" spans="1:5" x14ac:dyDescent="0.25">
      <c r="A1430">
        <v>1429</v>
      </c>
      <c r="C1430" s="4">
        <v>2</v>
      </c>
      <c r="D1430" s="5">
        <v>3</v>
      </c>
    </row>
    <row r="1431" spans="1:5" x14ac:dyDescent="0.25">
      <c r="A1431">
        <v>1430</v>
      </c>
      <c r="C1431" s="4">
        <v>2</v>
      </c>
      <c r="D1431" s="5">
        <v>3</v>
      </c>
    </row>
    <row r="1432" spans="1:5" x14ac:dyDescent="0.25">
      <c r="A1432">
        <v>1431</v>
      </c>
      <c r="C1432" s="4">
        <v>2</v>
      </c>
      <c r="D1432" s="5">
        <v>3</v>
      </c>
    </row>
    <row r="1433" spans="1:5" x14ac:dyDescent="0.25">
      <c r="A1433">
        <v>1432</v>
      </c>
      <c r="C1433" s="4">
        <v>2</v>
      </c>
      <c r="D1433" s="5">
        <v>3</v>
      </c>
    </row>
    <row r="1434" spans="1:5" x14ac:dyDescent="0.25">
      <c r="A1434">
        <v>1433</v>
      </c>
      <c r="C1434" s="4">
        <v>2</v>
      </c>
      <c r="D1434" s="5">
        <v>3</v>
      </c>
    </row>
    <row r="1435" spans="1:5" x14ac:dyDescent="0.25">
      <c r="A1435">
        <v>1434</v>
      </c>
      <c r="C1435" s="4">
        <v>2</v>
      </c>
      <c r="D1435" s="5">
        <v>3</v>
      </c>
    </row>
    <row r="1436" spans="1:5" x14ac:dyDescent="0.25">
      <c r="A1436">
        <v>1435</v>
      </c>
      <c r="C1436" s="4">
        <v>2</v>
      </c>
      <c r="D1436" s="5">
        <v>3</v>
      </c>
    </row>
    <row r="1437" spans="1:5" x14ac:dyDescent="0.25">
      <c r="A1437">
        <v>1436</v>
      </c>
      <c r="C1437" s="4">
        <v>2</v>
      </c>
      <c r="D1437" s="5">
        <v>3</v>
      </c>
    </row>
    <row r="1438" spans="1:5" x14ac:dyDescent="0.25">
      <c r="A1438">
        <v>1437</v>
      </c>
      <c r="C1438" s="4">
        <v>2</v>
      </c>
      <c r="D1438" s="5">
        <v>3</v>
      </c>
    </row>
    <row r="1439" spans="1:5" x14ac:dyDescent="0.25">
      <c r="A1439">
        <v>1438</v>
      </c>
      <c r="C1439" s="4">
        <v>2</v>
      </c>
      <c r="D1439" s="5">
        <v>3</v>
      </c>
    </row>
    <row r="1440" spans="1:5" x14ac:dyDescent="0.25">
      <c r="A1440">
        <v>1439</v>
      </c>
      <c r="B1440" s="2">
        <v>1</v>
      </c>
      <c r="C1440" s="4">
        <v>2</v>
      </c>
      <c r="D1440" s="5">
        <v>3</v>
      </c>
    </row>
    <row r="1441" spans="1:6" x14ac:dyDescent="0.25">
      <c r="A1441">
        <v>1440</v>
      </c>
      <c r="B1441" s="2">
        <v>1</v>
      </c>
    </row>
    <row r="1442" spans="1:6" x14ac:dyDescent="0.25">
      <c r="A1442">
        <v>1441</v>
      </c>
      <c r="B1442" s="2">
        <v>1</v>
      </c>
      <c r="F144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5525-E607-48EC-B51A-4ACD3C9E7E6C}">
  <dimension ref="A1:EA64"/>
  <sheetViews>
    <sheetView tabSelected="1" topLeftCell="AJ1" workbookViewId="0">
      <selection activeCell="EC1" sqref="EC1:EE3"/>
    </sheetView>
  </sheetViews>
  <sheetFormatPr defaultRowHeight="15" x14ac:dyDescent="0.25"/>
  <cols>
    <col min="1" max="1" width="11" bestFit="1" customWidth="1"/>
    <col min="2" max="2" width="10" bestFit="1" customWidth="1"/>
    <col min="3" max="3" width="11" bestFit="1" customWidth="1"/>
    <col min="4" max="4" width="9" bestFit="1" customWidth="1"/>
    <col min="5" max="5" width="11" bestFit="1" customWidth="1"/>
    <col min="6" max="6" width="10" bestFit="1" customWidth="1"/>
    <col min="7" max="7" width="11" bestFit="1" customWidth="1"/>
    <col min="8" max="8" width="10" bestFit="1" customWidth="1"/>
    <col min="9" max="9" width="6.85546875" bestFit="1" customWidth="1"/>
    <col min="11" max="11" width="16" bestFit="1" customWidth="1"/>
    <col min="12" max="12" width="15.7109375" bestFit="1" customWidth="1"/>
    <col min="13" max="13" width="16.140625" bestFit="1" customWidth="1"/>
    <col min="14" max="14" width="15.85546875" bestFit="1" customWidth="1"/>
    <col min="16" max="16" width="16.7109375" bestFit="1" customWidth="1"/>
    <col min="17" max="17" width="16.42578125" bestFit="1" customWidth="1"/>
    <col min="18" max="18" width="16.85546875" bestFit="1" customWidth="1"/>
    <col min="19" max="19" width="16.5703125" bestFit="1" customWidth="1"/>
    <col min="21" max="21" width="15.85546875" bestFit="1" customWidth="1"/>
    <col min="22" max="22" width="15.5703125" bestFit="1" customWidth="1"/>
    <col min="23" max="23" width="16" bestFit="1" customWidth="1"/>
    <col min="24" max="24" width="15.7109375" bestFit="1" customWidth="1"/>
    <col min="26" max="26" width="15.85546875" bestFit="1" customWidth="1"/>
    <col min="27" max="27" width="15.5703125" bestFit="1" customWidth="1"/>
    <col min="28" max="28" width="16" bestFit="1" customWidth="1"/>
    <col min="29" max="29" width="15.7109375" bestFit="1" customWidth="1"/>
    <col min="31" max="31" width="19.85546875" bestFit="1" customWidth="1"/>
    <col min="32" max="32" width="19.5703125" bestFit="1" customWidth="1"/>
    <col min="33" max="33" width="20" bestFit="1" customWidth="1"/>
    <col min="34" max="34" width="19.7109375" bestFit="1" customWidth="1"/>
    <col min="36" max="36" width="20" bestFit="1" customWidth="1"/>
    <col min="37" max="37" width="19.7109375" bestFit="1" customWidth="1"/>
    <col min="38" max="38" width="20.140625" bestFit="1" customWidth="1"/>
    <col min="39" max="39" width="19.85546875" bestFit="1" customWidth="1"/>
    <col min="41" max="41" width="21.7109375" bestFit="1" customWidth="1"/>
    <col min="42" max="42" width="21.42578125" bestFit="1" customWidth="1"/>
    <col min="43" max="43" width="21.85546875" bestFit="1" customWidth="1"/>
    <col min="44" max="44" width="21.5703125" bestFit="1" customWidth="1"/>
    <col min="46" max="46" width="19.140625" bestFit="1" customWidth="1"/>
    <col min="48" max="51" width="12" bestFit="1" customWidth="1"/>
    <col min="53" max="56" width="12" bestFit="1" customWidth="1"/>
    <col min="58" max="58" width="18.7109375" bestFit="1" customWidth="1"/>
    <col min="59" max="59" width="18.140625" bestFit="1" customWidth="1"/>
    <col min="61" max="61" width="18" bestFit="1" customWidth="1"/>
    <col min="62" max="62" width="17.42578125" bestFit="1" customWidth="1"/>
    <col min="64" max="64" width="16.42578125" bestFit="1" customWidth="1"/>
    <col min="65" max="65" width="15" bestFit="1" customWidth="1"/>
    <col min="67" max="68" width="17.85546875" bestFit="1" customWidth="1"/>
    <col min="70" max="70" width="17.5703125" bestFit="1" customWidth="1"/>
    <col min="71" max="71" width="17.28515625" bestFit="1" customWidth="1"/>
    <col min="73" max="73" width="6.28515625" bestFit="1" customWidth="1"/>
    <col min="74" max="74" width="15.28515625" bestFit="1" customWidth="1"/>
    <col min="75" max="75" width="15.7109375" bestFit="1" customWidth="1"/>
    <col min="76" max="76" width="15.42578125" bestFit="1" customWidth="1"/>
    <col min="77" max="77" width="6" bestFit="1" customWidth="1"/>
    <col min="78" max="78" width="15.28515625" bestFit="1" customWidth="1"/>
    <col min="79" max="79" width="15.42578125" bestFit="1" customWidth="1"/>
    <col min="80" max="80" width="15.140625" bestFit="1" customWidth="1"/>
    <col min="81" max="81" width="6.42578125" bestFit="1" customWidth="1"/>
    <col min="82" max="82" width="15.7109375" bestFit="1" customWidth="1"/>
    <col min="83" max="83" width="15.42578125" bestFit="1" customWidth="1"/>
    <col min="84" max="84" width="15.5703125" bestFit="1" customWidth="1"/>
    <col min="85" max="85" width="6.140625" bestFit="1" customWidth="1"/>
    <col min="86" max="86" width="15.42578125" bestFit="1" customWidth="1"/>
    <col min="87" max="87" width="15.140625" bestFit="1" customWidth="1"/>
    <col min="88" max="88" width="15.5703125" bestFit="1" customWidth="1"/>
    <col min="90" max="90" width="5.5703125" bestFit="1" customWidth="1"/>
    <col min="91" max="91" width="14.5703125" bestFit="1" customWidth="1"/>
    <col min="92" max="92" width="15" bestFit="1" customWidth="1"/>
    <col min="93" max="93" width="14.7109375" bestFit="1" customWidth="1"/>
    <col min="94" max="94" width="5.28515625" bestFit="1" customWidth="1"/>
    <col min="95" max="95" width="14.5703125" bestFit="1" customWidth="1"/>
    <col min="96" max="96" width="14.7109375" bestFit="1" customWidth="1"/>
    <col min="97" max="97" width="14.42578125" bestFit="1" customWidth="1"/>
    <col min="98" max="98" width="5.7109375" bestFit="1" customWidth="1"/>
    <col min="99" max="99" width="15" bestFit="1" customWidth="1"/>
    <col min="100" max="100" width="14.7109375" bestFit="1" customWidth="1"/>
    <col min="101" max="101" width="14.85546875" bestFit="1" customWidth="1"/>
    <col min="102" max="102" width="5.42578125" bestFit="1" customWidth="1"/>
    <col min="103" max="103" width="14.7109375" bestFit="1" customWidth="1"/>
    <col min="104" max="104" width="14.42578125" bestFit="1" customWidth="1"/>
    <col min="105" max="105" width="14.85546875" bestFit="1" customWidth="1"/>
    <col min="107" max="107" width="14.140625" bestFit="1" customWidth="1"/>
    <col min="108" max="108" width="14.5703125" bestFit="1" customWidth="1"/>
    <col min="109" max="109" width="14.28515625" bestFit="1" customWidth="1"/>
    <col min="110" max="110" width="14.140625" bestFit="1" customWidth="1"/>
    <col min="111" max="111" width="14.28515625" bestFit="1" customWidth="1"/>
    <col min="112" max="112" width="14" bestFit="1" customWidth="1"/>
    <col min="113" max="113" width="14.5703125" bestFit="1" customWidth="1"/>
    <col min="114" max="114" width="14.28515625" bestFit="1" customWidth="1"/>
    <col min="115" max="115" width="14.42578125" bestFit="1" customWidth="1"/>
    <col min="116" max="116" width="14.28515625" bestFit="1" customWidth="1"/>
    <col min="117" max="117" width="14" bestFit="1" customWidth="1"/>
    <col min="118" max="118" width="14.42578125" bestFit="1" customWidth="1"/>
    <col min="120" max="120" width="14.85546875" bestFit="1" customWidth="1"/>
    <col min="121" max="121" width="15.28515625" bestFit="1" customWidth="1"/>
    <col min="122" max="122" width="15" bestFit="1" customWidth="1"/>
    <col min="123" max="123" width="14.85546875" bestFit="1" customWidth="1"/>
    <col min="124" max="124" width="15" bestFit="1" customWidth="1"/>
    <col min="125" max="125" width="14.7109375" bestFit="1" customWidth="1"/>
    <col min="126" max="126" width="15.28515625" bestFit="1" customWidth="1"/>
    <col min="127" max="127" width="15" bestFit="1" customWidth="1"/>
    <col min="128" max="128" width="15.140625" bestFit="1" customWidth="1"/>
    <col min="129" max="129" width="15" bestFit="1" customWidth="1"/>
    <col min="130" max="130" width="14.7109375" bestFit="1" customWidth="1"/>
    <col min="131" max="131" width="15.140625" bestFit="1" customWidth="1"/>
  </cols>
  <sheetData>
    <row r="1" spans="1:13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s="1" t="s">
        <v>111</v>
      </c>
      <c r="K1" t="s">
        <v>79</v>
      </c>
      <c r="L1" t="s">
        <v>80</v>
      </c>
      <c r="M1" t="s">
        <v>81</v>
      </c>
      <c r="N1" t="s">
        <v>82</v>
      </c>
      <c r="P1" t="s">
        <v>83</v>
      </c>
      <c r="Q1" t="s">
        <v>84</v>
      </c>
      <c r="R1" t="s">
        <v>85</v>
      </c>
      <c r="S1" t="s">
        <v>86</v>
      </c>
      <c r="U1" t="s">
        <v>87</v>
      </c>
      <c r="V1" t="s">
        <v>88</v>
      </c>
      <c r="W1" t="s">
        <v>89</v>
      </c>
      <c r="X1" t="s">
        <v>90</v>
      </c>
      <c r="Z1" t="s">
        <v>23</v>
      </c>
      <c r="AA1" t="s">
        <v>24</v>
      </c>
      <c r="AB1" t="s">
        <v>25</v>
      </c>
      <c r="AC1" t="s">
        <v>26</v>
      </c>
      <c r="AE1" t="s">
        <v>124</v>
      </c>
      <c r="AF1" t="s">
        <v>125</v>
      </c>
      <c r="AG1" t="s">
        <v>126</v>
      </c>
      <c r="AH1" t="s">
        <v>127</v>
      </c>
      <c r="AJ1" t="s">
        <v>132</v>
      </c>
      <c r="AK1" t="s">
        <v>133</v>
      </c>
      <c r="AL1" t="s">
        <v>134</v>
      </c>
      <c r="AM1" t="s">
        <v>135</v>
      </c>
      <c r="AO1" t="s">
        <v>304</v>
      </c>
      <c r="AP1" t="s">
        <v>305</v>
      </c>
      <c r="AQ1" t="s">
        <v>306</v>
      </c>
      <c r="AR1" t="s">
        <v>307</v>
      </c>
      <c r="AT1" t="s">
        <v>308</v>
      </c>
      <c r="AV1" t="s">
        <v>91</v>
      </c>
      <c r="AW1" t="s">
        <v>92</v>
      </c>
      <c r="AX1" t="s">
        <v>93</v>
      </c>
      <c r="AY1" t="s">
        <v>94</v>
      </c>
      <c r="BA1" t="s">
        <v>95</v>
      </c>
      <c r="BB1" t="s">
        <v>96</v>
      </c>
      <c r="BC1" t="s">
        <v>97</v>
      </c>
      <c r="BD1" t="s">
        <v>98</v>
      </c>
      <c r="BF1" t="s">
        <v>27</v>
      </c>
      <c r="BG1" t="s">
        <v>28</v>
      </c>
      <c r="BI1" t="s">
        <v>34</v>
      </c>
      <c r="BJ1" t="s">
        <v>35</v>
      </c>
      <c r="BL1" t="s">
        <v>37</v>
      </c>
      <c r="BM1" t="s">
        <v>38</v>
      </c>
      <c r="BO1" t="s">
        <v>42</v>
      </c>
      <c r="BP1" t="s">
        <v>43</v>
      </c>
      <c r="BR1" t="s">
        <v>326</v>
      </c>
      <c r="BS1" t="s">
        <v>327</v>
      </c>
      <c r="BU1" t="s">
        <v>47</v>
      </c>
      <c r="BV1" t="s">
        <v>48</v>
      </c>
      <c r="BW1" t="s">
        <v>49</v>
      </c>
      <c r="BX1" t="s">
        <v>50</v>
      </c>
      <c r="BY1" t="s">
        <v>51</v>
      </c>
      <c r="BZ1" t="s">
        <v>52</v>
      </c>
      <c r="CA1" t="s">
        <v>53</v>
      </c>
      <c r="CB1" t="s">
        <v>54</v>
      </c>
      <c r="CC1" t="s">
        <v>55</v>
      </c>
      <c r="CD1" t="s">
        <v>56</v>
      </c>
      <c r="CE1" t="s">
        <v>57</v>
      </c>
      <c r="CF1" t="s">
        <v>58</v>
      </c>
      <c r="CG1" t="s">
        <v>59</v>
      </c>
      <c r="CH1" t="s">
        <v>60</v>
      </c>
      <c r="CI1" t="s">
        <v>61</v>
      </c>
      <c r="CJ1" t="s">
        <v>62</v>
      </c>
      <c r="CL1" t="s">
        <v>63</v>
      </c>
      <c r="CM1" t="s">
        <v>64</v>
      </c>
      <c r="CN1" t="s">
        <v>65</v>
      </c>
      <c r="CO1" t="s">
        <v>66</v>
      </c>
      <c r="CP1" t="s">
        <v>67</v>
      </c>
      <c r="CQ1" t="s">
        <v>68</v>
      </c>
      <c r="CR1" t="s">
        <v>69</v>
      </c>
      <c r="CS1" t="s">
        <v>70</v>
      </c>
      <c r="CT1" t="s">
        <v>71</v>
      </c>
      <c r="CU1" t="s">
        <v>72</v>
      </c>
      <c r="CV1" t="s">
        <v>73</v>
      </c>
      <c r="CW1" t="s">
        <v>74</v>
      </c>
      <c r="CX1" t="s">
        <v>75</v>
      </c>
      <c r="CY1" t="s">
        <v>76</v>
      </c>
      <c r="CZ1" t="s">
        <v>77</v>
      </c>
      <c r="DA1" t="s">
        <v>78</v>
      </c>
      <c r="DC1" t="s">
        <v>140</v>
      </c>
      <c r="DD1" t="s">
        <v>141</v>
      </c>
      <c r="DE1" t="s">
        <v>142</v>
      </c>
      <c r="DF1" t="s">
        <v>143</v>
      </c>
      <c r="DG1" t="s">
        <v>144</v>
      </c>
      <c r="DH1" t="s">
        <v>145</v>
      </c>
      <c r="DI1" t="s">
        <v>146</v>
      </c>
      <c r="DJ1" t="s">
        <v>147</v>
      </c>
      <c r="DK1" t="s">
        <v>148</v>
      </c>
      <c r="DL1" t="s">
        <v>149</v>
      </c>
      <c r="DM1" t="s">
        <v>150</v>
      </c>
      <c r="DN1" t="s">
        <v>151</v>
      </c>
      <c r="DP1" t="s">
        <v>152</v>
      </c>
      <c r="DQ1" t="s">
        <v>153</v>
      </c>
      <c r="DR1" t="s">
        <v>154</v>
      </c>
      <c r="DS1" t="s">
        <v>155</v>
      </c>
      <c r="DT1" t="s">
        <v>156</v>
      </c>
      <c r="DU1" t="s">
        <v>157</v>
      </c>
      <c r="DV1" t="s">
        <v>158</v>
      </c>
      <c r="DW1" t="s">
        <v>159</v>
      </c>
      <c r="DX1" t="s">
        <v>160</v>
      </c>
      <c r="DY1" t="s">
        <v>161</v>
      </c>
      <c r="DZ1" t="s">
        <v>162</v>
      </c>
      <c r="EA1" t="s">
        <v>163</v>
      </c>
    </row>
    <row r="2" spans="1:131" x14ac:dyDescent="0.25">
      <c r="A2">
        <v>254.95886100000001</v>
      </c>
      <c r="B2">
        <v>4.1231400000000002</v>
      </c>
      <c r="C2">
        <v>242.99615699999998</v>
      </c>
      <c r="D2">
        <v>6.2786520000000001</v>
      </c>
      <c r="E2">
        <v>255.420413</v>
      </c>
      <c r="F2">
        <v>4.4385960000000004</v>
      </c>
      <c r="G2">
        <v>267.61458099999999</v>
      </c>
      <c r="H2">
        <v>7.0588730000000002</v>
      </c>
      <c r="K2">
        <f>(14/200)</f>
        <v>7.0000000000000007E-2</v>
      </c>
      <c r="L2">
        <f>(13/200)</f>
        <v>6.5000000000000002E-2</v>
      </c>
      <c r="M2">
        <f>(15/200)</f>
        <v>7.4999999999999997E-2</v>
      </c>
      <c r="N2">
        <f>(15/200)</f>
        <v>7.4999999999999997E-2</v>
      </c>
      <c r="P2">
        <f>(13/200)</f>
        <v>6.5000000000000002E-2</v>
      </c>
      <c r="Q2">
        <f>(12/200)</f>
        <v>0.06</v>
      </c>
      <c r="R2">
        <f>(11/200)</f>
        <v>5.5E-2</v>
      </c>
      <c r="S2">
        <f>(12/200)</f>
        <v>0.06</v>
      </c>
      <c r="U2">
        <f>0.07+0.065</f>
        <v>0.13500000000000001</v>
      </c>
      <c r="V2">
        <f>0.065+0.06</f>
        <v>0.125</v>
      </c>
      <c r="W2">
        <f>0.075+0.055</f>
        <v>0.13</v>
      </c>
      <c r="X2">
        <f>0.075+0.06</f>
        <v>0.13500000000000001</v>
      </c>
      <c r="Z2">
        <f>SQRT((ABS($A$3-$A$2)^2+(ABS($B$3-$B$2)^2)))</f>
        <v>23.656878387737336</v>
      </c>
      <c r="AA2">
        <f>SQRT((ABS($C$3-$C$2)^2+(ABS($D$3-$D$2)^2)))</f>
        <v>21.749148856262646</v>
      </c>
      <c r="AB2">
        <f>SQRT((ABS($E$3-$E$2)^2+(ABS($F$3-$F$2)^2)))</f>
        <v>24.260810894135524</v>
      </c>
      <c r="AC2">
        <f>SQRT((ABS($G$3-$G$2)^2+(ABS($H$3-$H$2)^2)))</f>
        <v>23.416227682388989</v>
      </c>
      <c r="AE2">
        <f>(COUNTA(U2:U12)/SUM(U2:U12))</f>
        <v>7.6655052264808363</v>
      </c>
      <c r="AF2">
        <f>(COUNTA(V2:V12)/SUM(V2:V12))</f>
        <v>7.7220077220077199</v>
      </c>
      <c r="AG2">
        <f>(COUNTA(W2:W12)/SUM(W2:W12))</f>
        <v>7.7821011673151741</v>
      </c>
      <c r="AH2">
        <f>(COUNTA(X2:X12)/SUM(X2:X12))</f>
        <v>7.6124567474048437</v>
      </c>
      <c r="AJ2">
        <f>1/0.135</f>
        <v>7.4074074074074066</v>
      </c>
      <c r="AK2">
        <f>1/0.125</f>
        <v>8</v>
      </c>
      <c r="AL2">
        <f>1/0.13</f>
        <v>7.6923076923076916</v>
      </c>
      <c r="AM2">
        <f>1/0.135</f>
        <v>7.4074074074074066</v>
      </c>
      <c r="AO2">
        <f>$Z2/$U2</f>
        <v>175.23613620546175</v>
      </c>
      <c r="AP2">
        <f>$AA2/$V2</f>
        <v>173.99319085010117</v>
      </c>
      <c r="AQ2">
        <f>$AB2/$W2</f>
        <v>186.62162226258096</v>
      </c>
      <c r="AR2">
        <f>$AC2/$X2</f>
        <v>173.45353838806656</v>
      </c>
      <c r="AT2">
        <f>AT4/AT6</f>
        <v>170.48822010309533</v>
      </c>
      <c r="AV2">
        <f>((0.07/0.135)*100)</f>
        <v>51.851851851851848</v>
      </c>
      <c r="AW2">
        <f>((0.065/0.125)*100)</f>
        <v>52</v>
      </c>
      <c r="AX2">
        <f>((0.075/0.13)*100)</f>
        <v>57.692307692307686</v>
      </c>
      <c r="AY2">
        <f>((0.075/0.135)*100)</f>
        <v>55.55555555555555</v>
      </c>
      <c r="BA2">
        <f>((0.065/0.135)*100)</f>
        <v>48.148148148148145</v>
      </c>
      <c r="BB2">
        <f>((0.06/0.125)*100)</f>
        <v>48</v>
      </c>
      <c r="BC2">
        <f>((0.055/0.13)*100)</f>
        <v>42.307692307692307</v>
      </c>
      <c r="BD2">
        <f>((0.06/0.135)*100)</f>
        <v>44.444444444444443</v>
      </c>
      <c r="BF2">
        <f>ABS($B$2-$D$2)</f>
        <v>2.1555119999999999</v>
      </c>
      <c r="BG2">
        <f>ABS($F$2-$H$2)</f>
        <v>2.6202769999999997</v>
      </c>
      <c r="BL2">
        <f>SQRT((ABS($A$2-$E$2)^2+(ABS($B$2-$F$2)^2)))</f>
        <v>0.55905521788101098</v>
      </c>
      <c r="BM2">
        <f>SQRT((ABS($C$2-$G$3)^2+(ABS($D$2-$H$3)^2)))</f>
        <v>1.5925853415531757</v>
      </c>
      <c r="BO2">
        <f>SQRT((ABS($A$2-$G$2)^2+(ABS($B$2-$H$2)^2)))</f>
        <v>12.991758039837732</v>
      </c>
      <c r="BP2">
        <f>SQRT((ABS($C$2-$E$2)^2+(ABS($D$2-$F$2)^2)))</f>
        <v>12.559774808358323</v>
      </c>
      <c r="BR2">
        <f>DEGREES(ACOS((11.5850181128049^2+24.2608108941355^2-13.1763739646522^2)/(2*11.5850181128049*24.2608108941355)))</f>
        <v>12.318110005071985</v>
      </c>
      <c r="BS2">
        <f>DEGREES(ACOS((12.4725131697246^2+23.416227682389^2-11.5850181128049^2)/(2*12.4725131697246*23.416227682389)))</f>
        <v>12.76987514934055</v>
      </c>
      <c r="BU2">
        <v>14</v>
      </c>
      <c r="BV2">
        <v>2</v>
      </c>
      <c r="BW2">
        <v>3</v>
      </c>
      <c r="BX2">
        <v>14</v>
      </c>
      <c r="BY2">
        <v>13</v>
      </c>
      <c r="BZ2">
        <v>1</v>
      </c>
      <c r="CA2">
        <v>13</v>
      </c>
      <c r="CB2">
        <v>2</v>
      </c>
      <c r="CC2">
        <v>15</v>
      </c>
      <c r="CD2">
        <v>3</v>
      </c>
      <c r="CE2">
        <v>13</v>
      </c>
      <c r="CF2">
        <v>4</v>
      </c>
      <c r="CG2">
        <v>15</v>
      </c>
      <c r="CH2">
        <v>14</v>
      </c>
      <c r="CI2">
        <v>3</v>
      </c>
      <c r="CJ2">
        <v>4</v>
      </c>
      <c r="CL2">
        <v>13</v>
      </c>
      <c r="CM2">
        <v>0</v>
      </c>
      <c r="CN2">
        <v>0</v>
      </c>
      <c r="CO2">
        <v>12</v>
      </c>
      <c r="CP2">
        <v>12</v>
      </c>
      <c r="CQ2">
        <v>0</v>
      </c>
      <c r="CR2">
        <v>11</v>
      </c>
      <c r="CS2">
        <v>0</v>
      </c>
      <c r="CT2">
        <v>11</v>
      </c>
      <c r="CU2">
        <v>0</v>
      </c>
      <c r="CV2">
        <v>11</v>
      </c>
      <c r="CW2">
        <v>0</v>
      </c>
      <c r="CX2">
        <v>12</v>
      </c>
      <c r="CY2">
        <v>12</v>
      </c>
      <c r="CZ2">
        <v>0</v>
      </c>
      <c r="DA2">
        <v>0</v>
      </c>
      <c r="DC2">
        <f>((2/14)*100)</f>
        <v>14.285714285714285</v>
      </c>
      <c r="DD2">
        <f>((3/14)*100)</f>
        <v>21.428571428571427</v>
      </c>
      <c r="DE2">
        <f>((14/14)*100)</f>
        <v>100</v>
      </c>
      <c r="DF2">
        <f>((1/13)*100)</f>
        <v>7.6923076923076925</v>
      </c>
      <c r="DG2">
        <f>((13/13)*100)</f>
        <v>100</v>
      </c>
      <c r="DH2">
        <f>((2/13)*100)</f>
        <v>15.384615384615385</v>
      </c>
      <c r="DI2">
        <f>((3/15)*100)</f>
        <v>20</v>
      </c>
      <c r="DJ2">
        <f>((13/15)*100)</f>
        <v>86.666666666666671</v>
      </c>
      <c r="DK2">
        <f>((4/15)*100)</f>
        <v>26.666666666666668</v>
      </c>
      <c r="DL2">
        <f>((14/15)*100)</f>
        <v>93.333333333333329</v>
      </c>
      <c r="DM2">
        <f>((3/15)*100)</f>
        <v>20</v>
      </c>
      <c r="DN2">
        <f>((4/15)*100)</f>
        <v>26.666666666666668</v>
      </c>
      <c r="DP2">
        <f>((0/13)*100)</f>
        <v>0</v>
      </c>
      <c r="DQ2">
        <f>((0/13)*100)</f>
        <v>0</v>
      </c>
      <c r="DR2">
        <f>((12/13)*100)</f>
        <v>92.307692307692307</v>
      </c>
      <c r="DS2">
        <f>((0/12)*100)</f>
        <v>0</v>
      </c>
      <c r="DT2">
        <f>((11/12)*100)</f>
        <v>91.666666666666657</v>
      </c>
      <c r="DU2">
        <f>((0/12)*100)</f>
        <v>0</v>
      </c>
      <c r="DV2">
        <f>((0/11)*100)</f>
        <v>0</v>
      </c>
      <c r="DW2">
        <f>((11/11)*100)</f>
        <v>100</v>
      </c>
      <c r="DX2">
        <f>((0/11)*100)</f>
        <v>0</v>
      </c>
      <c r="DY2">
        <f>((12/12)*100)</f>
        <v>100</v>
      </c>
      <c r="DZ2">
        <f>((0/12)*100)</f>
        <v>0</v>
      </c>
      <c r="EA2">
        <f>((0/12)*100)</f>
        <v>0</v>
      </c>
    </row>
    <row r="3" spans="1:131" x14ac:dyDescent="0.25">
      <c r="A3">
        <v>231.34169600000001</v>
      </c>
      <c r="B3">
        <v>5.4933269999999998</v>
      </c>
      <c r="C3">
        <v>221.27520100000001</v>
      </c>
      <c r="D3">
        <v>7.3856960000000003</v>
      </c>
      <c r="E3">
        <v>231.175759</v>
      </c>
      <c r="F3">
        <v>5.3238630000000002</v>
      </c>
      <c r="G3">
        <v>244.199826</v>
      </c>
      <c r="H3">
        <v>7.3214889999999997</v>
      </c>
      <c r="K3">
        <f>(13/200)</f>
        <v>6.5000000000000002E-2</v>
      </c>
      <c r="L3">
        <f>(13/200)</f>
        <v>6.5000000000000002E-2</v>
      </c>
      <c r="M3">
        <f>(13/200)</f>
        <v>6.5000000000000002E-2</v>
      </c>
      <c r="N3">
        <f>(14/200)</f>
        <v>7.0000000000000007E-2</v>
      </c>
      <c r="P3">
        <f>(12/200)</f>
        <v>0.06</v>
      </c>
      <c r="Q3">
        <f>(12/200)</f>
        <v>0.06</v>
      </c>
      <c r="R3">
        <f>(10/200)</f>
        <v>0.05</v>
      </c>
      <c r="S3">
        <f>(11/200)</f>
        <v>5.5E-2</v>
      </c>
      <c r="U3">
        <f>0.065+0.06</f>
        <v>0.125</v>
      </c>
      <c r="V3">
        <f>0.065+0.06</f>
        <v>0.125</v>
      </c>
      <c r="W3">
        <f>0.065+0.05</f>
        <v>0.115</v>
      </c>
      <c r="X3">
        <f>0.07+0.055</f>
        <v>0.125</v>
      </c>
      <c r="Z3">
        <f>SQRT((ABS($A$4-$A$3)^2+(ABS($B$4-$B$3)^2)))</f>
        <v>18.684770885734018</v>
      </c>
      <c r="AA3">
        <f>SQRT((ABS($C$4-$C$3)^2+(ABS($D$4-$D$3)^2)))</f>
        <v>21.851395910276246</v>
      </c>
      <c r="AB3">
        <f>SQRT((ABS($E$4-$E$3)^2+(ABS($F$4-$F$3)^2)))</f>
        <v>20.558431711699832</v>
      </c>
      <c r="AC3">
        <f>SQRT((ABS($G$4-$G$3)^2+(ABS($H$4-$H$3)^2)))</f>
        <v>21.865837693428752</v>
      </c>
      <c r="AJ3">
        <f>1/0.125</f>
        <v>8</v>
      </c>
      <c r="AK3">
        <f>1/0.125</f>
        <v>8</v>
      </c>
      <c r="AL3">
        <f>1/0.115</f>
        <v>8.695652173913043</v>
      </c>
      <c r="AM3">
        <f>1/0.125</f>
        <v>8</v>
      </c>
      <c r="AO3">
        <f>$Z3/$U3</f>
        <v>149.47816708587214</v>
      </c>
      <c r="AP3">
        <f>$AA3/$V3</f>
        <v>174.81116728220996</v>
      </c>
      <c r="AQ3">
        <f>$AB3/$W3</f>
        <v>178.76897140608548</v>
      </c>
      <c r="AR3">
        <f>$AC3/$X3</f>
        <v>174.92670154743001</v>
      </c>
      <c r="AT3" t="s">
        <v>309</v>
      </c>
      <c r="AV3">
        <f>((0.065/0.125)*100)</f>
        <v>52</v>
      </c>
      <c r="AW3">
        <f>((0.065/0.125)*100)</f>
        <v>52</v>
      </c>
      <c r="AX3">
        <f>((0.065/0.115)*100)</f>
        <v>56.521739130434781</v>
      </c>
      <c r="AY3">
        <f>((0.07/0.125)*100)</f>
        <v>56.000000000000007</v>
      </c>
      <c r="BA3">
        <f>((0.06/0.125)*100)</f>
        <v>48</v>
      </c>
      <c r="BB3">
        <f>((0.06/0.125)*100)</f>
        <v>48</v>
      </c>
      <c r="BC3">
        <f>((0.05/0.115)*100)</f>
        <v>43.478260869565219</v>
      </c>
      <c r="BD3">
        <f>((0.055/0.125)*100)</f>
        <v>44</v>
      </c>
      <c r="BF3">
        <f>ABS($B$3-$D$3)</f>
        <v>1.8923690000000004</v>
      </c>
      <c r="BG3">
        <f>ABS($F$3-$H$3)</f>
        <v>1.9976259999999995</v>
      </c>
      <c r="BL3">
        <f>SQRT((ABS($A$3-$E$3)^2+(ABS($B$3-$F$3)^2)))</f>
        <v>0.237177434139516</v>
      </c>
      <c r="BM3">
        <f>SQRT((ABS($C$3-$G$4)^2+(ABS($D$3-$H$4)^2)))</f>
        <v>1.4415006303834899</v>
      </c>
      <c r="BO3">
        <f>SQRT((ABS($A$3-$G$3)^2+(ABS($B$3-$H$3)^2)))</f>
        <v>12.987443297090605</v>
      </c>
      <c r="BP3">
        <f>SQRT((ABS($C$3-$E$3)^2+(ABS($D$3-$F$3)^2)))</f>
        <v>10.112972067164666</v>
      </c>
      <c r="BR3">
        <f>DEGREES(ACOS((9.31895127987183^2+20.5584317116999^2-11.7211418588971^2)/(2*9.31895127987183*20.5584317116999)))</f>
        <v>13.799299276491569</v>
      </c>
      <c r="BS3">
        <f>DEGREES(ACOS((13.1763739646522^2+21.8658376934288^2-9.31895127987183^2)/(2*13.1763739646522*21.8658376934288)))</f>
        <v>11.383806524687445</v>
      </c>
      <c r="BU3">
        <v>13</v>
      </c>
      <c r="BV3">
        <v>1</v>
      </c>
      <c r="BW3">
        <v>3</v>
      </c>
      <c r="BX3">
        <v>13</v>
      </c>
      <c r="BY3">
        <v>13</v>
      </c>
      <c r="BZ3">
        <v>3</v>
      </c>
      <c r="CA3">
        <v>13</v>
      </c>
      <c r="CB3">
        <v>3</v>
      </c>
      <c r="CC3">
        <v>13</v>
      </c>
      <c r="CD3">
        <v>3</v>
      </c>
      <c r="CE3">
        <v>13</v>
      </c>
      <c r="CF3">
        <v>3</v>
      </c>
      <c r="CG3">
        <v>14</v>
      </c>
      <c r="CH3">
        <v>13</v>
      </c>
      <c r="CI3">
        <v>2</v>
      </c>
      <c r="CJ3">
        <v>4</v>
      </c>
      <c r="CL3">
        <v>12</v>
      </c>
      <c r="CM3">
        <v>0</v>
      </c>
      <c r="CN3">
        <v>0</v>
      </c>
      <c r="CO3">
        <v>11</v>
      </c>
      <c r="CP3">
        <v>12</v>
      </c>
      <c r="CQ3">
        <v>0</v>
      </c>
      <c r="CR3">
        <v>10</v>
      </c>
      <c r="CS3">
        <v>0</v>
      </c>
      <c r="CT3">
        <v>10</v>
      </c>
      <c r="CU3">
        <v>0</v>
      </c>
      <c r="CV3">
        <v>10</v>
      </c>
      <c r="CW3">
        <v>0</v>
      </c>
      <c r="CX3">
        <v>11</v>
      </c>
      <c r="CY3">
        <v>11</v>
      </c>
      <c r="CZ3">
        <v>0</v>
      </c>
      <c r="DA3">
        <v>0</v>
      </c>
      <c r="DC3">
        <f>((1/13)*100)</f>
        <v>7.6923076923076925</v>
      </c>
      <c r="DD3">
        <f>((3/13)*100)</f>
        <v>23.076923076923077</v>
      </c>
      <c r="DE3">
        <f>((13/13)*100)</f>
        <v>100</v>
      </c>
      <c r="DF3">
        <f>((3/13)*100)</f>
        <v>23.076923076923077</v>
      </c>
      <c r="DG3">
        <f>((13/13)*100)</f>
        <v>100</v>
      </c>
      <c r="DH3">
        <f>((3/13)*100)</f>
        <v>23.076923076923077</v>
      </c>
      <c r="DI3">
        <f>((3/13)*100)</f>
        <v>23.076923076923077</v>
      </c>
      <c r="DJ3">
        <f>((13/13)*100)</f>
        <v>100</v>
      </c>
      <c r="DK3">
        <f>((3/13)*100)</f>
        <v>23.076923076923077</v>
      </c>
      <c r="DL3">
        <f>((13/14)*100)</f>
        <v>92.857142857142861</v>
      </c>
      <c r="DM3">
        <f>((2/14)*100)</f>
        <v>14.285714285714285</v>
      </c>
      <c r="DN3">
        <f>((4/14)*100)</f>
        <v>28.571428571428569</v>
      </c>
      <c r="DP3">
        <f>((0/12)*100)</f>
        <v>0</v>
      </c>
      <c r="DQ3">
        <f>((0/12)*100)</f>
        <v>0</v>
      </c>
      <c r="DR3">
        <f>((11/12)*100)</f>
        <v>91.666666666666657</v>
      </c>
      <c r="DS3">
        <f>((0/12)*100)</f>
        <v>0</v>
      </c>
      <c r="DT3">
        <f>((10/12)*100)</f>
        <v>83.333333333333343</v>
      </c>
      <c r="DU3">
        <f>((0/12)*100)</f>
        <v>0</v>
      </c>
      <c r="DV3">
        <f>((0/10)*100)</f>
        <v>0</v>
      </c>
      <c r="DW3">
        <f>((10/10)*100)</f>
        <v>100</v>
      </c>
      <c r="DX3">
        <f>((0/10)*100)</f>
        <v>0</v>
      </c>
      <c r="DY3">
        <f>((11/11)*100)</f>
        <v>100</v>
      </c>
      <c r="DZ3">
        <f>((0/11)*100)</f>
        <v>0</v>
      </c>
      <c r="EA3">
        <f>((0/11)*100)</f>
        <v>0</v>
      </c>
    </row>
    <row r="4" spans="1:131" x14ac:dyDescent="0.25">
      <c r="A4">
        <v>212.720834</v>
      </c>
      <c r="B4">
        <v>7.0373999999999999</v>
      </c>
      <c r="C4">
        <v>199.531115</v>
      </c>
      <c r="D4">
        <v>9.5486170000000001</v>
      </c>
      <c r="E4">
        <v>210.69776000000002</v>
      </c>
      <c r="F4">
        <v>7.140638</v>
      </c>
      <c r="G4">
        <v>222.35761500000001</v>
      </c>
      <c r="H4">
        <v>8.3376959999999993</v>
      </c>
      <c r="K4">
        <f>(14/200)</f>
        <v>7.0000000000000007E-2</v>
      </c>
      <c r="L4">
        <f>(13/200)</f>
        <v>6.5000000000000002E-2</v>
      </c>
      <c r="M4">
        <f>(14/200)</f>
        <v>7.0000000000000007E-2</v>
      </c>
      <c r="N4">
        <f>(15/200)</f>
        <v>7.4999999999999997E-2</v>
      </c>
      <c r="P4">
        <f>(10/200)</f>
        <v>0.05</v>
      </c>
      <c r="Q4">
        <f>(11/200)</f>
        <v>5.5E-2</v>
      </c>
      <c r="R4">
        <f>(11/200)</f>
        <v>5.5E-2</v>
      </c>
      <c r="S4">
        <f>(10/200)</f>
        <v>0.05</v>
      </c>
      <c r="U4">
        <f>0.07+0.05</f>
        <v>0.12000000000000001</v>
      </c>
      <c r="V4">
        <f>0.065+0.055</f>
        <v>0.12</v>
      </c>
      <c r="W4">
        <f>0.07+0.055</f>
        <v>0.125</v>
      </c>
      <c r="X4">
        <f>0.075+0.05</f>
        <v>0.125</v>
      </c>
      <c r="Z4">
        <f>SQRT((ABS($A$5-$A$4)^2+(ABS($B$5-$B$4)^2)))</f>
        <v>24.340181957710509</v>
      </c>
      <c r="AA4">
        <f>SQRT((ABS($C$5-$C$4)^2+(ABS($D$5-$D$4)^2)))</f>
        <v>24.267351551379882</v>
      </c>
      <c r="AB4">
        <f>SQRT((ABS($E$5-$E$4)^2+(ABS($F$5-$F$4)^2)))</f>
        <v>22.634465032193109</v>
      </c>
      <c r="AC4">
        <f>SQRT((ABS($G$5-$G$4)^2+(ABS($H$5-$H$4)^2)))</f>
        <v>22.110638125446584</v>
      </c>
      <c r="AJ4">
        <f>1/0.12</f>
        <v>8.3333333333333339</v>
      </c>
      <c r="AK4">
        <f>1/0.12</f>
        <v>8.3333333333333339</v>
      </c>
      <c r="AL4">
        <f>1/0.125</f>
        <v>8</v>
      </c>
      <c r="AM4">
        <f>1/0.125</f>
        <v>8</v>
      </c>
      <c r="AO4">
        <f>$Z4/$U4</f>
        <v>202.83484964758756</v>
      </c>
      <c r="AP4">
        <f>$AA4/$V4</f>
        <v>202.22792959483235</v>
      </c>
      <c r="AQ4">
        <f>$AB4/$W4</f>
        <v>181.07572025754487</v>
      </c>
      <c r="AR4">
        <f>$AC4/$X4</f>
        <v>176.88510500357268</v>
      </c>
      <c r="AT4">
        <f>SUM(Z:AC)</f>
        <v>4456.5620734949116</v>
      </c>
      <c r="AV4">
        <f>((0.07/0.12)*100)</f>
        <v>58.333333333333336</v>
      </c>
      <c r="AW4">
        <f>((0.065/0.12)*100)</f>
        <v>54.166666666666671</v>
      </c>
      <c r="AX4">
        <f>((0.07/0.125)*100)</f>
        <v>56.000000000000007</v>
      </c>
      <c r="AY4">
        <f>((0.075/0.125)*100)</f>
        <v>60</v>
      </c>
      <c r="BA4">
        <f>((0.05/0.12)*100)</f>
        <v>41.666666666666671</v>
      </c>
      <c r="BB4">
        <f>((0.055/0.12)*100)</f>
        <v>45.833333333333336</v>
      </c>
      <c r="BC4">
        <f>((0.055/0.125)*100)</f>
        <v>44</v>
      </c>
      <c r="BD4">
        <f>((0.05/0.125)*100)</f>
        <v>40</v>
      </c>
      <c r="BF4">
        <f>ABS($B$4-$D$4)</f>
        <v>2.5112170000000003</v>
      </c>
      <c r="BG4">
        <f>ABS($F$4-$H$4)</f>
        <v>1.1970579999999993</v>
      </c>
      <c r="BL4">
        <f>SQRT((ABS($A$4-$E$4)^2+(ABS($B$4-$F$4)^2)))</f>
        <v>2.0257064185414229</v>
      </c>
      <c r="BM4">
        <f>SQRT((ABS($C$4-$G$5)^2+(ABS($D$4-$H$5)^2)))</f>
        <v>0.77352749854482483</v>
      </c>
      <c r="BO4">
        <f>SQRT((ABS($A$4-$G$4)^2+(ABS($B$4-$H$4)^2)))</f>
        <v>9.7241101253316362</v>
      </c>
      <c r="BP4">
        <f>SQRT((ABS($C$4-$E$4)^2+(ABS($D$4-$F$4)^2)))</f>
        <v>11.423323659096173</v>
      </c>
      <c r="BR4">
        <f>DEGREES(ACOS((10.7192882076099^2+22.6344650321931^2-12.3702371280732^2)/(2*10.7192882076099*22.6344650321931)))</f>
        <v>12.251505840834168</v>
      </c>
      <c r="BS4">
        <f>DEGREES(ACOS((11.7211418588971^2+22.1106381254466^2-10.7192882076099^2)/(2*11.7211418588971*22.1106381254466)))</f>
        <v>9.4010409319573203</v>
      </c>
      <c r="BU4">
        <v>14</v>
      </c>
      <c r="BV4">
        <v>3</v>
      </c>
      <c r="BW4">
        <v>3</v>
      </c>
      <c r="BX4">
        <v>14</v>
      </c>
      <c r="BY4">
        <v>13</v>
      </c>
      <c r="BZ4">
        <v>2</v>
      </c>
      <c r="CA4">
        <v>13</v>
      </c>
      <c r="CB4">
        <v>3</v>
      </c>
      <c r="CC4">
        <v>14</v>
      </c>
      <c r="CD4">
        <v>3</v>
      </c>
      <c r="CE4">
        <v>13</v>
      </c>
      <c r="CF4">
        <v>4</v>
      </c>
      <c r="CG4">
        <v>15</v>
      </c>
      <c r="CH4">
        <v>14</v>
      </c>
      <c r="CI4">
        <v>4</v>
      </c>
      <c r="CJ4">
        <v>4</v>
      </c>
      <c r="CL4">
        <v>10</v>
      </c>
      <c r="CM4">
        <v>0</v>
      </c>
      <c r="CN4">
        <v>0</v>
      </c>
      <c r="CO4">
        <v>10</v>
      </c>
      <c r="CP4">
        <v>11</v>
      </c>
      <c r="CQ4">
        <v>0</v>
      </c>
      <c r="CR4">
        <v>11</v>
      </c>
      <c r="CS4">
        <v>0</v>
      </c>
      <c r="CT4">
        <v>11</v>
      </c>
      <c r="CU4">
        <v>0</v>
      </c>
      <c r="CV4">
        <v>11</v>
      </c>
      <c r="CW4">
        <v>0</v>
      </c>
      <c r="CX4">
        <v>10</v>
      </c>
      <c r="CY4">
        <v>10</v>
      </c>
      <c r="CZ4">
        <v>0</v>
      </c>
      <c r="DA4">
        <v>0</v>
      </c>
      <c r="DC4">
        <f>((3/14)*100)</f>
        <v>21.428571428571427</v>
      </c>
      <c r="DD4">
        <f>((3/14)*100)</f>
        <v>21.428571428571427</v>
      </c>
      <c r="DE4">
        <f>((14/14)*100)</f>
        <v>100</v>
      </c>
      <c r="DF4">
        <f>((2/13)*100)</f>
        <v>15.384615384615385</v>
      </c>
      <c r="DG4">
        <f>((13/13)*100)</f>
        <v>100</v>
      </c>
      <c r="DH4">
        <f>((3/13)*100)</f>
        <v>23.076923076923077</v>
      </c>
      <c r="DI4">
        <f>((3/14)*100)</f>
        <v>21.428571428571427</v>
      </c>
      <c r="DJ4">
        <f>((13/14)*100)</f>
        <v>92.857142857142861</v>
      </c>
      <c r="DK4">
        <f>((4/14)*100)</f>
        <v>28.571428571428569</v>
      </c>
      <c r="DL4">
        <f>((14/15)*100)</f>
        <v>93.333333333333329</v>
      </c>
      <c r="DM4">
        <f>((4/15)*100)</f>
        <v>26.666666666666668</v>
      </c>
      <c r="DN4">
        <f>((4/15)*100)</f>
        <v>26.666666666666668</v>
      </c>
      <c r="DP4">
        <f>((0/10)*100)</f>
        <v>0</v>
      </c>
      <c r="DQ4">
        <f>((0/10)*100)</f>
        <v>0</v>
      </c>
      <c r="DR4">
        <f>((10/10)*100)</f>
        <v>100</v>
      </c>
      <c r="DS4">
        <f>((0/11)*100)</f>
        <v>0</v>
      </c>
      <c r="DT4">
        <f>((11/11)*100)</f>
        <v>100</v>
      </c>
      <c r="DU4">
        <f>((0/11)*100)</f>
        <v>0</v>
      </c>
      <c r="DV4">
        <f>((0/11)*100)</f>
        <v>0</v>
      </c>
      <c r="DW4">
        <f>((11/11)*100)</f>
        <v>100</v>
      </c>
      <c r="DX4">
        <f>((0/11)*100)</f>
        <v>0</v>
      </c>
      <c r="DY4">
        <f>((10/10)*100)</f>
        <v>100</v>
      </c>
      <c r="DZ4">
        <f>((0/10)*100)</f>
        <v>0</v>
      </c>
      <c r="EA4">
        <f>((0/10)*100)</f>
        <v>0</v>
      </c>
    </row>
    <row r="5" spans="1:131" x14ac:dyDescent="0.25">
      <c r="A5">
        <v>188.39749800000001</v>
      </c>
      <c r="B5">
        <v>7.9428190000000001</v>
      </c>
      <c r="C5">
        <v>175.26398900000001</v>
      </c>
      <c r="D5">
        <v>9.6532450000000001</v>
      </c>
      <c r="E5">
        <v>188.07186400000001</v>
      </c>
      <c r="F5">
        <v>7.7634040000000004</v>
      </c>
      <c r="G5">
        <v>200.28914900000001</v>
      </c>
      <c r="H5">
        <v>9.7026599999999998</v>
      </c>
      <c r="K5">
        <f>(13/200)</f>
        <v>6.5000000000000002E-2</v>
      </c>
      <c r="L5">
        <f>(12/200)</f>
        <v>0.06</v>
      </c>
      <c r="M5">
        <f>(13/200)</f>
        <v>6.5000000000000002E-2</v>
      </c>
      <c r="N5">
        <f>(16/200)</f>
        <v>0.08</v>
      </c>
      <c r="P5">
        <f>(11/200)</f>
        <v>5.5E-2</v>
      </c>
      <c r="Q5">
        <f>(13/200)</f>
        <v>6.5000000000000002E-2</v>
      </c>
      <c r="R5">
        <f>(11/200)</f>
        <v>5.5E-2</v>
      </c>
      <c r="S5">
        <f>(10/200)</f>
        <v>0.05</v>
      </c>
      <c r="U5">
        <f>0.065+0.055</f>
        <v>0.12</v>
      </c>
      <c r="V5">
        <f>0.06+0.065</f>
        <v>0.125</v>
      </c>
      <c r="W5">
        <f>0.065+0.055</f>
        <v>0.12</v>
      </c>
      <c r="X5">
        <f>0.08+0.05</f>
        <v>0.13</v>
      </c>
      <c r="Z5">
        <f>SQRT((ABS($A$6-$A$5)^2+(ABS($B$6-$B$5)^2)))</f>
        <v>22.084242788650752</v>
      </c>
      <c r="AA5">
        <f>SQRT((ABS($C$6-$C$5)^2+(ABS($D$6-$D$5)^2)))</f>
        <v>19.266548387384745</v>
      </c>
      <c r="AB5">
        <f>SQRT((ABS($E$6-$E$5)^2+(ABS($F$6-$F$5)^2)))</f>
        <v>21.37249176184681</v>
      </c>
      <c r="AC5">
        <f>SQRT((ABS($G$6-$G$5)^2+(ABS($H$6-$H$5)^2)))</f>
        <v>24.464869027979372</v>
      </c>
      <c r="AJ5">
        <f>1/0.12</f>
        <v>8.3333333333333339</v>
      </c>
      <c r="AK5">
        <f>1/0.125</f>
        <v>8</v>
      </c>
      <c r="AL5">
        <f>1/0.12</f>
        <v>8.3333333333333339</v>
      </c>
      <c r="AM5">
        <f>1/0.13</f>
        <v>7.6923076923076916</v>
      </c>
      <c r="AO5">
        <f>$Z5/$U5</f>
        <v>184.0353565720896</v>
      </c>
      <c r="AP5">
        <f>$AA5/$V5</f>
        <v>154.13238709907796</v>
      </c>
      <c r="AQ5">
        <f>$AB5/$W5</f>
        <v>178.10409801539009</v>
      </c>
      <c r="AR5">
        <f>$AC5/$X5</f>
        <v>188.19130021522594</v>
      </c>
      <c r="AT5" t="s">
        <v>310</v>
      </c>
      <c r="AV5">
        <f>((0.065/0.12)*100)</f>
        <v>54.166666666666671</v>
      </c>
      <c r="AW5">
        <f>((0.06/0.125)*100)</f>
        <v>48</v>
      </c>
      <c r="AX5">
        <f>((0.065/0.12)*100)</f>
        <v>54.166666666666671</v>
      </c>
      <c r="AY5">
        <f>((0.08/0.13)*100)</f>
        <v>61.53846153846154</v>
      </c>
      <c r="BA5">
        <f>((0.055/0.12)*100)</f>
        <v>45.833333333333336</v>
      </c>
      <c r="BB5">
        <f>((0.065/0.125)*100)</f>
        <v>52</v>
      </c>
      <c r="BC5">
        <f>((0.055/0.12)*100)</f>
        <v>45.833333333333336</v>
      </c>
      <c r="BD5">
        <f>((0.05/0.13)*100)</f>
        <v>38.461538461538467</v>
      </c>
      <c r="BF5">
        <f>ABS($B$5-$D$5)</f>
        <v>1.710426</v>
      </c>
      <c r="BG5">
        <f>ABS($F$5-$H$5)</f>
        <v>1.9392559999999994</v>
      </c>
      <c r="BL5">
        <f>SQRT((ABS($A$5-$E$5)^2+(ABS($B$5-$F$5)^2)))</f>
        <v>0.3717892469948601</v>
      </c>
      <c r="BM5">
        <f>SQRT((ABS($C$5-$G$6)^2+(ABS($D$5-$H$6)^2)))</f>
        <v>0.73733349237642398</v>
      </c>
      <c r="BO5">
        <f>SQRT((ABS($A$5-$G$5)^2+(ABS($B$5-$H$5)^2)))</f>
        <v>12.02116482921193</v>
      </c>
      <c r="BP5">
        <f>SQRT((ABS($C$5-$E$5)^2+(ABS($D$5-$F$5)^2)))</f>
        <v>12.946550159054183</v>
      </c>
      <c r="BR5">
        <f>DEGREES(ACOS((12.4701599217114^2+21.3724917618468^2-9.55935709193645^2)/(2*12.4701599217114*21.3724917618468)))</f>
        <v>12.246523278537872</v>
      </c>
      <c r="BS5">
        <f>DEGREES(ACOS((12.3702371280732^2+24.4648690279794^2-12.4701599217114^2)/(2*12.3702371280732*24.4648690279794)))</f>
        <v>10.015970060858775</v>
      </c>
      <c r="BU5">
        <v>13</v>
      </c>
      <c r="BV5">
        <v>1</v>
      </c>
      <c r="BW5">
        <v>2</v>
      </c>
      <c r="BX5">
        <v>13</v>
      </c>
      <c r="BY5">
        <v>12</v>
      </c>
      <c r="BZ5">
        <v>1</v>
      </c>
      <c r="CA5">
        <v>12</v>
      </c>
      <c r="CB5">
        <v>2</v>
      </c>
      <c r="CC5">
        <v>13</v>
      </c>
      <c r="CD5">
        <v>1</v>
      </c>
      <c r="CE5">
        <v>12</v>
      </c>
      <c r="CF5">
        <v>3</v>
      </c>
      <c r="CG5">
        <v>16</v>
      </c>
      <c r="CH5">
        <v>13</v>
      </c>
      <c r="CI5">
        <v>3</v>
      </c>
      <c r="CJ5">
        <v>5</v>
      </c>
      <c r="CL5">
        <v>11</v>
      </c>
      <c r="CM5">
        <v>0</v>
      </c>
      <c r="CN5">
        <v>0</v>
      </c>
      <c r="CO5">
        <v>10</v>
      </c>
      <c r="CP5">
        <v>13</v>
      </c>
      <c r="CQ5">
        <v>1</v>
      </c>
      <c r="CR5">
        <v>11</v>
      </c>
      <c r="CS5">
        <v>0</v>
      </c>
      <c r="CT5">
        <v>11</v>
      </c>
      <c r="CU5">
        <v>0</v>
      </c>
      <c r="CV5">
        <v>11</v>
      </c>
      <c r="CW5">
        <v>0</v>
      </c>
      <c r="CX5">
        <v>10</v>
      </c>
      <c r="CY5">
        <v>10</v>
      </c>
      <c r="CZ5">
        <v>0</v>
      </c>
      <c r="DA5">
        <v>0</v>
      </c>
      <c r="DC5">
        <f>((1/13)*100)</f>
        <v>7.6923076923076925</v>
      </c>
      <c r="DD5">
        <f>((2/13)*100)</f>
        <v>15.384615384615385</v>
      </c>
      <c r="DE5">
        <f>((13/13)*100)</f>
        <v>100</v>
      </c>
      <c r="DF5">
        <f>((1/12)*100)</f>
        <v>8.3333333333333321</v>
      </c>
      <c r="DG5">
        <f>((12/12)*100)</f>
        <v>100</v>
      </c>
      <c r="DH5">
        <f>((2/12)*100)</f>
        <v>16.666666666666664</v>
      </c>
      <c r="DI5">
        <f>((1/13)*100)</f>
        <v>7.6923076923076925</v>
      </c>
      <c r="DJ5">
        <f>((12/13)*100)</f>
        <v>92.307692307692307</v>
      </c>
      <c r="DK5">
        <f>((3/13)*100)</f>
        <v>23.076923076923077</v>
      </c>
      <c r="DL5">
        <f>((13/16)*100)</f>
        <v>81.25</v>
      </c>
      <c r="DM5">
        <f>((3/16)*100)</f>
        <v>18.75</v>
      </c>
      <c r="DN5">
        <f>((5/16)*100)</f>
        <v>31.25</v>
      </c>
      <c r="DP5">
        <f>((0/11)*100)</f>
        <v>0</v>
      </c>
      <c r="DQ5">
        <f>((0/11)*100)</f>
        <v>0</v>
      </c>
      <c r="DR5">
        <f>((10/11)*100)</f>
        <v>90.909090909090907</v>
      </c>
      <c r="DS5">
        <f>((1/13)*100)</f>
        <v>7.6923076923076925</v>
      </c>
      <c r="DT5">
        <f>((11/13)*100)</f>
        <v>84.615384615384613</v>
      </c>
      <c r="DU5">
        <f>((0/13)*100)</f>
        <v>0</v>
      </c>
      <c r="DV5">
        <f>((0/11)*100)</f>
        <v>0</v>
      </c>
      <c r="DW5">
        <f>((11/11)*100)</f>
        <v>100</v>
      </c>
      <c r="DX5">
        <f>((0/11)*100)</f>
        <v>0</v>
      </c>
      <c r="DY5">
        <f>((10/10)*100)</f>
        <v>100</v>
      </c>
      <c r="DZ5">
        <f>((0/10)*100)</f>
        <v>0</v>
      </c>
      <c r="EA5">
        <f>((0/10)*100)</f>
        <v>0</v>
      </c>
    </row>
    <row r="6" spans="1:131" x14ac:dyDescent="0.25">
      <c r="A6">
        <v>166.31744600000002</v>
      </c>
      <c r="B6">
        <v>7.5126059999999999</v>
      </c>
      <c r="C6">
        <v>156.03420299999999</v>
      </c>
      <c r="D6">
        <v>8.463616</v>
      </c>
      <c r="E6">
        <v>166.70500100000001</v>
      </c>
      <c r="F6">
        <v>7.2729249999999999</v>
      </c>
      <c r="G6">
        <v>175.82798100000002</v>
      </c>
      <c r="H6">
        <v>10.128190999999999</v>
      </c>
      <c r="K6">
        <f>(14/200)</f>
        <v>7.0000000000000007E-2</v>
      </c>
      <c r="L6">
        <f>(14/200)</f>
        <v>7.0000000000000007E-2</v>
      </c>
      <c r="M6">
        <f>(14/200)</f>
        <v>7.0000000000000007E-2</v>
      </c>
      <c r="N6">
        <f>(15/200)</f>
        <v>7.4999999999999997E-2</v>
      </c>
      <c r="P6">
        <f>(12/200)</f>
        <v>0.06</v>
      </c>
      <c r="Q6">
        <f>(13/200)</f>
        <v>6.5000000000000002E-2</v>
      </c>
      <c r="R6">
        <f>(12/200)</f>
        <v>0.06</v>
      </c>
      <c r="S6">
        <f>(11/200)</f>
        <v>5.5E-2</v>
      </c>
      <c r="U6">
        <f>0.07+0.06</f>
        <v>0.13</v>
      </c>
      <c r="V6">
        <f>0.07+0.065</f>
        <v>0.13500000000000001</v>
      </c>
      <c r="W6">
        <f>0.07+0.06</f>
        <v>0.13</v>
      </c>
      <c r="X6">
        <f>0.075+0.055</f>
        <v>0.13</v>
      </c>
      <c r="Z6">
        <f>SQRT((ABS($A$7-$A$6)^2+(ABS($B$7-$B$6)^2)))</f>
        <v>16.990821687117005</v>
      </c>
      <c r="AA6">
        <f>SQRT((ABS($C$7-$C$6)^2+(ABS($D$7-$D$6)^2)))</f>
        <v>26.930920450192339</v>
      </c>
      <c r="AB6">
        <f>SQRT((ABS($E$7-$E$6)^2+(ABS($F$7-$F$6)^2)))</f>
        <v>16.666692378408051</v>
      </c>
      <c r="AC6">
        <f>SQRT((ABS($G$7-$G$6)^2+(ABS($H$7-$H$6)^2)))</f>
        <v>19.746645000780799</v>
      </c>
      <c r="AJ6">
        <f>1/0.13</f>
        <v>7.6923076923076916</v>
      </c>
      <c r="AK6">
        <f>1/0.135</f>
        <v>7.4074074074074066</v>
      </c>
      <c r="AL6">
        <f>1/0.13</f>
        <v>7.6923076923076916</v>
      </c>
      <c r="AM6">
        <f>1/0.13</f>
        <v>7.6923076923076916</v>
      </c>
      <c r="AO6">
        <f>$Z6/$U6</f>
        <v>130.69862836243851</v>
      </c>
      <c r="AP6">
        <f>$AA6/$V6</f>
        <v>199.48829963105436</v>
      </c>
      <c r="AQ6">
        <f>$AB6/$W6</f>
        <v>128.20532598775424</v>
      </c>
      <c r="AR6">
        <f>$AC6/$X6</f>
        <v>151.89726923677537</v>
      </c>
      <c r="AT6">
        <f>SUM(U:X)</f>
        <v>26.139999999999997</v>
      </c>
      <c r="AV6">
        <f>((0.07/0.13)*100)</f>
        <v>53.846153846153854</v>
      </c>
      <c r="AW6">
        <f>((0.07/0.135)*100)</f>
        <v>51.851851851851848</v>
      </c>
      <c r="AX6">
        <f>((0.07/0.13)*100)</f>
        <v>53.846153846153854</v>
      </c>
      <c r="AY6">
        <f>((0.075/0.13)*100)</f>
        <v>57.692307692307686</v>
      </c>
      <c r="BA6">
        <f>((0.06/0.13)*100)</f>
        <v>46.153846153846153</v>
      </c>
      <c r="BB6">
        <f>((0.065/0.135)*100)</f>
        <v>48.148148148148145</v>
      </c>
      <c r="BC6">
        <f>((0.06/0.13)*100)</f>
        <v>46.153846153846153</v>
      </c>
      <c r="BD6">
        <f>((0.055/0.13)*100)</f>
        <v>42.307692307692307</v>
      </c>
      <c r="BF6">
        <f>ABS($B$6-$D$6)</f>
        <v>0.95101000000000013</v>
      </c>
      <c r="BG6">
        <f>ABS($F$6-$H$6)</f>
        <v>2.8552659999999994</v>
      </c>
      <c r="BL6">
        <f>SQRT((ABS($A$6-$E$6)^2+(ABS($B$6-$F$6)^2)))</f>
        <v>0.45568175274635886</v>
      </c>
      <c r="BM6">
        <f>SQRT((ABS($C$6-$G$7)^2+(ABS($D$6-$H$7)^2)))</f>
        <v>0.14183217113900751</v>
      </c>
      <c r="BO6">
        <f>SQRT((ABS($A$6-$G$6)^2+(ABS($B$6-$H$6)^2)))</f>
        <v>9.8636484567552429</v>
      </c>
      <c r="BP6">
        <f>SQRT((ABS($C$6-$E$6)^2+(ABS($D$6-$F$6)^2)))</f>
        <v>10.737023564018354</v>
      </c>
      <c r="BR6">
        <f>DEGREES(ACOS((10.638051728612^2+16.6666923784081^2-6.59684824592851^2)/(2*10.638051728612*16.6666923784081)))</f>
        <v>11.54461362639946</v>
      </c>
      <c r="BS6">
        <f>DEGREES(ACOS((9.55935709193645^2+19.7466450007808^2-10.638051728612^2)/(2*9.55935709193645*19.7466450007808)))</f>
        <v>12.803721783421798</v>
      </c>
      <c r="BU6">
        <v>14</v>
      </c>
      <c r="BV6">
        <v>1</v>
      </c>
      <c r="BW6">
        <v>2</v>
      </c>
      <c r="BX6">
        <v>12</v>
      </c>
      <c r="BY6">
        <v>14</v>
      </c>
      <c r="BZ6">
        <v>2</v>
      </c>
      <c r="CA6">
        <v>13</v>
      </c>
      <c r="CB6">
        <v>4</v>
      </c>
      <c r="CC6">
        <v>14</v>
      </c>
      <c r="CD6">
        <v>2</v>
      </c>
      <c r="CE6">
        <v>13</v>
      </c>
      <c r="CF6">
        <v>4</v>
      </c>
      <c r="CG6">
        <v>15</v>
      </c>
      <c r="CH6">
        <v>12</v>
      </c>
      <c r="CI6">
        <v>3</v>
      </c>
      <c r="CJ6">
        <v>4</v>
      </c>
      <c r="CL6">
        <v>12</v>
      </c>
      <c r="CM6">
        <v>1</v>
      </c>
      <c r="CN6">
        <v>0</v>
      </c>
      <c r="CO6">
        <v>9</v>
      </c>
      <c r="CP6">
        <v>13</v>
      </c>
      <c r="CQ6">
        <v>0</v>
      </c>
      <c r="CR6">
        <v>12</v>
      </c>
      <c r="CS6">
        <v>1</v>
      </c>
      <c r="CT6">
        <v>12</v>
      </c>
      <c r="CU6">
        <v>0</v>
      </c>
      <c r="CV6">
        <v>12</v>
      </c>
      <c r="CW6">
        <v>1</v>
      </c>
      <c r="CX6">
        <v>11</v>
      </c>
      <c r="CY6">
        <v>9</v>
      </c>
      <c r="CZ6">
        <v>1</v>
      </c>
      <c r="DA6">
        <v>1</v>
      </c>
      <c r="DC6">
        <f>((1/14)*100)</f>
        <v>7.1428571428571423</v>
      </c>
      <c r="DD6">
        <f>((2/14)*100)</f>
        <v>14.285714285714285</v>
      </c>
      <c r="DE6">
        <f>((12/14)*100)</f>
        <v>85.714285714285708</v>
      </c>
      <c r="DF6">
        <f>((2/14)*100)</f>
        <v>14.285714285714285</v>
      </c>
      <c r="DG6">
        <f>((13/14)*100)</f>
        <v>92.857142857142861</v>
      </c>
      <c r="DH6">
        <f>((4/14)*100)</f>
        <v>28.571428571428569</v>
      </c>
      <c r="DI6">
        <f>((2/14)*100)</f>
        <v>14.285714285714285</v>
      </c>
      <c r="DJ6">
        <f>((13/14)*100)</f>
        <v>92.857142857142861</v>
      </c>
      <c r="DK6">
        <f>((4/14)*100)</f>
        <v>28.571428571428569</v>
      </c>
      <c r="DL6">
        <f>((12/15)*100)</f>
        <v>80</v>
      </c>
      <c r="DM6">
        <f>((3/15)*100)</f>
        <v>20</v>
      </c>
      <c r="DN6">
        <f>((4/15)*100)</f>
        <v>26.666666666666668</v>
      </c>
      <c r="DP6">
        <f>((1/12)*100)</f>
        <v>8.3333333333333321</v>
      </c>
      <c r="DQ6">
        <f>((0/12)*100)</f>
        <v>0</v>
      </c>
      <c r="DR6">
        <f>((9/12)*100)</f>
        <v>75</v>
      </c>
      <c r="DS6">
        <f>((0/13)*100)</f>
        <v>0</v>
      </c>
      <c r="DT6">
        <f>((12/13)*100)</f>
        <v>92.307692307692307</v>
      </c>
      <c r="DU6">
        <f>((1/13)*100)</f>
        <v>7.6923076923076925</v>
      </c>
      <c r="DV6">
        <f>((0/12)*100)</f>
        <v>0</v>
      </c>
      <c r="DW6">
        <f>((12/12)*100)</f>
        <v>100</v>
      </c>
      <c r="DX6">
        <f>((1/12)*100)</f>
        <v>8.3333333333333321</v>
      </c>
      <c r="DY6">
        <f>((9/11)*100)</f>
        <v>81.818181818181827</v>
      </c>
      <c r="DZ6">
        <f>((1/11)*100)</f>
        <v>9.0909090909090917</v>
      </c>
      <c r="EA6">
        <f>((1/11)*100)</f>
        <v>9.0909090909090917</v>
      </c>
    </row>
    <row r="7" spans="1:131" x14ac:dyDescent="0.25">
      <c r="A7">
        <v>149.375427</v>
      </c>
      <c r="B7">
        <v>6.2257439999999997</v>
      </c>
      <c r="C7">
        <v>129.26494500000001</v>
      </c>
      <c r="D7">
        <v>5.5172109999999996</v>
      </c>
      <c r="E7">
        <v>150.09276700000001</v>
      </c>
      <c r="F7">
        <v>5.9267019999999997</v>
      </c>
      <c r="G7">
        <v>156.14425600000001</v>
      </c>
      <c r="H7">
        <v>8.5530849999999994</v>
      </c>
      <c r="K7">
        <f>(14/200)</f>
        <v>7.0000000000000007E-2</v>
      </c>
      <c r="L7">
        <f>(14/200)</f>
        <v>7.0000000000000007E-2</v>
      </c>
      <c r="M7">
        <f>(15/200)</f>
        <v>7.4999999999999997E-2</v>
      </c>
      <c r="N7">
        <f>(15/200)</f>
        <v>7.4999999999999997E-2</v>
      </c>
      <c r="P7">
        <f>(12/200)</f>
        <v>0.06</v>
      </c>
      <c r="Q7">
        <f>(11/200)</f>
        <v>5.5E-2</v>
      </c>
      <c r="R7">
        <f>(11/200)</f>
        <v>5.5E-2</v>
      </c>
      <c r="S7">
        <f>(10/200)</f>
        <v>0.05</v>
      </c>
      <c r="U7">
        <f>0.07+0.06</f>
        <v>0.13</v>
      </c>
      <c r="V7">
        <f>0.07+0.055</f>
        <v>0.125</v>
      </c>
      <c r="W7">
        <f>0.075+0.055</f>
        <v>0.13</v>
      </c>
      <c r="X7">
        <f>0.075+0.05</f>
        <v>0.125</v>
      </c>
      <c r="Z7">
        <f>SQRT((ABS($A$8-$A$7)^2+(ABS($B$8-$B$7)^2)))</f>
        <v>30.787772545741355</v>
      </c>
      <c r="AA7">
        <f>SQRT((ABS($C$8-$C$7)^2+(ABS($D$8-$D$7)^2)))</f>
        <v>24.614382833756412</v>
      </c>
      <c r="AB7">
        <f>SQRT((ABS($E$8-$E$7)^2+(ABS($F$8-$F$7)^2)))</f>
        <v>31.066898933565696</v>
      </c>
      <c r="AC7">
        <f>SQRT((ABS($G$8-$G$7)^2+(ABS($H$8-$H$7)^2)))</f>
        <v>26.504813736296384</v>
      </c>
      <c r="AJ7">
        <f>1/0.13</f>
        <v>7.6923076923076916</v>
      </c>
      <c r="AK7">
        <f>1/0.125</f>
        <v>8</v>
      </c>
      <c r="AL7">
        <f>1/0.13</f>
        <v>7.6923076923076916</v>
      </c>
      <c r="AM7">
        <f>1/0.125</f>
        <v>8</v>
      </c>
      <c r="AO7">
        <f>$Z7/$U7</f>
        <v>236.82901958262579</v>
      </c>
      <c r="AP7">
        <f>$AA7/$V7</f>
        <v>196.9150626700513</v>
      </c>
      <c r="AQ7">
        <f>$AB7/$W7</f>
        <v>238.97614564281304</v>
      </c>
      <c r="AR7">
        <f>$AC7/$X7</f>
        <v>212.03850989037107</v>
      </c>
      <c r="AV7">
        <f>((0.07/0.13)*100)</f>
        <v>53.846153846153854</v>
      </c>
      <c r="AW7">
        <f>((0.07/0.125)*100)</f>
        <v>56.000000000000007</v>
      </c>
      <c r="AX7">
        <f>((0.075/0.13)*100)</f>
        <v>57.692307692307686</v>
      </c>
      <c r="AY7">
        <f>((0.075/0.125)*100)</f>
        <v>60</v>
      </c>
      <c r="BA7">
        <f>((0.06/0.13)*100)</f>
        <v>46.153846153846153</v>
      </c>
      <c r="BB7">
        <f>((0.055/0.125)*100)</f>
        <v>44</v>
      </c>
      <c r="BC7">
        <f>((0.055/0.13)*100)</f>
        <v>42.307692307692307</v>
      </c>
      <c r="BD7">
        <f>((0.05/0.125)*100)</f>
        <v>40</v>
      </c>
      <c r="BF7">
        <f>ABS($B$7-$D$7)</f>
        <v>0.70853300000000008</v>
      </c>
      <c r="BG7">
        <f>ABS($F$7-$H$7)</f>
        <v>2.6263829999999997</v>
      </c>
      <c r="BL7">
        <f>SQRT((ABS($A$7-$E$7)^2+(ABS($B$7-$F$7)^2)))</f>
        <v>0.77717616623517882</v>
      </c>
      <c r="BM7">
        <f>SQRT((ABS($C$7-$G$8)^2+(ABS($D$7-$H$8)^2)))</f>
        <v>0.84509861864518065</v>
      </c>
      <c r="BO7">
        <f>SQRT((ABS($A$7-$G$7)^2+(ABS($B$7-$H$7)^2)))</f>
        <v>7.1577623711270375</v>
      </c>
      <c r="BP7">
        <f>SQRT((ABS($C$7-$E$8)^2+(ABS($D$7-$F$8)^2)))</f>
        <v>10.318678480811204</v>
      </c>
      <c r="BR7">
        <f>DEGREES(ACOS((20.3519588990904^2+31.0668989335657^2-10.9275103149803^2)/(2*20.3519588990904*31.0668989335657)))</f>
        <v>4.8888511504503249</v>
      </c>
      <c r="BS7">
        <f>DEGREES(ACOS((6.59684824592851^2+26.5048137362964^2-20.3519588990904^2)/(2*6.59684824592851*26.5048137362964)))</f>
        <v>18.398579200472032</v>
      </c>
      <c r="BU7">
        <v>14</v>
      </c>
      <c r="BV7">
        <v>3</v>
      </c>
      <c r="BW7">
        <v>3</v>
      </c>
      <c r="BX7">
        <v>13</v>
      </c>
      <c r="BY7">
        <v>14</v>
      </c>
      <c r="BZ7">
        <v>4</v>
      </c>
      <c r="CA7">
        <v>14</v>
      </c>
      <c r="CB7">
        <v>5</v>
      </c>
      <c r="CC7">
        <v>15</v>
      </c>
      <c r="CD7">
        <v>5</v>
      </c>
      <c r="CE7">
        <v>14</v>
      </c>
      <c r="CF7">
        <v>6</v>
      </c>
      <c r="CG7">
        <v>15</v>
      </c>
      <c r="CH7">
        <v>13</v>
      </c>
      <c r="CI7">
        <v>4</v>
      </c>
      <c r="CJ7">
        <v>4</v>
      </c>
      <c r="CL7">
        <v>12</v>
      </c>
      <c r="CM7">
        <v>0</v>
      </c>
      <c r="CN7">
        <v>0</v>
      </c>
      <c r="CO7">
        <v>9</v>
      </c>
      <c r="CP7">
        <v>11</v>
      </c>
      <c r="CQ7">
        <v>0</v>
      </c>
      <c r="CR7">
        <v>10</v>
      </c>
      <c r="CS7">
        <v>0</v>
      </c>
      <c r="CT7">
        <v>11</v>
      </c>
      <c r="CU7">
        <v>0</v>
      </c>
      <c r="CV7">
        <v>10</v>
      </c>
      <c r="CW7">
        <v>0</v>
      </c>
      <c r="CX7">
        <v>10</v>
      </c>
      <c r="CY7">
        <v>9</v>
      </c>
      <c r="CZ7">
        <v>0</v>
      </c>
      <c r="DA7">
        <v>0</v>
      </c>
      <c r="DC7">
        <f>((3/14)*100)</f>
        <v>21.428571428571427</v>
      </c>
      <c r="DD7">
        <f>((3/14)*100)</f>
        <v>21.428571428571427</v>
      </c>
      <c r="DE7">
        <f>((13/14)*100)</f>
        <v>92.857142857142861</v>
      </c>
      <c r="DF7">
        <f>((4/14)*100)</f>
        <v>28.571428571428569</v>
      </c>
      <c r="DG7">
        <f>((14/14)*100)</f>
        <v>100</v>
      </c>
      <c r="DH7">
        <f>((5/14)*100)</f>
        <v>35.714285714285715</v>
      </c>
      <c r="DI7">
        <f>((5/15)*100)</f>
        <v>33.333333333333329</v>
      </c>
      <c r="DJ7">
        <f>((14/15)*100)</f>
        <v>93.333333333333329</v>
      </c>
      <c r="DK7">
        <f>((6/15)*100)</f>
        <v>40</v>
      </c>
      <c r="DL7">
        <f>((13/15)*100)</f>
        <v>86.666666666666671</v>
      </c>
      <c r="DM7">
        <f>((4/15)*100)</f>
        <v>26.666666666666668</v>
      </c>
      <c r="DN7">
        <f>((4/15)*100)</f>
        <v>26.666666666666668</v>
      </c>
      <c r="DP7">
        <f>((0/12)*100)</f>
        <v>0</v>
      </c>
      <c r="DQ7">
        <f>((0/12)*100)</f>
        <v>0</v>
      </c>
      <c r="DR7">
        <f>((9/12)*100)</f>
        <v>75</v>
      </c>
      <c r="DS7">
        <f>((0/11)*100)</f>
        <v>0</v>
      </c>
      <c r="DT7">
        <f>((10/11)*100)</f>
        <v>90.909090909090907</v>
      </c>
      <c r="DU7">
        <f>((0/11)*100)</f>
        <v>0</v>
      </c>
      <c r="DV7">
        <f>((0/11)*100)</f>
        <v>0</v>
      </c>
      <c r="DW7">
        <f>((10/11)*100)</f>
        <v>90.909090909090907</v>
      </c>
      <c r="DX7">
        <f>((0/11)*100)</f>
        <v>0</v>
      </c>
      <c r="DY7">
        <f>((9/10)*100)</f>
        <v>90</v>
      </c>
      <c r="DZ7">
        <f>((0/10)*100)</f>
        <v>0</v>
      </c>
      <c r="EA7">
        <f>((0/10)*100)</f>
        <v>0</v>
      </c>
    </row>
    <row r="8" spans="1:131" x14ac:dyDescent="0.25">
      <c r="A8">
        <v>118.671683</v>
      </c>
      <c r="B8">
        <v>3.9526309999999998</v>
      </c>
      <c r="C8">
        <v>104.65084400000001</v>
      </c>
      <c r="D8">
        <v>5.6349999999999998</v>
      </c>
      <c r="E8">
        <v>119.104579</v>
      </c>
      <c r="F8">
        <v>3.716631</v>
      </c>
      <c r="G8">
        <v>129.742839</v>
      </c>
      <c r="H8">
        <v>6.2142109999999997</v>
      </c>
      <c r="K8">
        <f>(14/200)</f>
        <v>7.0000000000000007E-2</v>
      </c>
      <c r="L8">
        <f>(13/200)</f>
        <v>6.5000000000000002E-2</v>
      </c>
      <c r="M8">
        <f>(15/200)</f>
        <v>7.4999999999999997E-2</v>
      </c>
      <c r="N8">
        <f>(17/200)</f>
        <v>8.5000000000000006E-2</v>
      </c>
      <c r="P8">
        <f>(10/200)</f>
        <v>0.05</v>
      </c>
      <c r="Q8">
        <f>(12/200)</f>
        <v>0.06</v>
      </c>
      <c r="R8">
        <f>(9/200)</f>
        <v>4.4999999999999998E-2</v>
      </c>
      <c r="S8">
        <f>(9/200)</f>
        <v>4.4999999999999998E-2</v>
      </c>
      <c r="U8">
        <f>0.07+0.05</f>
        <v>0.12000000000000001</v>
      </c>
      <c r="V8">
        <f>0.065+0.06</f>
        <v>0.125</v>
      </c>
      <c r="W8">
        <f>0.075+0.045</f>
        <v>0.12</v>
      </c>
      <c r="X8">
        <f>0.085+0.045</f>
        <v>0.13</v>
      </c>
      <c r="Z8">
        <f>SQRT((ABS($A$9-$A$8)^2+(ABS($B$9-$B$8)^2)))</f>
        <v>22.993936177068591</v>
      </c>
      <c r="AA8">
        <f>SQRT((ABS($C$9-$C$8)^2+(ABS($D$9-$D$8)^2)))</f>
        <v>20.528514436184246</v>
      </c>
      <c r="AB8">
        <f>SQRT((ABS($E$9-$E$8)^2+(ABS($F$9-$F$8)^2)))</f>
        <v>22.699514629334697</v>
      </c>
      <c r="AC8">
        <f>SQRT((ABS($G$9-$G$8)^2+(ABS($H$9-$H$8)^2)))</f>
        <v>25.278289573076453</v>
      </c>
      <c r="AJ8">
        <f>1/0.12</f>
        <v>8.3333333333333339</v>
      </c>
      <c r="AK8">
        <f>1/0.125</f>
        <v>8</v>
      </c>
      <c r="AL8">
        <f>1/0.12</f>
        <v>8.3333333333333339</v>
      </c>
      <c r="AM8">
        <f>1/0.13</f>
        <v>7.6923076923076916</v>
      </c>
      <c r="AO8">
        <f>$Z8/$U8</f>
        <v>191.61613480890492</v>
      </c>
      <c r="AP8">
        <f>$AA8/$V8</f>
        <v>164.22811548947396</v>
      </c>
      <c r="AQ8">
        <f>$AB8/$W8</f>
        <v>189.16262191112247</v>
      </c>
      <c r="AR8">
        <f>$AC8/$X8</f>
        <v>194.44838133135733</v>
      </c>
      <c r="AV8">
        <f>((0.07/0.12)*100)</f>
        <v>58.333333333333336</v>
      </c>
      <c r="AW8">
        <f>((0.065/0.125)*100)</f>
        <v>52</v>
      </c>
      <c r="AX8">
        <f>((0.075/0.12)*100)</f>
        <v>62.5</v>
      </c>
      <c r="AY8">
        <f>((0.085/0.13)*100)</f>
        <v>65.384615384615387</v>
      </c>
      <c r="BA8">
        <f>((0.05/0.12)*100)</f>
        <v>41.666666666666671</v>
      </c>
      <c r="BB8">
        <f>((0.06/0.125)*100)</f>
        <v>48</v>
      </c>
      <c r="BC8">
        <f>((0.045/0.12)*100)</f>
        <v>37.5</v>
      </c>
      <c r="BD8">
        <f>((0.045/0.13)*100)</f>
        <v>34.615384615384613</v>
      </c>
      <c r="BF8">
        <f>ABS($B$8-$D$8)</f>
        <v>1.682369</v>
      </c>
      <c r="BG8">
        <f>ABS($F$8-$H$8)</f>
        <v>2.4975799999999997</v>
      </c>
      <c r="BL8">
        <f>SQRT((ABS($A$8-$E$8)^2+(ABS($B$8-$F$8)^2)))</f>
        <v>0.49304659700275738</v>
      </c>
      <c r="BM8">
        <f>SQRT((ABS($C$8-$G$9)^2+(ABS($D$8-$H$9)^2)))</f>
        <v>0.64596338160301159</v>
      </c>
      <c r="BO8">
        <f>SQRT((ABS($A$8-$G$8)^2+(ABS($B$8-$H$8)^2)))</f>
        <v>11.299789346387659</v>
      </c>
      <c r="BP8">
        <f>SQRT((ABS($C$8-$E$8)^2+(ABS($D$8-$F$8)^2)))</f>
        <v>14.58048679126955</v>
      </c>
      <c r="BR8">
        <f>DEGREES(ACOS((14.8581764345772^2+22.6995146293347^2-8.43652232347155^2)/(2*14.8581764345772*22.6995146293347)))</f>
        <v>9.7224809708866342</v>
      </c>
      <c r="BS8">
        <f>DEGREES(ACOS((8.43652232347155^2+19.5222588759927^2-11.8093842244173^2)/(2*8.43652232347155*19.5222588759927)))</f>
        <v>18.249386661257684</v>
      </c>
      <c r="BU8">
        <v>14</v>
      </c>
      <c r="BV8">
        <v>3</v>
      </c>
      <c r="BW8">
        <v>5</v>
      </c>
      <c r="BX8">
        <v>13</v>
      </c>
      <c r="BY8">
        <v>13</v>
      </c>
      <c r="BZ8">
        <v>2</v>
      </c>
      <c r="CA8">
        <v>12</v>
      </c>
      <c r="CB8">
        <v>3</v>
      </c>
      <c r="CC8">
        <v>15</v>
      </c>
      <c r="CD8">
        <v>3</v>
      </c>
      <c r="CE8">
        <v>12</v>
      </c>
      <c r="CF8">
        <v>6</v>
      </c>
      <c r="CG8">
        <v>17</v>
      </c>
      <c r="CH8">
        <v>13</v>
      </c>
      <c r="CI8">
        <v>5</v>
      </c>
      <c r="CJ8">
        <v>8</v>
      </c>
      <c r="CL8">
        <v>10</v>
      </c>
      <c r="CM8">
        <v>0</v>
      </c>
      <c r="CN8">
        <v>0</v>
      </c>
      <c r="CO8">
        <v>8</v>
      </c>
      <c r="CP8">
        <v>12</v>
      </c>
      <c r="CQ8">
        <v>1</v>
      </c>
      <c r="CR8">
        <v>9</v>
      </c>
      <c r="CS8">
        <v>0</v>
      </c>
      <c r="CT8">
        <v>9</v>
      </c>
      <c r="CU8">
        <v>0</v>
      </c>
      <c r="CV8">
        <v>9</v>
      </c>
      <c r="CW8">
        <v>0</v>
      </c>
      <c r="CX8">
        <v>9</v>
      </c>
      <c r="CY8">
        <v>8</v>
      </c>
      <c r="CZ8">
        <v>0</v>
      </c>
      <c r="DA8">
        <v>0</v>
      </c>
      <c r="DC8">
        <f>((3/14)*100)</f>
        <v>21.428571428571427</v>
      </c>
      <c r="DD8">
        <f>((5/14)*100)</f>
        <v>35.714285714285715</v>
      </c>
      <c r="DE8">
        <f>((13/14)*100)</f>
        <v>92.857142857142861</v>
      </c>
      <c r="DF8">
        <f>((2/13)*100)</f>
        <v>15.384615384615385</v>
      </c>
      <c r="DG8">
        <f>((12/13)*100)</f>
        <v>92.307692307692307</v>
      </c>
      <c r="DH8">
        <f>((3/13)*100)</f>
        <v>23.076923076923077</v>
      </c>
      <c r="DI8">
        <f>((3/15)*100)</f>
        <v>20</v>
      </c>
      <c r="DJ8">
        <f>((12/15)*100)</f>
        <v>80</v>
      </c>
      <c r="DK8">
        <f>((6/15)*100)</f>
        <v>40</v>
      </c>
      <c r="DL8">
        <f>((13/17)*100)</f>
        <v>76.470588235294116</v>
      </c>
      <c r="DM8">
        <f>((5/17)*100)</f>
        <v>29.411764705882355</v>
      </c>
      <c r="DN8">
        <f>((8/17)*100)</f>
        <v>47.058823529411761</v>
      </c>
      <c r="DP8">
        <f>((0/10)*100)</f>
        <v>0</v>
      </c>
      <c r="DQ8">
        <f>((0/10)*100)</f>
        <v>0</v>
      </c>
      <c r="DR8">
        <f>((8/10)*100)</f>
        <v>80</v>
      </c>
      <c r="DS8">
        <f>((1/12)*100)</f>
        <v>8.3333333333333321</v>
      </c>
      <c r="DT8">
        <f>((9/12)*100)</f>
        <v>75</v>
      </c>
      <c r="DU8">
        <f>((0/12)*100)</f>
        <v>0</v>
      </c>
      <c r="DV8">
        <f>((0/9)*100)</f>
        <v>0</v>
      </c>
      <c r="DW8">
        <f>((9/9)*100)</f>
        <v>100</v>
      </c>
      <c r="DX8">
        <f>((0/9)*100)</f>
        <v>0</v>
      </c>
      <c r="DY8">
        <f>((8/9)*100)</f>
        <v>88.888888888888886</v>
      </c>
      <c r="DZ8">
        <f>((0/9)*100)</f>
        <v>0</v>
      </c>
      <c r="EA8">
        <f>((0/9)*100)</f>
        <v>0</v>
      </c>
    </row>
    <row r="9" spans="1:131" x14ac:dyDescent="0.25">
      <c r="A9">
        <v>95.679263000000006</v>
      </c>
      <c r="B9">
        <v>3.6885789999999998</v>
      </c>
      <c r="C9">
        <v>84.140684000000007</v>
      </c>
      <c r="D9">
        <v>6.5028949999999996</v>
      </c>
      <c r="E9">
        <v>96.405105000000006</v>
      </c>
      <c r="F9">
        <v>3.759579</v>
      </c>
      <c r="G9">
        <v>104.46458000000001</v>
      </c>
      <c r="H9">
        <v>6.2535259999999999</v>
      </c>
      <c r="K9">
        <f>(15/200)</f>
        <v>7.4999999999999997E-2</v>
      </c>
      <c r="L9">
        <f>(13/200)</f>
        <v>6.5000000000000002E-2</v>
      </c>
      <c r="M9">
        <f>(16/200)</f>
        <v>0.08</v>
      </c>
      <c r="N9">
        <f>(15/200)</f>
        <v>7.4999999999999997E-2</v>
      </c>
      <c r="P9">
        <f>(12/200)</f>
        <v>0.06</v>
      </c>
      <c r="Q9">
        <f>(14/200)</f>
        <v>7.0000000000000007E-2</v>
      </c>
      <c r="R9">
        <f>(12/200)</f>
        <v>0.06</v>
      </c>
      <c r="S9">
        <f>(11/200)</f>
        <v>5.5E-2</v>
      </c>
      <c r="U9">
        <f>0.075+0.06</f>
        <v>0.13500000000000001</v>
      </c>
      <c r="V9">
        <f>0.065+0.07</f>
        <v>0.13500000000000001</v>
      </c>
      <c r="W9">
        <f>0.08+0.06</f>
        <v>0.14000000000000001</v>
      </c>
      <c r="X9">
        <f>0.075+0.055</f>
        <v>0.13</v>
      </c>
      <c r="Z9">
        <f>SQRT((ABS($A$10-$A$9)^2+(ABS($B$10-$B$9)^2)))</f>
        <v>19.02258662501966</v>
      </c>
      <c r="AA9">
        <f>SQRT((ABS($C$10-$C$9)^2+(ABS($D$10-$D$9)^2)))</f>
        <v>17.914814979648906</v>
      </c>
      <c r="AB9">
        <f>SQRT((ABS($E$10-$E$9)^2+(ABS($F$10-$F$9)^2)))</f>
        <v>19.156991901802567</v>
      </c>
      <c r="AC9">
        <f>SQRT((ABS($G$10-$G$9)^2+(ABS($H$10-$H$9)^2)))</f>
        <v>19.522258875992737</v>
      </c>
      <c r="AJ9">
        <f>1/0.135</f>
        <v>7.4074074074074066</v>
      </c>
      <c r="AK9">
        <f>1/0.135</f>
        <v>7.4074074074074066</v>
      </c>
      <c r="AL9">
        <f>1/0.14</f>
        <v>7.1428571428571423</v>
      </c>
      <c r="AM9">
        <f>1/0.13</f>
        <v>7.6923076923076916</v>
      </c>
      <c r="AO9">
        <f>$Z9/$U9</f>
        <v>140.90804907421969</v>
      </c>
      <c r="AP9">
        <f>$AA9/$V9</f>
        <v>132.70233318258448</v>
      </c>
      <c r="AQ9">
        <f>$AB9/$W9</f>
        <v>136.8356564414469</v>
      </c>
      <c r="AR9">
        <f>$AC9/$X9</f>
        <v>150.17122212302104</v>
      </c>
      <c r="AV9">
        <f>((0.075/0.135)*100)</f>
        <v>55.55555555555555</v>
      </c>
      <c r="AW9">
        <f>((0.065/0.135)*100)</f>
        <v>48.148148148148145</v>
      </c>
      <c r="AX9">
        <f>((0.08/0.14)*100)</f>
        <v>57.142857142857139</v>
      </c>
      <c r="AY9">
        <f>((0.075/0.13)*100)</f>
        <v>57.692307692307686</v>
      </c>
      <c r="BA9">
        <f>((0.06/0.135)*100)</f>
        <v>44.444444444444443</v>
      </c>
      <c r="BB9">
        <f>((0.07/0.135)*100)</f>
        <v>51.851851851851848</v>
      </c>
      <c r="BC9">
        <f>((0.06/0.14)*100)</f>
        <v>42.857142857142847</v>
      </c>
      <c r="BD9">
        <f>((0.055/0.13)*100)</f>
        <v>42.307692307692307</v>
      </c>
      <c r="BF9">
        <f>ABS($B$9-$D$9)</f>
        <v>2.8143159999999998</v>
      </c>
      <c r="BG9">
        <f>ABS($F$9-$H$9)</f>
        <v>2.4939469999999999</v>
      </c>
      <c r="BL9">
        <f>SQRT((ABS($A$9-$E$9)^2+(ABS($B$9-$F$9)^2)))</f>
        <v>0.72930625183389197</v>
      </c>
      <c r="BM9">
        <f>SQRT((ABS($C$9-$G$10)^2+(ABS($D$9-$H$10)^2)))</f>
        <v>0.81244248032337518</v>
      </c>
      <c r="BO9">
        <f>SQRT((ABS($A$9-$G$9)^2+(ABS($B$9-$H$9)^2)))</f>
        <v>9.1520898107097981</v>
      </c>
      <c r="BP9">
        <f>SQRT((ABS($C$9-$E$10)^2+(ABS($D$9-$F$10)^2)))</f>
        <v>7.1216644321569991</v>
      </c>
      <c r="BR9">
        <f>DEGREES(ACOS((11.8093842244173^2+19.1569919018026^2-7.92801271344415^2)/(2*11.8093842244173*19.1569919018026)))</f>
        <v>11.361144703721081</v>
      </c>
      <c r="BS9">
        <f>DEGREES(ACOS((7.92801271344415^2+17.7049882203928^2-10.3026839914683^2)/(2*7.92801271344415*17.7049882203928)))</f>
        <v>15.762084461524903</v>
      </c>
      <c r="BU9">
        <v>15</v>
      </c>
      <c r="BV9">
        <v>2</v>
      </c>
      <c r="BW9">
        <v>3</v>
      </c>
      <c r="BX9">
        <v>12</v>
      </c>
      <c r="BY9">
        <v>13</v>
      </c>
      <c r="BZ9">
        <v>1</v>
      </c>
      <c r="CA9">
        <v>13</v>
      </c>
      <c r="CB9">
        <v>2</v>
      </c>
      <c r="CC9">
        <v>16</v>
      </c>
      <c r="CD9">
        <v>3</v>
      </c>
      <c r="CE9">
        <v>13</v>
      </c>
      <c r="CF9">
        <v>5</v>
      </c>
      <c r="CG9">
        <v>15</v>
      </c>
      <c r="CH9">
        <v>12</v>
      </c>
      <c r="CI9">
        <v>2</v>
      </c>
      <c r="CJ9">
        <v>5</v>
      </c>
      <c r="CL9">
        <v>12</v>
      </c>
      <c r="CM9">
        <v>1</v>
      </c>
      <c r="CN9">
        <v>0</v>
      </c>
      <c r="CO9">
        <v>8</v>
      </c>
      <c r="CP9">
        <v>14</v>
      </c>
      <c r="CQ9">
        <v>1</v>
      </c>
      <c r="CR9">
        <v>11</v>
      </c>
      <c r="CS9">
        <v>1</v>
      </c>
      <c r="CT9">
        <v>12</v>
      </c>
      <c r="CU9">
        <v>0</v>
      </c>
      <c r="CV9">
        <v>11</v>
      </c>
      <c r="CW9">
        <v>2</v>
      </c>
      <c r="CX9">
        <v>11</v>
      </c>
      <c r="CY9">
        <v>8</v>
      </c>
      <c r="CZ9">
        <v>1</v>
      </c>
      <c r="DA9">
        <v>2</v>
      </c>
      <c r="DC9">
        <f>((2/15)*100)</f>
        <v>13.333333333333334</v>
      </c>
      <c r="DD9">
        <f>((3/15)*100)</f>
        <v>20</v>
      </c>
      <c r="DE9">
        <f>((12/15)*100)</f>
        <v>80</v>
      </c>
      <c r="DF9">
        <f>((1/13)*100)</f>
        <v>7.6923076923076925</v>
      </c>
      <c r="DG9">
        <f>((13/13)*100)</f>
        <v>100</v>
      </c>
      <c r="DH9">
        <f>((2/13)*100)</f>
        <v>15.384615384615385</v>
      </c>
      <c r="DI9">
        <f>((3/16)*100)</f>
        <v>18.75</v>
      </c>
      <c r="DJ9">
        <f>((13/16)*100)</f>
        <v>81.25</v>
      </c>
      <c r="DK9">
        <f>((5/16)*100)</f>
        <v>31.25</v>
      </c>
      <c r="DL9">
        <f>((12/15)*100)</f>
        <v>80</v>
      </c>
      <c r="DM9">
        <f>((2/15)*100)</f>
        <v>13.333333333333334</v>
      </c>
      <c r="DN9">
        <f>((5/15)*100)</f>
        <v>33.333333333333329</v>
      </c>
      <c r="DP9">
        <f>((1/12)*100)</f>
        <v>8.3333333333333321</v>
      </c>
      <c r="DQ9">
        <f>((0/12)*100)</f>
        <v>0</v>
      </c>
      <c r="DR9">
        <f>((8/12)*100)</f>
        <v>66.666666666666657</v>
      </c>
      <c r="DS9">
        <f>((1/14)*100)</f>
        <v>7.1428571428571423</v>
      </c>
      <c r="DT9">
        <f>((11/14)*100)</f>
        <v>78.571428571428569</v>
      </c>
      <c r="DU9">
        <f>((1/14)*100)</f>
        <v>7.1428571428571423</v>
      </c>
      <c r="DV9">
        <f>((0/12)*100)</f>
        <v>0</v>
      </c>
      <c r="DW9">
        <f>((11/12)*100)</f>
        <v>91.666666666666657</v>
      </c>
      <c r="DX9">
        <f>((2/12)*100)</f>
        <v>16.666666666666664</v>
      </c>
      <c r="DY9">
        <f>((8/11)*100)</f>
        <v>72.727272727272734</v>
      </c>
      <c r="DZ9">
        <f>((1/11)*100)</f>
        <v>9.0909090909090917</v>
      </c>
      <c r="EA9">
        <f>((2/11)*100)</f>
        <v>18.181818181818183</v>
      </c>
    </row>
    <row r="10" spans="1:131" x14ac:dyDescent="0.25">
      <c r="A10">
        <v>76.696052000000009</v>
      </c>
      <c r="B10">
        <v>4.9118950000000003</v>
      </c>
      <c r="C10">
        <v>66.225871000000012</v>
      </c>
      <c r="D10">
        <v>6.4944730000000002</v>
      </c>
      <c r="E10">
        <v>77.268157000000002</v>
      </c>
      <c r="F10">
        <v>4.6356840000000004</v>
      </c>
      <c r="G10">
        <v>84.945631000000006</v>
      </c>
      <c r="H10">
        <v>6.6130000000000004</v>
      </c>
      <c r="K10">
        <f>(13/200)</f>
        <v>6.5000000000000002E-2</v>
      </c>
      <c r="L10">
        <f>(14/200)</f>
        <v>7.0000000000000007E-2</v>
      </c>
      <c r="M10">
        <f>(17/200)</f>
        <v>8.5000000000000006E-2</v>
      </c>
      <c r="N10">
        <f>(15/200)</f>
        <v>7.4999999999999997E-2</v>
      </c>
      <c r="P10">
        <f>(13/200)</f>
        <v>6.5000000000000002E-2</v>
      </c>
      <c r="Q10">
        <f>(14/200)</f>
        <v>7.0000000000000007E-2</v>
      </c>
      <c r="R10">
        <f>(12/200)</f>
        <v>0.06</v>
      </c>
      <c r="S10">
        <f>(12/200)</f>
        <v>0.06</v>
      </c>
      <c r="U10">
        <f>0.065+0.065</f>
        <v>0.13</v>
      </c>
      <c r="V10">
        <f>0.07+0.07</f>
        <v>0.14000000000000001</v>
      </c>
      <c r="W10">
        <f>0.085+0.06</f>
        <v>0.14500000000000002</v>
      </c>
      <c r="X10">
        <f>0.075+0.06</f>
        <v>0.13500000000000001</v>
      </c>
      <c r="Z10">
        <f>SQRT((ABS($A$11-$A$10)^2+(ABS($B$11-$B$10)^2)))</f>
        <v>19.633350469191345</v>
      </c>
      <c r="AA10">
        <f>SQRT((ABS($C$11-$C$10)^2+(ABS($D$11-$D$10)^2)))</f>
        <v>21.954166354493214</v>
      </c>
      <c r="AB10">
        <f>SQRT((ABS($E$11-$E$10)^2+(ABS($F$11-$F$10)^2)))</f>
        <v>20.021528470606324</v>
      </c>
      <c r="AC10">
        <f>SQRT((ABS($G$11-$G$10)^2+(ABS($H$11-$H$10)^2)))</f>
        <v>17.704988220392835</v>
      </c>
      <c r="AJ10">
        <f>1/0.13</f>
        <v>7.6923076923076916</v>
      </c>
      <c r="AK10">
        <f>1/0.14</f>
        <v>7.1428571428571423</v>
      </c>
      <c r="AL10">
        <f>1/0.145</f>
        <v>6.8965517241379315</v>
      </c>
      <c r="AM10">
        <f>1/0.135</f>
        <v>7.4074074074074066</v>
      </c>
      <c r="AO10">
        <f>$Z10/$U10</f>
        <v>151.02577283993341</v>
      </c>
      <c r="AP10">
        <f>$AA10/$V10</f>
        <v>156.8154739606658</v>
      </c>
      <c r="AQ10">
        <f>$AB10/$W10</f>
        <v>138.07950669383669</v>
      </c>
      <c r="AR10">
        <f>$AC10/$X10</f>
        <v>131.14806089179876</v>
      </c>
      <c r="AV10">
        <f>((0.065/0.13)*100)</f>
        <v>50</v>
      </c>
      <c r="AW10">
        <f>((0.07/0.14)*100)</f>
        <v>50</v>
      </c>
      <c r="AX10">
        <f>((0.085/0.145)*100)</f>
        <v>58.62068965517242</v>
      </c>
      <c r="AY10">
        <f>((0.075/0.135)*100)</f>
        <v>55.55555555555555</v>
      </c>
      <c r="BA10">
        <f>((0.065/0.13)*100)</f>
        <v>50</v>
      </c>
      <c r="BB10">
        <f>((0.07/0.14)*100)</f>
        <v>50</v>
      </c>
      <c r="BC10">
        <f>((0.06/0.145)*100)</f>
        <v>41.379310344827587</v>
      </c>
      <c r="BD10">
        <f>((0.06/0.135)*100)</f>
        <v>44.444444444444443</v>
      </c>
      <c r="BF10">
        <f>ABS($B$10-$D$10)</f>
        <v>1.5825779999999998</v>
      </c>
      <c r="BG10">
        <f>ABS($F$10-$H$10)</f>
        <v>1.9773160000000001</v>
      </c>
      <c r="BL10">
        <f>SQRT((ABS($A$10-$E$10)^2+(ABS($B$10-$F$10)^2)))</f>
        <v>0.63529256846431981</v>
      </c>
      <c r="BM10">
        <f>SQRT((ABS($C$10-$G$11)^2+(ABS($D$10-$H$11)^2)))</f>
        <v>1.1472788976957533</v>
      </c>
      <c r="BO10">
        <f>SQRT((ABS($A$10-$G$10)^2+(ABS($B$10-$H$10)^2)))</f>
        <v>8.4231414506860762</v>
      </c>
      <c r="BP10">
        <f>SQRT((ABS($C$10-$E$10)^2+(ABS($D$10-$F$10)^2)))</f>
        <v>11.197641566522693</v>
      </c>
      <c r="BR10">
        <f>DEGREES(ACOS((10.3026839914683^2+20.0215284706063^2-10.2468855848037^2)/(2*10.3026839914683*20.0215284706063)))</f>
        <v>12.980891523880935</v>
      </c>
      <c r="BS10">
        <f>DEGREES(ACOS((8.76448361902445^2+18.6357945253199^2-10.60299597282^2)/(2*8.76448361902445*18.6357945253199)))</f>
        <v>17.419113621975917</v>
      </c>
      <c r="BU10">
        <v>13</v>
      </c>
      <c r="BV10">
        <v>1</v>
      </c>
      <c r="BW10">
        <v>1</v>
      </c>
      <c r="BX10">
        <v>11</v>
      </c>
      <c r="BY10">
        <v>14</v>
      </c>
      <c r="BZ10">
        <v>2</v>
      </c>
      <c r="CA10">
        <v>14</v>
      </c>
      <c r="CB10">
        <v>2</v>
      </c>
      <c r="CC10">
        <v>17</v>
      </c>
      <c r="CD10">
        <v>3</v>
      </c>
      <c r="CE10">
        <v>14</v>
      </c>
      <c r="CF10">
        <v>5</v>
      </c>
      <c r="CG10">
        <v>15</v>
      </c>
      <c r="CH10">
        <v>11</v>
      </c>
      <c r="CI10">
        <v>2</v>
      </c>
      <c r="CJ10">
        <v>4</v>
      </c>
      <c r="CL10">
        <v>13</v>
      </c>
      <c r="CM10">
        <v>1</v>
      </c>
      <c r="CN10">
        <v>0</v>
      </c>
      <c r="CO10">
        <v>10</v>
      </c>
      <c r="CP10">
        <v>14</v>
      </c>
      <c r="CQ10">
        <v>2</v>
      </c>
      <c r="CR10">
        <v>12</v>
      </c>
      <c r="CS10">
        <v>1</v>
      </c>
      <c r="CT10">
        <v>12</v>
      </c>
      <c r="CU10">
        <v>0</v>
      </c>
      <c r="CV10">
        <v>12</v>
      </c>
      <c r="CW10">
        <v>1</v>
      </c>
      <c r="CX10">
        <v>12</v>
      </c>
      <c r="CY10">
        <v>10</v>
      </c>
      <c r="CZ10">
        <v>1</v>
      </c>
      <c r="DA10">
        <v>1</v>
      </c>
      <c r="DC10">
        <f>((1/13)*100)</f>
        <v>7.6923076923076925</v>
      </c>
      <c r="DD10">
        <f>((1/13)*100)</f>
        <v>7.6923076923076925</v>
      </c>
      <c r="DE10">
        <f>((11/13)*100)</f>
        <v>84.615384615384613</v>
      </c>
      <c r="DF10">
        <f>((2/14)*100)</f>
        <v>14.285714285714285</v>
      </c>
      <c r="DG10">
        <f>((14/14)*100)</f>
        <v>100</v>
      </c>
      <c r="DH10">
        <f>((2/14)*100)</f>
        <v>14.285714285714285</v>
      </c>
      <c r="DI10">
        <f>((3/17)*100)</f>
        <v>17.647058823529413</v>
      </c>
      <c r="DJ10">
        <f>((14/17)*100)</f>
        <v>82.35294117647058</v>
      </c>
      <c r="DK10">
        <f>((5/17)*100)</f>
        <v>29.411764705882355</v>
      </c>
      <c r="DL10">
        <f>((11/15)*100)</f>
        <v>73.333333333333329</v>
      </c>
      <c r="DM10">
        <f>((2/15)*100)</f>
        <v>13.333333333333334</v>
      </c>
      <c r="DN10">
        <f>((4/15)*100)</f>
        <v>26.666666666666668</v>
      </c>
      <c r="DP10">
        <f>((1/13)*100)</f>
        <v>7.6923076923076925</v>
      </c>
      <c r="DQ10">
        <f>((0/13)*100)</f>
        <v>0</v>
      </c>
      <c r="DR10">
        <f>((10/13)*100)</f>
        <v>76.923076923076934</v>
      </c>
      <c r="DS10">
        <f>((2/14)*100)</f>
        <v>14.285714285714285</v>
      </c>
      <c r="DT10">
        <f>((12/14)*100)</f>
        <v>85.714285714285708</v>
      </c>
      <c r="DU10">
        <f>((1/14)*100)</f>
        <v>7.1428571428571423</v>
      </c>
      <c r="DV10">
        <f>((0/12)*100)</f>
        <v>0</v>
      </c>
      <c r="DW10">
        <f>((12/12)*100)</f>
        <v>100</v>
      </c>
      <c r="DX10">
        <f>((1/12)*100)</f>
        <v>8.3333333333333321</v>
      </c>
      <c r="DY10">
        <f>((10/12)*100)</f>
        <v>83.333333333333343</v>
      </c>
      <c r="DZ10">
        <f>((1/12)*100)</f>
        <v>8.3333333333333321</v>
      </c>
      <c r="EA10">
        <f>((1/12)*100)</f>
        <v>8.3333333333333321</v>
      </c>
    </row>
    <row r="11" spans="1:131" x14ac:dyDescent="0.25">
      <c r="A11">
        <v>57.06511600000001</v>
      </c>
      <c r="B11">
        <v>4.6039950000000003</v>
      </c>
      <c r="C11">
        <v>44.271850000000015</v>
      </c>
      <c r="D11">
        <v>6.5743619999999998</v>
      </c>
      <c r="E11">
        <v>57.247127000000013</v>
      </c>
      <c r="F11">
        <v>4.7769640000000004</v>
      </c>
      <c r="G11">
        <v>67.245338000000004</v>
      </c>
      <c r="H11">
        <v>7.0207199999999998</v>
      </c>
      <c r="K11">
        <f>(15/200)</f>
        <v>7.4999999999999997E-2</v>
      </c>
      <c r="L11">
        <f>(14/200)</f>
        <v>7.0000000000000007E-2</v>
      </c>
      <c r="M11">
        <f>(15/200)</f>
        <v>7.4999999999999997E-2</v>
      </c>
      <c r="N11">
        <f>(17/200)</f>
        <v>8.5000000000000006E-2</v>
      </c>
      <c r="P11">
        <f>(14/200)</f>
        <v>7.0000000000000007E-2</v>
      </c>
      <c r="Q11">
        <f>(14/200)</f>
        <v>7.0000000000000007E-2</v>
      </c>
      <c r="R11">
        <f>(11/200)</f>
        <v>5.5E-2</v>
      </c>
      <c r="S11">
        <f>(12/200)</f>
        <v>0.06</v>
      </c>
      <c r="U11">
        <f>0.075+0.07</f>
        <v>0.14500000000000002</v>
      </c>
      <c r="V11">
        <f>0.07+0.07</f>
        <v>0.14000000000000001</v>
      </c>
      <c r="W11">
        <f>0.075+0.055</f>
        <v>0.13</v>
      </c>
      <c r="X11">
        <f>0.085+0.06</f>
        <v>0.14500000000000002</v>
      </c>
      <c r="Z11">
        <f>SQRT((ABS($A$12-$A$11)^2+(ABS($B$12-$B$11)^2)))</f>
        <v>22.224904150724626</v>
      </c>
      <c r="AA11">
        <f>SQRT((ABS($C$12-$C$11)^2+(ABS($D$12-$D$11)^2)))</f>
        <v>20.642928269178213</v>
      </c>
      <c r="AB11">
        <f>SQRT((ABS($E$12-$E$11)^2+(ABS($F$12-$F$11)^2)))</f>
        <v>21.360477287686173</v>
      </c>
      <c r="AC11">
        <f>SQRT((ABS($G$12-$G$11)^2+(ABS($H$12-$H$11)^2)))</f>
        <v>22.965925433625042</v>
      </c>
      <c r="AJ11">
        <f>1/0.145</f>
        <v>6.8965517241379315</v>
      </c>
      <c r="AK11">
        <f>1/0.14</f>
        <v>7.1428571428571423</v>
      </c>
      <c r="AL11">
        <f>1/0.13</f>
        <v>7.6923076923076916</v>
      </c>
      <c r="AM11">
        <f>1/0.145</f>
        <v>6.8965517241379315</v>
      </c>
      <c r="AO11">
        <f>$Z11/$U11</f>
        <v>153.27520103948015</v>
      </c>
      <c r="AP11">
        <f>$AA11/$V11</f>
        <v>147.44948763698721</v>
      </c>
      <c r="AQ11">
        <f>$AB11/$W11</f>
        <v>164.31136375143208</v>
      </c>
      <c r="AR11">
        <f>$AC11/$X11</f>
        <v>158.38569264568991</v>
      </c>
      <c r="AV11">
        <f>((0.075/0.145)*100)</f>
        <v>51.724137931034484</v>
      </c>
      <c r="AW11">
        <f>((0.07/0.14)*100)</f>
        <v>50</v>
      </c>
      <c r="AX11">
        <f>((0.075/0.13)*100)</f>
        <v>57.692307692307686</v>
      </c>
      <c r="AY11">
        <f>((0.085/0.145)*100)</f>
        <v>58.62068965517242</v>
      </c>
      <c r="BA11">
        <f>((0.07/0.145)*100)</f>
        <v>48.275862068965523</v>
      </c>
      <c r="BB11">
        <f>((0.07/0.14)*100)</f>
        <v>50</v>
      </c>
      <c r="BC11">
        <f>((0.055/0.13)*100)</f>
        <v>42.307692307692307</v>
      </c>
      <c r="BD11">
        <f>((0.06/0.145)*100)</f>
        <v>41.379310344827587</v>
      </c>
      <c r="BF11">
        <f>ABS($B$11-$D$11)</f>
        <v>1.9703669999999995</v>
      </c>
      <c r="BG11">
        <f>ABS($F$11-$H$11)</f>
        <v>2.2437559999999994</v>
      </c>
      <c r="BL11">
        <f>SQRT((ABS($A$11-$E$11)^2+(ABS($B$11-$F$11)^2)))</f>
        <v>0.25109018117401782</v>
      </c>
      <c r="BM11">
        <f>SQRT((ABS($C$11-$G$12)^2+(ABS($D$11-$H$12)^2)))</f>
        <v>1.4028303176078576E-2</v>
      </c>
      <c r="BO11">
        <f>SQRT((ABS($A$11-$G$11)^2+(ABS($B$11-$H$11)^2)))</f>
        <v>10.463148651094892</v>
      </c>
      <c r="BP11">
        <f>SQRT((ABS($C$11-$E$11)^2+(ABS($D$11-$F$11)^2)))</f>
        <v>13.099177561859864</v>
      </c>
      <c r="BR11">
        <f>DEGREES(ACOS((13.0885898885948^2+21.3604772876862^2-8.76448361902445^2)/(2*13.0885898885948*21.3604772876862)))</f>
        <v>9.9391554069067922</v>
      </c>
      <c r="BU11">
        <v>15</v>
      </c>
      <c r="BV11">
        <v>2</v>
      </c>
      <c r="BW11">
        <v>4</v>
      </c>
      <c r="BX11">
        <v>13</v>
      </c>
      <c r="BY11">
        <v>14</v>
      </c>
      <c r="BZ11">
        <v>2</v>
      </c>
      <c r="CA11">
        <v>13</v>
      </c>
      <c r="CB11">
        <v>3</v>
      </c>
      <c r="CC11">
        <v>15</v>
      </c>
      <c r="CD11">
        <v>2</v>
      </c>
      <c r="CE11">
        <v>13</v>
      </c>
      <c r="CF11">
        <v>5</v>
      </c>
      <c r="CG11">
        <v>17</v>
      </c>
      <c r="CH11">
        <v>13</v>
      </c>
      <c r="CI11">
        <v>3</v>
      </c>
      <c r="CJ11">
        <v>6</v>
      </c>
      <c r="CL11">
        <v>14</v>
      </c>
      <c r="CM11">
        <v>2</v>
      </c>
      <c r="CN11">
        <v>0</v>
      </c>
      <c r="CO11">
        <v>10</v>
      </c>
      <c r="CP11">
        <v>14</v>
      </c>
      <c r="CQ11">
        <v>1</v>
      </c>
      <c r="CR11">
        <v>11</v>
      </c>
      <c r="CS11">
        <v>0</v>
      </c>
      <c r="CT11">
        <v>11</v>
      </c>
      <c r="CU11">
        <v>0</v>
      </c>
      <c r="CV11">
        <v>11</v>
      </c>
      <c r="CW11">
        <v>0</v>
      </c>
      <c r="CX11">
        <v>12</v>
      </c>
      <c r="CY11">
        <v>10</v>
      </c>
      <c r="CZ11">
        <v>0</v>
      </c>
      <c r="DA11">
        <v>0</v>
      </c>
      <c r="DC11">
        <f>((2/15)*100)</f>
        <v>13.333333333333334</v>
      </c>
      <c r="DD11">
        <f>((4/15)*100)</f>
        <v>26.666666666666668</v>
      </c>
      <c r="DE11">
        <f>((13/15)*100)</f>
        <v>86.666666666666671</v>
      </c>
      <c r="DF11">
        <f>((2/14)*100)</f>
        <v>14.285714285714285</v>
      </c>
      <c r="DG11">
        <f>((13/14)*100)</f>
        <v>92.857142857142861</v>
      </c>
      <c r="DH11">
        <f>((3/14)*100)</f>
        <v>21.428571428571427</v>
      </c>
      <c r="DI11">
        <f>((2/15)*100)</f>
        <v>13.333333333333334</v>
      </c>
      <c r="DJ11">
        <f>((13/15)*100)</f>
        <v>86.666666666666671</v>
      </c>
      <c r="DK11">
        <f>((5/15)*100)</f>
        <v>33.333333333333329</v>
      </c>
      <c r="DL11">
        <f>((13/17)*100)</f>
        <v>76.470588235294116</v>
      </c>
      <c r="DM11">
        <f>((3/17)*100)</f>
        <v>17.647058823529413</v>
      </c>
      <c r="DN11">
        <f>((6/17)*100)</f>
        <v>35.294117647058826</v>
      </c>
      <c r="DP11">
        <f>((2/14)*100)</f>
        <v>14.285714285714285</v>
      </c>
      <c r="DQ11">
        <f>((0/14)*100)</f>
        <v>0</v>
      </c>
      <c r="DR11">
        <f>((10/14)*100)</f>
        <v>71.428571428571431</v>
      </c>
      <c r="DS11">
        <f>((1/14)*100)</f>
        <v>7.1428571428571423</v>
      </c>
      <c r="DT11">
        <f>((11/14)*100)</f>
        <v>78.571428571428569</v>
      </c>
      <c r="DU11">
        <f>((0/14)*100)</f>
        <v>0</v>
      </c>
      <c r="DV11">
        <f>((0/11)*100)</f>
        <v>0</v>
      </c>
      <c r="DW11">
        <f>((11/11)*100)</f>
        <v>100</v>
      </c>
      <c r="DX11">
        <f>((0/11)*100)</f>
        <v>0</v>
      </c>
      <c r="DY11">
        <f>((10/12)*100)</f>
        <v>83.333333333333343</v>
      </c>
      <c r="DZ11">
        <f>((0/12)*100)</f>
        <v>0</v>
      </c>
      <c r="EA11">
        <f>((0/12)*100)</f>
        <v>0</v>
      </c>
    </row>
    <row r="12" spans="1:131" x14ac:dyDescent="0.25">
      <c r="A12">
        <v>34.841317000000018</v>
      </c>
      <c r="B12">
        <v>4.8256309999999996</v>
      </c>
      <c r="C12">
        <v>23.632644000000013</v>
      </c>
      <c r="D12">
        <v>6.1823629999999996</v>
      </c>
      <c r="E12">
        <v>35.899821000000017</v>
      </c>
      <c r="F12">
        <v>4.0269529999999998</v>
      </c>
      <c r="G12">
        <v>44.283603000000014</v>
      </c>
      <c r="H12">
        <v>6.5820210000000001</v>
      </c>
      <c r="K12">
        <f>(16/200)</f>
        <v>0.08</v>
      </c>
      <c r="N12">
        <f>(15/200)</f>
        <v>7.4999999999999997E-2</v>
      </c>
      <c r="P12">
        <f>(13/200)</f>
        <v>6.5000000000000002E-2</v>
      </c>
      <c r="Q12">
        <f>(16/200)</f>
        <v>0.08</v>
      </c>
      <c r="R12">
        <f>(15/200)</f>
        <v>7.4999999999999997E-2</v>
      </c>
      <c r="S12">
        <f>(12/200)</f>
        <v>0.06</v>
      </c>
      <c r="U12">
        <f>0.08+0.065</f>
        <v>0.14500000000000002</v>
      </c>
      <c r="X12">
        <f>0.075+0.06</f>
        <v>0.13500000000000001</v>
      </c>
      <c r="Z12">
        <f>SQRT((ABS($A$13-$A$12)^2+(ABS($B$13-$B$12)^2)))</f>
        <v>18.390268450007635</v>
      </c>
      <c r="AC12">
        <f>SQRT((ABS($G$13-$G$12)^2+(ABS($H$13-$H$12)^2)))</f>
        <v>18.635794525319948</v>
      </c>
      <c r="AJ12">
        <f>1/0.145</f>
        <v>6.8965517241379315</v>
      </c>
      <c r="AM12">
        <f>1/0.135</f>
        <v>7.4074074074074066</v>
      </c>
      <c r="AO12">
        <f>$Z12/$U12</f>
        <v>126.82943758625954</v>
      </c>
      <c r="AR12">
        <f>$AC12/$X12</f>
        <v>138.04292240977739</v>
      </c>
      <c r="AV12">
        <f>((0.08/0.145)*100)</f>
        <v>55.172413793103459</v>
      </c>
      <c r="AY12">
        <f>((0.075/0.135)*100)</f>
        <v>55.55555555555555</v>
      </c>
      <c r="BA12">
        <f>((0.065/0.145)*100)</f>
        <v>44.827586206896555</v>
      </c>
      <c r="BD12">
        <f>((0.06/0.135)*100)</f>
        <v>44.444444444444443</v>
      </c>
      <c r="BF12">
        <f>ABS($B$12-$D$12)</f>
        <v>1.356732</v>
      </c>
      <c r="BG12">
        <f>ABS($F$12-$H$12)</f>
        <v>2.5550680000000003</v>
      </c>
      <c r="BL12">
        <f>SQRT((ABS($A$12-$E$12)^2+(ABS($B$12-$F$12)^2)))</f>
        <v>1.326015560127406</v>
      </c>
      <c r="BO12">
        <f>SQRT((ABS($A$12-$G$12)^2+(ABS($B$12-$H$12)^2)))</f>
        <v>9.6042527422957757</v>
      </c>
      <c r="BU12">
        <v>16</v>
      </c>
      <c r="BV12">
        <v>2</v>
      </c>
      <c r="BW12">
        <v>1</v>
      </c>
      <c r="BX12">
        <v>13</v>
      </c>
      <c r="CG12">
        <v>15</v>
      </c>
      <c r="CH12">
        <v>13</v>
      </c>
      <c r="CI12">
        <v>0</v>
      </c>
      <c r="CJ12">
        <v>2</v>
      </c>
      <c r="CL12">
        <v>13</v>
      </c>
      <c r="CM12">
        <v>1</v>
      </c>
      <c r="CN12">
        <v>0</v>
      </c>
      <c r="CO12">
        <v>9</v>
      </c>
      <c r="CP12">
        <v>16</v>
      </c>
      <c r="CQ12">
        <v>2</v>
      </c>
      <c r="CR12">
        <v>14</v>
      </c>
      <c r="CS12">
        <v>1</v>
      </c>
      <c r="CT12">
        <v>15</v>
      </c>
      <c r="CU12">
        <v>0</v>
      </c>
      <c r="CV12">
        <v>14</v>
      </c>
      <c r="CW12">
        <v>2</v>
      </c>
      <c r="CX12">
        <v>12</v>
      </c>
      <c r="CY12">
        <v>9</v>
      </c>
      <c r="CZ12">
        <v>1</v>
      </c>
      <c r="DA12">
        <v>2</v>
      </c>
      <c r="DC12">
        <f>((2/16)*100)</f>
        <v>12.5</v>
      </c>
      <c r="DD12">
        <f>((1/16)*100)</f>
        <v>6.25</v>
      </c>
      <c r="DE12">
        <f>((13/16)*100)</f>
        <v>81.25</v>
      </c>
      <c r="DL12">
        <f>((13/15)*100)</f>
        <v>86.666666666666671</v>
      </c>
      <c r="DM12">
        <f>((0/15)*100)</f>
        <v>0</v>
      </c>
      <c r="DN12">
        <f>((2/15)*100)</f>
        <v>13.333333333333334</v>
      </c>
      <c r="DP12">
        <f>((1/13)*100)</f>
        <v>7.6923076923076925</v>
      </c>
      <c r="DQ12">
        <f>((0/13)*100)</f>
        <v>0</v>
      </c>
      <c r="DR12">
        <f>((9/13)*100)</f>
        <v>69.230769230769226</v>
      </c>
      <c r="DS12">
        <f>((2/16)*100)</f>
        <v>12.5</v>
      </c>
      <c r="DT12">
        <f>((14/16)*100)</f>
        <v>87.5</v>
      </c>
      <c r="DU12">
        <f>((1/16)*100)</f>
        <v>6.25</v>
      </c>
      <c r="DV12">
        <f>((0/15)*100)</f>
        <v>0</v>
      </c>
      <c r="DW12">
        <f>((14/15)*100)</f>
        <v>93.333333333333329</v>
      </c>
      <c r="DX12">
        <f>((2/15)*100)</f>
        <v>13.333333333333334</v>
      </c>
      <c r="DY12">
        <f>((9/12)*100)</f>
        <v>75</v>
      </c>
      <c r="DZ12">
        <f>((1/12)*100)</f>
        <v>8.3333333333333321</v>
      </c>
      <c r="EA12">
        <f>((2/12)*100)</f>
        <v>16.666666666666664</v>
      </c>
    </row>
    <row r="13" spans="1:131" x14ac:dyDescent="0.25">
      <c r="A13">
        <v>16.454806000000012</v>
      </c>
      <c r="B13">
        <v>5.1973659999999997</v>
      </c>
      <c r="G13">
        <v>25.648435000000013</v>
      </c>
      <c r="H13">
        <v>6.7348319999999999</v>
      </c>
      <c r="BI13">
        <v>4.2488079999999995</v>
      </c>
      <c r="BJ13">
        <v>4.0281194999999999</v>
      </c>
      <c r="BO13">
        <f>SQRT((ABS($A$13-$G$13)^2+(ABS($B$13-$H$13)^2)))</f>
        <v>9.3212990452402629</v>
      </c>
      <c r="BS13">
        <f>DEGREES(ACOS((9.5525054019789^2+22.4101371303806^2-13.7189214016301^2)/(2*9.5525054019789*22.4101371303806)))</f>
        <v>18.82000909225065</v>
      </c>
    </row>
    <row r="14" spans="1:131" x14ac:dyDescent="0.25">
      <c r="A14" t="s">
        <v>22</v>
      </c>
      <c r="B14" t="s">
        <v>22</v>
      </c>
      <c r="C14" t="s">
        <v>22</v>
      </c>
      <c r="D14" t="s">
        <v>22</v>
      </c>
      <c r="E14" t="s">
        <v>22</v>
      </c>
      <c r="F14" t="s">
        <v>22</v>
      </c>
      <c r="G14" t="s">
        <v>22</v>
      </c>
      <c r="H14" t="s">
        <v>22</v>
      </c>
      <c r="BR14">
        <f>DEGREES(ACOS((12.8135798539411^2+16.8552201668686^2-5.31638427329948^2)/(2*12.8135798539411*16.8552201668686)))</f>
        <v>13.496722920093163</v>
      </c>
      <c r="BS14">
        <f>DEGREES(ACOS((9.62140226907877^2+21.9430461526299^2-12.8135798539411^2)/(2*9.62140226907877*21.9430461526299)))</f>
        <v>13.900044926818325</v>
      </c>
    </row>
    <row r="15" spans="1:131" x14ac:dyDescent="0.25">
      <c r="A15">
        <v>49.456611000000009</v>
      </c>
      <c r="B15">
        <v>8.1840580000000003</v>
      </c>
      <c r="C15">
        <v>40.35691400000001</v>
      </c>
      <c r="D15">
        <v>6.7668509999999999</v>
      </c>
      <c r="E15">
        <v>48.254550000000016</v>
      </c>
      <c r="F15">
        <v>10.060335</v>
      </c>
      <c r="G15">
        <v>39.202506000000014</v>
      </c>
      <c r="H15">
        <v>7.0089649999999999</v>
      </c>
      <c r="K15">
        <f>(15/200)</f>
        <v>7.4999999999999997E-2</v>
      </c>
      <c r="L15">
        <f>(16/200)</f>
        <v>0.08</v>
      </c>
      <c r="M15">
        <f>(13/200)</f>
        <v>6.5000000000000002E-2</v>
      </c>
      <c r="N15">
        <f>(14/200)</f>
        <v>7.0000000000000007E-2</v>
      </c>
      <c r="P15">
        <f>(13/200)</f>
        <v>6.5000000000000002E-2</v>
      </c>
      <c r="Q15">
        <f>(17/200)</f>
        <v>8.5000000000000006E-2</v>
      </c>
      <c r="R15">
        <f>(11/200)</f>
        <v>5.5E-2</v>
      </c>
      <c r="S15">
        <f>(14/200)</f>
        <v>7.0000000000000007E-2</v>
      </c>
      <c r="U15">
        <f>0.075+0.065</f>
        <v>0.14000000000000001</v>
      </c>
      <c r="V15">
        <f>0.08+0.085</f>
        <v>0.16500000000000001</v>
      </c>
      <c r="W15">
        <f>0.065+0.055</f>
        <v>0.12</v>
      </c>
      <c r="X15">
        <f>0.07+0.07</f>
        <v>0.14000000000000001</v>
      </c>
      <c r="Z15">
        <f>SQRT((ABS($A$16-$A$15)^2+(ABS($B$16-$B$15)^2)))</f>
        <v>22.142725594369136</v>
      </c>
      <c r="AA15">
        <f>SQRT((ABS($C$16-$C$15)^2+(ABS($D$16-$D$15)^2)))</f>
        <v>21.553750333495405</v>
      </c>
      <c r="AB15">
        <f>SQRT((ABS($E$16-$E$15)^2+(ABS($F$16-$F$15)^2)))</f>
        <v>22.67972885460178</v>
      </c>
      <c r="AC15">
        <f>SQRT((ABS($G$16-$G$15)^2+(ABS($H$16-$H$15)^2)))</f>
        <v>22.410137130380644</v>
      </c>
      <c r="AJ15">
        <f>1/0.14</f>
        <v>7.1428571428571423</v>
      </c>
      <c r="AK15">
        <f>1/0.165</f>
        <v>6.0606060606060606</v>
      </c>
      <c r="AL15">
        <f>1/0.12</f>
        <v>8.3333333333333339</v>
      </c>
      <c r="AM15">
        <f>1/0.14</f>
        <v>7.1428571428571423</v>
      </c>
      <c r="AO15">
        <f>$Z15/$U15</f>
        <v>158.16232567406524</v>
      </c>
      <c r="AP15">
        <f>$AA15/$V15</f>
        <v>130.62878989997213</v>
      </c>
      <c r="AQ15">
        <f>$AB15/$W15</f>
        <v>188.99774045501485</v>
      </c>
      <c r="AR15">
        <f>$AC15/$X15</f>
        <v>160.07240807414743</v>
      </c>
      <c r="AV15">
        <f>((0.075/0.14)*100)</f>
        <v>53.571428571428569</v>
      </c>
      <c r="AW15">
        <f>((0.08/0.165)*100)</f>
        <v>48.484848484848484</v>
      </c>
      <c r="AX15">
        <f>((0.065/0.12)*100)</f>
        <v>54.166666666666671</v>
      </c>
      <c r="AY15">
        <f>((0.07/0.14)*100)</f>
        <v>50</v>
      </c>
      <c r="BA15">
        <f>((0.065/0.14)*100)</f>
        <v>46.428571428571423</v>
      </c>
      <c r="BB15">
        <f>((0.085/0.165)*100)</f>
        <v>51.515151515151516</v>
      </c>
      <c r="BC15">
        <f>((0.055/0.12)*100)</f>
        <v>45.833333333333336</v>
      </c>
      <c r="BD15">
        <f>((0.07/0.14)*100)</f>
        <v>50</v>
      </c>
      <c r="BF15">
        <f>ABS($B$15-$D$15)</f>
        <v>1.4172070000000003</v>
      </c>
      <c r="BG15">
        <f>ABS($F$15-$H$15)</f>
        <v>3.0513700000000004</v>
      </c>
      <c r="BL15">
        <f>SQRT((ABS($A$15-$E$15)^2+(ABS($B$15-$F$15)^2)))</f>
        <v>2.2283101284269171</v>
      </c>
      <c r="BM15">
        <f>SQRT((ABS($C$15-$G$15)^2+(ABS($D$15-$H$15)^2)))</f>
        <v>1.1795240648074934</v>
      </c>
      <c r="BO15">
        <f>SQRT((ABS($A$15-$G$15)^2+(ABS($B$15-$H$15)^2)))</f>
        <v>10.321216639024389</v>
      </c>
      <c r="BP15">
        <f>SQRT((ABS($C$15-$E$15)^2+(ABS($D$15-$F$15)^2)))</f>
        <v>8.5568505448413728</v>
      </c>
      <c r="BR15">
        <f>DEGREES(ACOS((20.5047427793634^2+22.903907159856^2-4.28646145677714^2)/(2*20.5047427793634*22.903907159856)))</f>
        <v>9.4019778810543393</v>
      </c>
      <c r="BS15">
        <f>DEGREES(ACOS((5.31638427329948^2+24.3980601605349^2-20.5047427793634^2)/(2*5.31638427329948*24.3980601605349)))</f>
        <v>38.478197608180821</v>
      </c>
      <c r="BU15">
        <v>15</v>
      </c>
      <c r="BV15">
        <v>3</v>
      </c>
      <c r="BW15">
        <v>4</v>
      </c>
      <c r="BX15">
        <v>13</v>
      </c>
      <c r="BY15">
        <v>16</v>
      </c>
      <c r="BZ15">
        <v>3</v>
      </c>
      <c r="CA15">
        <v>13</v>
      </c>
      <c r="CB15">
        <v>2</v>
      </c>
      <c r="CC15">
        <v>13</v>
      </c>
      <c r="CD15">
        <v>4</v>
      </c>
      <c r="CE15">
        <v>9</v>
      </c>
      <c r="CF15">
        <v>5</v>
      </c>
      <c r="CG15">
        <v>14</v>
      </c>
      <c r="CH15">
        <v>13</v>
      </c>
      <c r="CI15">
        <v>2</v>
      </c>
      <c r="CJ15">
        <v>5</v>
      </c>
      <c r="CL15">
        <v>13</v>
      </c>
      <c r="CM15">
        <v>0</v>
      </c>
      <c r="CN15">
        <v>0</v>
      </c>
      <c r="CO15">
        <v>12</v>
      </c>
      <c r="CP15">
        <v>17</v>
      </c>
      <c r="CQ15">
        <v>0</v>
      </c>
      <c r="CR15">
        <v>0</v>
      </c>
      <c r="CS15">
        <v>0</v>
      </c>
      <c r="CT15">
        <v>11</v>
      </c>
      <c r="CU15">
        <v>0</v>
      </c>
      <c r="CV15">
        <v>8</v>
      </c>
      <c r="CW15">
        <v>2</v>
      </c>
      <c r="CX15">
        <v>14</v>
      </c>
      <c r="CY15">
        <v>12</v>
      </c>
      <c r="CZ15">
        <v>0</v>
      </c>
      <c r="DA15">
        <v>2</v>
      </c>
      <c r="DC15">
        <f>((3/15)*100)</f>
        <v>20</v>
      </c>
      <c r="DD15">
        <f>((4/15)*100)</f>
        <v>26.666666666666668</v>
      </c>
      <c r="DE15">
        <f>((13/15)*100)</f>
        <v>86.666666666666671</v>
      </c>
      <c r="DF15">
        <f>((3/16)*100)</f>
        <v>18.75</v>
      </c>
      <c r="DG15">
        <f>((13/16)*100)</f>
        <v>81.25</v>
      </c>
      <c r="DH15">
        <f>((2/16)*100)</f>
        <v>12.5</v>
      </c>
      <c r="DI15">
        <f>((4/13)*100)</f>
        <v>30.76923076923077</v>
      </c>
      <c r="DJ15">
        <f>((9/13)*100)</f>
        <v>69.230769230769226</v>
      </c>
      <c r="DK15">
        <f>((5/13)*100)</f>
        <v>38.461538461538467</v>
      </c>
      <c r="DL15">
        <f>((13/14)*100)</f>
        <v>92.857142857142861</v>
      </c>
      <c r="DM15">
        <f>((2/14)*100)</f>
        <v>14.285714285714285</v>
      </c>
      <c r="DN15">
        <f>((5/14)*100)</f>
        <v>35.714285714285715</v>
      </c>
      <c r="DP15">
        <f>((0/13)*100)</f>
        <v>0</v>
      </c>
      <c r="DQ15">
        <f>((0/13)*100)</f>
        <v>0</v>
      </c>
      <c r="DR15">
        <f>((12/13)*100)</f>
        <v>92.307692307692307</v>
      </c>
      <c r="DS15">
        <f>((0/17)*100)</f>
        <v>0</v>
      </c>
      <c r="DT15">
        <f>((0/17)*100)</f>
        <v>0</v>
      </c>
      <c r="DU15">
        <f>((0/17)*100)</f>
        <v>0</v>
      </c>
      <c r="DV15">
        <f>((0/11)*100)</f>
        <v>0</v>
      </c>
      <c r="DW15">
        <f>((8/11)*100)</f>
        <v>72.727272727272734</v>
      </c>
      <c r="DX15">
        <f>((2/11)*100)</f>
        <v>18.181818181818183</v>
      </c>
      <c r="DY15">
        <f>((12/14)*100)</f>
        <v>85.714285714285708</v>
      </c>
      <c r="DZ15">
        <f>((0/14)*100)</f>
        <v>0</v>
      </c>
      <c r="EA15">
        <f>((2/14)*100)</f>
        <v>14.285714285714285</v>
      </c>
    </row>
    <row r="16" spans="1:131" x14ac:dyDescent="0.25">
      <c r="A16">
        <v>71.582000000000008</v>
      </c>
      <c r="B16">
        <v>9.0601050000000001</v>
      </c>
      <c r="C16">
        <v>61.877181000000014</v>
      </c>
      <c r="D16">
        <v>7.9677930000000003</v>
      </c>
      <c r="E16">
        <v>70.923421000000005</v>
      </c>
      <c r="F16">
        <v>9.3586310000000008</v>
      </c>
      <c r="G16">
        <v>61.612518000000016</v>
      </c>
      <c r="H16">
        <v>6.9340760000000001</v>
      </c>
      <c r="K16">
        <f>(13/200)</f>
        <v>6.5000000000000002E-2</v>
      </c>
      <c r="L16">
        <f>(14/200)</f>
        <v>7.0000000000000007E-2</v>
      </c>
      <c r="M16">
        <f>(10/200)</f>
        <v>0.05</v>
      </c>
      <c r="N16">
        <f>(14/200)</f>
        <v>7.0000000000000007E-2</v>
      </c>
      <c r="P16">
        <f>(9/200)</f>
        <v>4.4999999999999998E-2</v>
      </c>
      <c r="Q16">
        <f>(12/200)</f>
        <v>0.06</v>
      </c>
      <c r="R16">
        <f>(10/200)</f>
        <v>0.05</v>
      </c>
      <c r="S16">
        <f>(11/200)</f>
        <v>5.5E-2</v>
      </c>
      <c r="U16">
        <f>0.065+0.045</f>
        <v>0.11</v>
      </c>
      <c r="V16">
        <f>0.07+0.06</f>
        <v>0.13</v>
      </c>
      <c r="W16">
        <f>0.05+0.05</f>
        <v>0.1</v>
      </c>
      <c r="X16">
        <f>0.07+0.055</f>
        <v>0.125</v>
      </c>
      <c r="Z16">
        <f>SQRT((ABS($A$17-$A$16)^2+(ABS($B$17-$B$16)^2)))</f>
        <v>17.471265127913458</v>
      </c>
      <c r="AA16">
        <f>SQRT((ABS($C$17-$C$16)^2+(ABS($D$17-$D$16)^2)))</f>
        <v>19.922886581997219</v>
      </c>
      <c r="AB16">
        <f>SQRT((ABS($E$17-$E$16)^2+(ABS($F$17-$F$16)^2)))</f>
        <v>16.85522016686857</v>
      </c>
      <c r="AC16">
        <f>SQRT((ABS($G$17-$G$16)^2+(ABS($H$17-$H$16)^2)))</f>
        <v>21.943046152629872</v>
      </c>
      <c r="AJ16">
        <f>1/0.11</f>
        <v>9.0909090909090917</v>
      </c>
      <c r="AK16">
        <f>1/0.13</f>
        <v>7.6923076923076916</v>
      </c>
      <c r="AL16">
        <f>1/0.1</f>
        <v>10</v>
      </c>
      <c r="AM16">
        <f>1/0.125</f>
        <v>8</v>
      </c>
      <c r="AO16">
        <f>$Z16/$U16</f>
        <v>158.82968298103143</v>
      </c>
      <c r="AP16">
        <f>$AA16/$V16</f>
        <v>153.25297370767092</v>
      </c>
      <c r="AQ16">
        <f>$AB16/$W16</f>
        <v>168.55220166868568</v>
      </c>
      <c r="AR16">
        <f>$AC16/$X16</f>
        <v>175.54436922103898</v>
      </c>
      <c r="AV16">
        <f>((0.065/0.11)*100)</f>
        <v>59.090909090909093</v>
      </c>
      <c r="AW16">
        <f>((0.07/0.13)*100)</f>
        <v>53.846153846153854</v>
      </c>
      <c r="AX16">
        <f>((0.05/0.1)*100)</f>
        <v>50</v>
      </c>
      <c r="AY16">
        <f>((0.07/0.125)*100)</f>
        <v>56.000000000000007</v>
      </c>
      <c r="BA16">
        <f>((0.045/0.11)*100)</f>
        <v>40.909090909090907</v>
      </c>
      <c r="BB16">
        <f>((0.06/0.13)*100)</f>
        <v>46.153846153846153</v>
      </c>
      <c r="BC16">
        <f>((0.05/0.1)*100)</f>
        <v>50</v>
      </c>
      <c r="BD16">
        <f>((0.055/0.125)*100)</f>
        <v>44</v>
      </c>
      <c r="BF16">
        <f>ABS($B$16-$D$16)</f>
        <v>1.0923119999999997</v>
      </c>
      <c r="BG16">
        <f>ABS($F$16-$H$16)</f>
        <v>2.4245550000000007</v>
      </c>
      <c r="BL16">
        <f>SQRT((ABS($A$16-$E$16)^2+(ABS($B$16-$F$16)^2)))</f>
        <v>0.72307957509322895</v>
      </c>
      <c r="BM16">
        <f>SQRT((ABS($C$16-$G$16)^2+(ABS($D$16-$H$16)^2)))</f>
        <v>1.0670601387260232</v>
      </c>
      <c r="BO16">
        <f>SQRT((ABS($A$16-$G$16)^2+(ABS($B$16-$H$16)^2)))</f>
        <v>10.193653449924852</v>
      </c>
      <c r="BP16">
        <f>SQRT((ABS($C$16-$E$16)^2+(ABS($D$16-$F$16)^2)))</f>
        <v>9.1525345385769405</v>
      </c>
      <c r="BR16">
        <f>DEGREES(ACOS((20.6086301264621^2+21.9862435497291^2-3.61112131006327^2)/(2*20.6086301264621*21.9862435497291)))</f>
        <v>8.9940956296603609</v>
      </c>
      <c r="BS16">
        <f>DEGREES(ACOS((3.61112131006327^2+26.2465357242517^2-24.4583486396715^2)/(2*3.61112131006327*26.2465357242517)))</f>
        <v>56.830856702546285</v>
      </c>
      <c r="BU16">
        <v>13</v>
      </c>
      <c r="BV16">
        <v>5</v>
      </c>
      <c r="BW16">
        <v>3</v>
      </c>
      <c r="BX16">
        <v>10</v>
      </c>
      <c r="BY16">
        <v>14</v>
      </c>
      <c r="BZ16">
        <v>5</v>
      </c>
      <c r="CA16">
        <v>9</v>
      </c>
      <c r="CB16">
        <v>3</v>
      </c>
      <c r="CC16">
        <v>10</v>
      </c>
      <c r="CD16">
        <v>3</v>
      </c>
      <c r="CE16">
        <v>5</v>
      </c>
      <c r="CF16">
        <v>7</v>
      </c>
      <c r="CG16">
        <v>14</v>
      </c>
      <c r="CH16">
        <v>10</v>
      </c>
      <c r="CI16">
        <v>4</v>
      </c>
      <c r="CJ16">
        <v>7</v>
      </c>
      <c r="CL16">
        <v>9</v>
      </c>
      <c r="CM16">
        <v>0</v>
      </c>
      <c r="CN16">
        <v>0</v>
      </c>
      <c r="CO16">
        <v>8</v>
      </c>
      <c r="CP16">
        <v>12</v>
      </c>
      <c r="CQ16">
        <v>0</v>
      </c>
      <c r="CR16">
        <v>8</v>
      </c>
      <c r="CS16">
        <v>0</v>
      </c>
      <c r="CT16">
        <v>10</v>
      </c>
      <c r="CU16">
        <v>0</v>
      </c>
      <c r="CV16">
        <v>5</v>
      </c>
      <c r="CW16">
        <v>3</v>
      </c>
      <c r="CX16">
        <v>11</v>
      </c>
      <c r="CY16">
        <v>8</v>
      </c>
      <c r="CZ16">
        <v>0</v>
      </c>
      <c r="DA16">
        <v>3</v>
      </c>
      <c r="DC16">
        <f>((5/13)*100)</f>
        <v>38.461538461538467</v>
      </c>
      <c r="DD16">
        <f>((3/13)*100)</f>
        <v>23.076923076923077</v>
      </c>
      <c r="DE16">
        <f>((10/13)*100)</f>
        <v>76.923076923076934</v>
      </c>
      <c r="DF16">
        <f>((5/14)*100)</f>
        <v>35.714285714285715</v>
      </c>
      <c r="DG16">
        <f>((9/14)*100)</f>
        <v>64.285714285714292</v>
      </c>
      <c r="DH16">
        <f>((3/14)*100)</f>
        <v>21.428571428571427</v>
      </c>
      <c r="DI16">
        <f>((3/10)*100)</f>
        <v>30</v>
      </c>
      <c r="DJ16">
        <f>((5/10)*100)</f>
        <v>50</v>
      </c>
      <c r="DK16">
        <f>((7/10)*100)</f>
        <v>70</v>
      </c>
      <c r="DL16">
        <f>((10/14)*100)</f>
        <v>71.428571428571431</v>
      </c>
      <c r="DM16">
        <f>((4/14)*100)</f>
        <v>28.571428571428569</v>
      </c>
      <c r="DN16">
        <f>((7/14)*100)</f>
        <v>50</v>
      </c>
      <c r="DP16">
        <f>((0/9)*100)</f>
        <v>0</v>
      </c>
      <c r="DQ16">
        <f>((0/9)*100)</f>
        <v>0</v>
      </c>
      <c r="DR16">
        <f>((8/9)*100)</f>
        <v>88.888888888888886</v>
      </c>
      <c r="DS16">
        <f>((0/12)*100)</f>
        <v>0</v>
      </c>
      <c r="DT16">
        <f>((8/12)*100)</f>
        <v>66.666666666666657</v>
      </c>
      <c r="DU16">
        <f>((0/12)*100)</f>
        <v>0</v>
      </c>
      <c r="DV16">
        <f>((0/10)*100)</f>
        <v>0</v>
      </c>
      <c r="DW16">
        <f>((5/10)*100)</f>
        <v>50</v>
      </c>
      <c r="DX16">
        <f>((3/10)*100)</f>
        <v>30</v>
      </c>
      <c r="DY16">
        <f>((8/11)*100)</f>
        <v>72.727272727272734</v>
      </c>
      <c r="DZ16">
        <f>((0/11)*100)</f>
        <v>0</v>
      </c>
      <c r="EA16">
        <f>((3/11)*100)</f>
        <v>27.27272727272727</v>
      </c>
    </row>
    <row r="17" spans="1:131" x14ac:dyDescent="0.25">
      <c r="A17">
        <v>89.052474000000004</v>
      </c>
      <c r="B17">
        <v>9.2263680000000008</v>
      </c>
      <c r="C17">
        <v>81.79926300000001</v>
      </c>
      <c r="D17">
        <v>8.1468419999999995</v>
      </c>
      <c r="E17">
        <v>87.741578000000004</v>
      </c>
      <c r="F17">
        <v>10.475789000000001</v>
      </c>
      <c r="G17">
        <v>83.553947000000008</v>
      </c>
      <c r="H17">
        <v>7.2004739999999998</v>
      </c>
      <c r="K17">
        <f>(13/200)</f>
        <v>6.5000000000000002E-2</v>
      </c>
      <c r="L17">
        <f>(12/200)</f>
        <v>0.06</v>
      </c>
      <c r="M17">
        <f>(14/200)</f>
        <v>7.0000000000000007E-2</v>
      </c>
      <c r="N17">
        <f>(15/200)</f>
        <v>7.4999999999999997E-2</v>
      </c>
      <c r="P17">
        <f>(9/200)</f>
        <v>4.4999999999999998E-2</v>
      </c>
      <c r="Q17">
        <f>(10/200)</f>
        <v>0.05</v>
      </c>
      <c r="R17">
        <f>(10/200)</f>
        <v>0.05</v>
      </c>
      <c r="S17">
        <f>(10/200)</f>
        <v>0.05</v>
      </c>
      <c r="U17">
        <f>0.065+0.045</f>
        <v>0.11</v>
      </c>
      <c r="V17">
        <f>0.06+0.05</f>
        <v>0.11</v>
      </c>
      <c r="W17">
        <f>0.07+0.05</f>
        <v>0.12000000000000001</v>
      </c>
      <c r="X17">
        <f>0.075+0.05</f>
        <v>0.125</v>
      </c>
      <c r="Z17">
        <f>SQRT((ABS($A$18-$A$17)^2+(ABS($B$18-$B$17)^2)))</f>
        <v>22.554733716462138</v>
      </c>
      <c r="AA17">
        <f>SQRT((ABS($C$18-$C$17)^2+(ABS($D$18-$D$17)^2)))</f>
        <v>22.783246074979385</v>
      </c>
      <c r="AB17">
        <f>SQRT((ABS($E$18-$E$17)^2+(ABS($F$18-$F$17)^2)))</f>
        <v>22.90390715985604</v>
      </c>
      <c r="AC17">
        <f>SQRT((ABS($G$18-$G$17)^2+(ABS($H$18-$H$17)^2)))</f>
        <v>24.398060160534921</v>
      </c>
      <c r="AJ17">
        <f>1/0.11</f>
        <v>9.0909090909090917</v>
      </c>
      <c r="AK17">
        <f>1/0.11</f>
        <v>9.0909090909090917</v>
      </c>
      <c r="AL17">
        <f>1/0.12</f>
        <v>8.3333333333333339</v>
      </c>
      <c r="AM17">
        <f>1/0.125</f>
        <v>8</v>
      </c>
      <c r="AO17">
        <f>$Z17/$U17</f>
        <v>205.04303378601944</v>
      </c>
      <c r="AP17">
        <f>$AA17/$V17</f>
        <v>207.12041886344895</v>
      </c>
      <c r="AQ17">
        <f>$AB17/$W17</f>
        <v>190.86589299880032</v>
      </c>
      <c r="AR17">
        <f>$AC17/$X17</f>
        <v>195.18448128427937</v>
      </c>
      <c r="AV17">
        <f>((0.065/0.11)*100)</f>
        <v>59.090909090909093</v>
      </c>
      <c r="AW17">
        <f>((0.06/0.11)*100)</f>
        <v>54.54545454545454</v>
      </c>
      <c r="AX17">
        <f>((0.07/0.12)*100)</f>
        <v>58.333333333333336</v>
      </c>
      <c r="AY17">
        <f>((0.075/0.125)*100)</f>
        <v>60</v>
      </c>
      <c r="BA17">
        <f>((0.045/0.11)*100)</f>
        <v>40.909090909090907</v>
      </c>
      <c r="BB17">
        <f>((0.05/0.11)*100)</f>
        <v>45.45454545454546</v>
      </c>
      <c r="BC17">
        <f>((0.05/0.12)*100)</f>
        <v>41.666666666666671</v>
      </c>
      <c r="BD17">
        <f>((0.05/0.125)*100)</f>
        <v>40</v>
      </c>
      <c r="BF17">
        <f>ABS($B$17-$D$17)</f>
        <v>1.0795260000000013</v>
      </c>
      <c r="BG17">
        <f>ABS($F$17-$H$17)</f>
        <v>3.2753150000000009</v>
      </c>
      <c r="BL17">
        <f>SQRT((ABS($A$17-$E$17)^2+(ABS($B$17-$F$17)^2)))</f>
        <v>1.8109393026981879</v>
      </c>
      <c r="BM17">
        <f>SQRT((ABS($C$17-$G$17)^2+(ABS($D$17-$H$17)^2)))</f>
        <v>1.9936219128209818</v>
      </c>
      <c r="BO17">
        <f>SQRT((ABS($A$17-$G$17)^2+(ABS($B$17-$H$17)^2)))</f>
        <v>5.8598673763972648</v>
      </c>
      <c r="BP17">
        <f>SQRT((ABS($C$17-$E$17)^2+(ABS($D$17-$F$17)^2)))</f>
        <v>6.3824056348710654</v>
      </c>
      <c r="BR17">
        <f>DEGREES(ACOS((24.4583486396715^2+25.7879770970607^2-3.25111761312337^2)/(2*24.4583486396715*25.7879770970607)))</f>
        <v>6.7723649648799453</v>
      </c>
      <c r="BS17">
        <f>DEGREES(ACOS((23.8449530451534^2+22.5345616087007^2-3.18232929443356^2)/(2*23.8449530451534*22.5345616087007)))</f>
        <v>7.1727202928983917</v>
      </c>
      <c r="BU17">
        <v>13</v>
      </c>
      <c r="BV17">
        <v>5</v>
      </c>
      <c r="BW17">
        <v>5</v>
      </c>
      <c r="BX17">
        <v>8</v>
      </c>
      <c r="BY17">
        <v>12</v>
      </c>
      <c r="BZ17">
        <v>5</v>
      </c>
      <c r="CA17">
        <v>5</v>
      </c>
      <c r="CB17">
        <v>2</v>
      </c>
      <c r="CC17">
        <v>14</v>
      </c>
      <c r="CD17">
        <v>5</v>
      </c>
      <c r="CE17">
        <v>6</v>
      </c>
      <c r="CF17">
        <v>12</v>
      </c>
      <c r="CG17">
        <v>15</v>
      </c>
      <c r="CH17">
        <v>8</v>
      </c>
      <c r="CI17">
        <v>4</v>
      </c>
      <c r="CJ17">
        <v>12</v>
      </c>
      <c r="CL17">
        <v>9</v>
      </c>
      <c r="CM17">
        <v>2</v>
      </c>
      <c r="CN17">
        <v>2</v>
      </c>
      <c r="CO17">
        <v>5</v>
      </c>
      <c r="CP17">
        <v>10</v>
      </c>
      <c r="CQ17">
        <v>2</v>
      </c>
      <c r="CR17">
        <v>5</v>
      </c>
      <c r="CS17">
        <v>0</v>
      </c>
      <c r="CT17">
        <v>10</v>
      </c>
      <c r="CU17">
        <v>2</v>
      </c>
      <c r="CV17">
        <v>3</v>
      </c>
      <c r="CW17">
        <v>7</v>
      </c>
      <c r="CX17">
        <v>10</v>
      </c>
      <c r="CY17">
        <v>5</v>
      </c>
      <c r="CZ17">
        <v>0</v>
      </c>
      <c r="DA17">
        <v>7</v>
      </c>
      <c r="DC17">
        <f>((5/13)*100)</f>
        <v>38.461538461538467</v>
      </c>
      <c r="DD17">
        <f>((5/13)*100)</f>
        <v>38.461538461538467</v>
      </c>
      <c r="DE17">
        <f>((8/13)*100)</f>
        <v>61.53846153846154</v>
      </c>
      <c r="DF17">
        <f>((5/12)*100)</f>
        <v>41.666666666666671</v>
      </c>
      <c r="DG17">
        <f>((5/12)*100)</f>
        <v>41.666666666666671</v>
      </c>
      <c r="DH17">
        <f>((2/12)*100)</f>
        <v>16.666666666666664</v>
      </c>
      <c r="DI17">
        <f>((5/14)*100)</f>
        <v>35.714285714285715</v>
      </c>
      <c r="DJ17">
        <f>((6/14)*100)</f>
        <v>42.857142857142854</v>
      </c>
      <c r="DK17">
        <f>((12/14)*100)</f>
        <v>85.714285714285708</v>
      </c>
      <c r="DL17">
        <f>((8/15)*100)</f>
        <v>53.333333333333336</v>
      </c>
      <c r="DM17">
        <f>((4/15)*100)</f>
        <v>26.666666666666668</v>
      </c>
      <c r="DN17">
        <f>((12/15)*100)</f>
        <v>80</v>
      </c>
      <c r="DP17">
        <f>((2/9)*100)</f>
        <v>22.222222222222221</v>
      </c>
      <c r="DQ17">
        <f>((2/9)*100)</f>
        <v>22.222222222222221</v>
      </c>
      <c r="DR17">
        <f>((5/9)*100)</f>
        <v>55.555555555555557</v>
      </c>
      <c r="DS17">
        <f>((2/10)*100)</f>
        <v>20</v>
      </c>
      <c r="DT17">
        <f>((5/10)*100)</f>
        <v>50</v>
      </c>
      <c r="DU17">
        <f>((0/10)*100)</f>
        <v>0</v>
      </c>
      <c r="DV17">
        <f>((2/10)*100)</f>
        <v>20</v>
      </c>
      <c r="DW17">
        <f>((3/10)*100)</f>
        <v>30</v>
      </c>
      <c r="DX17">
        <f>((7/10)*100)</f>
        <v>70</v>
      </c>
      <c r="DY17">
        <f>((5/10)*100)</f>
        <v>50</v>
      </c>
      <c r="DZ17">
        <f>((0/10)*100)</f>
        <v>0</v>
      </c>
      <c r="EA17">
        <f>((7/10)*100)</f>
        <v>70</v>
      </c>
    </row>
    <row r="18" spans="1:131" x14ac:dyDescent="0.25">
      <c r="A18">
        <v>111.607207</v>
      </c>
      <c r="B18">
        <v>9.2320530000000005</v>
      </c>
      <c r="C18">
        <v>104.582053</v>
      </c>
      <c r="D18">
        <v>8.0026840000000004</v>
      </c>
      <c r="E18">
        <v>110.645106</v>
      </c>
      <c r="F18">
        <v>10.343999999999999</v>
      </c>
      <c r="G18">
        <v>107.95126200000001</v>
      </c>
      <c r="H18">
        <v>7.0097899999999997</v>
      </c>
      <c r="K18">
        <f>(14/200)</f>
        <v>7.0000000000000007E-2</v>
      </c>
      <c r="L18">
        <f>(13/200)</f>
        <v>6.5000000000000002E-2</v>
      </c>
      <c r="M18">
        <f>(14/200)</f>
        <v>7.0000000000000007E-2</v>
      </c>
      <c r="N18">
        <f>(13/200)</f>
        <v>6.5000000000000002E-2</v>
      </c>
      <c r="P18">
        <f>(9/200)</f>
        <v>4.4999999999999998E-2</v>
      </c>
      <c r="Q18">
        <f>(11/200)</f>
        <v>5.5E-2</v>
      </c>
      <c r="R18">
        <f>(9/200)</f>
        <v>4.4999999999999998E-2</v>
      </c>
      <c r="S18">
        <f>(9/200)</f>
        <v>4.4999999999999998E-2</v>
      </c>
      <c r="U18">
        <f>0.07+0.045</f>
        <v>0.115</v>
      </c>
      <c r="V18">
        <f>0.065+0.055</f>
        <v>0.12</v>
      </c>
      <c r="W18">
        <f>0.07+0.045</f>
        <v>0.115</v>
      </c>
      <c r="X18">
        <f>0.065+0.045</f>
        <v>0.11</v>
      </c>
      <c r="Z18">
        <f>SQRT((ABS($A$19-$A$18)^2+(ABS($B$19-$B$18)^2)))</f>
        <v>22.575521496965365</v>
      </c>
      <c r="AA18">
        <f>SQRT((ABS($C$19-$C$18)^2+(ABS($D$19-$D$18)^2)))</f>
        <v>24.421914437716026</v>
      </c>
      <c r="AB18">
        <f>SQRT((ABS($E$19-$E$18)^2+(ABS($F$19-$F$18)^2)))</f>
        <v>21.986243549729121</v>
      </c>
      <c r="AC18">
        <f>SQRT((ABS($G$19-$G$18)^2+(ABS($H$19-$H$18)^2)))</f>
        <v>22.870176726804416</v>
      </c>
      <c r="AJ18">
        <f>1/0.115</f>
        <v>8.695652173913043</v>
      </c>
      <c r="AK18">
        <f>1/0.12</f>
        <v>8.3333333333333339</v>
      </c>
      <c r="AL18">
        <f>1/0.115</f>
        <v>8.695652173913043</v>
      </c>
      <c r="AM18">
        <f>1/0.11</f>
        <v>9.0909090909090917</v>
      </c>
      <c r="AO18">
        <f>$Z18/$U18</f>
        <v>196.30888258230752</v>
      </c>
      <c r="AP18">
        <f>$AA18/$V18</f>
        <v>203.51595364763355</v>
      </c>
      <c r="AQ18">
        <f>$AB18/$W18</f>
        <v>191.18472651938364</v>
      </c>
      <c r="AR18">
        <f>$AC18/$X18</f>
        <v>207.91069751640379</v>
      </c>
      <c r="AV18">
        <f>((0.07/0.115)*100)</f>
        <v>60.869565217391312</v>
      </c>
      <c r="AW18">
        <f>((0.065/0.12)*100)</f>
        <v>54.166666666666671</v>
      </c>
      <c r="AX18">
        <f>((0.07/0.115)*100)</f>
        <v>60.869565217391312</v>
      </c>
      <c r="AY18">
        <f>((0.065/0.11)*100)</f>
        <v>59.090909090909093</v>
      </c>
      <c r="BA18">
        <f>((0.045/0.115)*100)</f>
        <v>39.130434782608688</v>
      </c>
      <c r="BB18">
        <f>((0.055/0.12)*100)</f>
        <v>45.833333333333336</v>
      </c>
      <c r="BC18">
        <f>((0.045/0.115)*100)</f>
        <v>39.130434782608688</v>
      </c>
      <c r="BD18">
        <f>((0.045/0.11)*100)</f>
        <v>40.909090909090907</v>
      </c>
      <c r="BF18">
        <f>ABS($B$18-$D$18)</f>
        <v>1.2293690000000002</v>
      </c>
      <c r="BG18">
        <f>ABS($F$18-$H$18)</f>
        <v>3.3342099999999997</v>
      </c>
      <c r="BL18">
        <f>SQRT((ABS($A$18-$E$18)^2+(ABS($B$18-$F$18)^2)))</f>
        <v>1.470396023188993</v>
      </c>
      <c r="BM18">
        <f>SQRT((ABS($C$18-$G$18)^2+(ABS($D$18-$H$18)^2)))</f>
        <v>3.5124646305574498</v>
      </c>
      <c r="BO18">
        <f>SQRT((ABS($A$18-$G$18)^2+(ABS($B$18-$H$18)^2)))</f>
        <v>4.2783626171929274</v>
      </c>
      <c r="BP18">
        <f>SQRT((ABS($C$18-$E$18)^2+(ABS($D$18-$F$18)^2)))</f>
        <v>6.4994132267970892</v>
      </c>
      <c r="BR18">
        <f>DEGREES(ACOS((20.4346271669875^2+22.2545785316148^2-3.66664870898004^2)/(2*20.4346271669875*22.2545785316148)))</f>
        <v>8.5601839046214288</v>
      </c>
      <c r="BS18">
        <f>DEGREES(ACOS((3.66664870898004^2+19.5038810336161^2-17.7619092702131^2)/(2*3.66664870898004*19.5038810336161)))</f>
        <v>56.779160073079815</v>
      </c>
      <c r="BU18">
        <v>14</v>
      </c>
      <c r="BV18">
        <v>7</v>
      </c>
      <c r="BW18">
        <v>5</v>
      </c>
      <c r="BX18">
        <v>7</v>
      </c>
      <c r="BY18">
        <v>13</v>
      </c>
      <c r="BZ18">
        <v>7</v>
      </c>
      <c r="CA18">
        <v>6</v>
      </c>
      <c r="CB18">
        <v>4</v>
      </c>
      <c r="CC18">
        <v>14</v>
      </c>
      <c r="CD18">
        <v>5</v>
      </c>
      <c r="CE18">
        <v>6</v>
      </c>
      <c r="CF18">
        <v>11</v>
      </c>
      <c r="CG18">
        <v>13</v>
      </c>
      <c r="CH18">
        <v>7</v>
      </c>
      <c r="CI18">
        <v>3</v>
      </c>
      <c r="CJ18">
        <v>11</v>
      </c>
      <c r="CL18">
        <v>9</v>
      </c>
      <c r="CM18">
        <v>3</v>
      </c>
      <c r="CN18">
        <v>0</v>
      </c>
      <c r="CO18">
        <v>2</v>
      </c>
      <c r="CP18">
        <v>11</v>
      </c>
      <c r="CQ18">
        <v>3</v>
      </c>
      <c r="CR18">
        <v>3</v>
      </c>
      <c r="CS18">
        <v>0</v>
      </c>
      <c r="CT18">
        <v>9</v>
      </c>
      <c r="CU18">
        <v>0</v>
      </c>
      <c r="CV18">
        <v>2</v>
      </c>
      <c r="CW18">
        <v>7</v>
      </c>
      <c r="CX18">
        <v>9</v>
      </c>
      <c r="CY18">
        <v>2</v>
      </c>
      <c r="CZ18">
        <v>0</v>
      </c>
      <c r="DA18">
        <v>7</v>
      </c>
      <c r="DC18">
        <f>((7/14)*100)</f>
        <v>50</v>
      </c>
      <c r="DD18">
        <f>((5/14)*100)</f>
        <v>35.714285714285715</v>
      </c>
      <c r="DE18">
        <f>((7/14)*100)</f>
        <v>50</v>
      </c>
      <c r="DF18">
        <f>((7/13)*100)</f>
        <v>53.846153846153847</v>
      </c>
      <c r="DG18">
        <f>((6/13)*100)</f>
        <v>46.153846153846153</v>
      </c>
      <c r="DH18">
        <f>((4/13)*100)</f>
        <v>30.76923076923077</v>
      </c>
      <c r="DI18">
        <f>((5/14)*100)</f>
        <v>35.714285714285715</v>
      </c>
      <c r="DJ18">
        <f>((6/14)*100)</f>
        <v>42.857142857142854</v>
      </c>
      <c r="DK18">
        <f>((11/14)*100)</f>
        <v>78.571428571428569</v>
      </c>
      <c r="DL18">
        <f>((7/13)*100)</f>
        <v>53.846153846153847</v>
      </c>
      <c r="DM18">
        <f>((3/13)*100)</f>
        <v>23.076923076923077</v>
      </c>
      <c r="DN18">
        <f>((11/13)*100)</f>
        <v>84.615384615384613</v>
      </c>
      <c r="DP18">
        <f>((3/9)*100)</f>
        <v>33.333333333333329</v>
      </c>
      <c r="DQ18">
        <f>((0/9)*100)</f>
        <v>0</v>
      </c>
      <c r="DR18">
        <f>((2/9)*100)</f>
        <v>22.222222222222221</v>
      </c>
      <c r="DS18">
        <f>((3/11)*100)</f>
        <v>27.27272727272727</v>
      </c>
      <c r="DT18">
        <f>((3/11)*100)</f>
        <v>27.27272727272727</v>
      </c>
      <c r="DU18">
        <f>((0/11)*100)</f>
        <v>0</v>
      </c>
      <c r="DV18">
        <f>((0/9)*100)</f>
        <v>0</v>
      </c>
      <c r="DW18">
        <f>((2/9)*100)</f>
        <v>22.222222222222221</v>
      </c>
      <c r="DX18">
        <f>((7/9)*100)</f>
        <v>77.777777777777786</v>
      </c>
      <c r="DY18">
        <f>((2/9)*100)</f>
        <v>22.222222222222221</v>
      </c>
      <c r="DZ18">
        <f>((0/9)*100)</f>
        <v>0</v>
      </c>
      <c r="EA18">
        <f>((7/9)*100)</f>
        <v>77.777777777777786</v>
      </c>
    </row>
    <row r="19" spans="1:131" x14ac:dyDescent="0.25">
      <c r="A19">
        <v>134.18157500000001</v>
      </c>
      <c r="B19">
        <v>9.0038420000000006</v>
      </c>
      <c r="C19">
        <v>129.00294400000001</v>
      </c>
      <c r="D19">
        <v>7.7791050000000004</v>
      </c>
      <c r="E19">
        <v>132.60052400000001</v>
      </c>
      <c r="F19">
        <v>9.1801589999999997</v>
      </c>
      <c r="G19">
        <v>130.80125700000002</v>
      </c>
      <c r="H19">
        <v>6.0492109999999997</v>
      </c>
      <c r="K19">
        <f>(13/200)</f>
        <v>6.5000000000000002E-2</v>
      </c>
      <c r="L19">
        <f>(12/200)</f>
        <v>0.06</v>
      </c>
      <c r="M19">
        <f>(12/200)</f>
        <v>0.06</v>
      </c>
      <c r="N19">
        <f>(13/200)</f>
        <v>6.5000000000000002E-2</v>
      </c>
      <c r="P19">
        <f>(9/200)</f>
        <v>4.4999999999999998E-2</v>
      </c>
      <c r="Q19">
        <f>(10/200)</f>
        <v>0.05</v>
      </c>
      <c r="R19">
        <f>(9/200)</f>
        <v>4.4999999999999998E-2</v>
      </c>
      <c r="S19">
        <f>(11/200)</f>
        <v>5.5E-2</v>
      </c>
      <c r="U19">
        <f>0.065+0.045</f>
        <v>0.11</v>
      </c>
      <c r="V19">
        <f>0.06+0.05</f>
        <v>0.11</v>
      </c>
      <c r="W19">
        <f>0.06+0.045</f>
        <v>0.105</v>
      </c>
      <c r="X19">
        <f>0.065+0.055</f>
        <v>0.12</v>
      </c>
      <c r="Z19">
        <f>SQRT((ABS($A$20-$A$19)^2+(ABS($B$20-$B$19)^2)))</f>
        <v>25.813109144576071</v>
      </c>
      <c r="AA19">
        <f>SQRT((ABS($C$20-$C$19)^2+(ABS($D$20-$D$19)^2)))</f>
        <v>26.349997554608624</v>
      </c>
      <c r="AB19">
        <f>SQRT((ABS($E$20-$E$19)^2+(ABS($F$20-$F$19)^2)))</f>
        <v>25.787977097060651</v>
      </c>
      <c r="AC19">
        <f>SQRT((ABS($G$20-$G$19)^2+(ABS($H$20-$H$19)^2)))</f>
        <v>26.246535724251686</v>
      </c>
      <c r="AJ19">
        <f>1/0.11</f>
        <v>9.0909090909090917</v>
      </c>
      <c r="AK19">
        <f>1/0.11</f>
        <v>9.0909090909090917</v>
      </c>
      <c r="AL19">
        <f>1/0.105</f>
        <v>9.5238095238095237</v>
      </c>
      <c r="AM19">
        <f>1/0.12</f>
        <v>8.3333333333333339</v>
      </c>
      <c r="AO19">
        <f>$Z19/$U19</f>
        <v>234.66462858705518</v>
      </c>
      <c r="AP19">
        <f>$AA19/$V19</f>
        <v>239.54543231462387</v>
      </c>
      <c r="AQ19">
        <f>$AB19/$W19</f>
        <v>245.59978187676811</v>
      </c>
      <c r="AR19">
        <f>$AC19/$X19</f>
        <v>218.72113103543072</v>
      </c>
      <c r="AV19">
        <f>((0.065/0.11)*100)</f>
        <v>59.090909090909093</v>
      </c>
      <c r="AW19">
        <f>((0.06/0.11)*100)</f>
        <v>54.54545454545454</v>
      </c>
      <c r="AX19">
        <f>((0.06/0.105)*100)</f>
        <v>57.142857142857139</v>
      </c>
      <c r="AY19">
        <f>((0.065/0.12)*100)</f>
        <v>54.166666666666671</v>
      </c>
      <c r="BA19">
        <f>((0.045/0.11)*100)</f>
        <v>40.909090909090907</v>
      </c>
      <c r="BB19">
        <f>((0.05/0.11)*100)</f>
        <v>45.45454545454546</v>
      </c>
      <c r="BC19">
        <f>((0.045/0.105)*100)</f>
        <v>42.857142857142854</v>
      </c>
      <c r="BD19">
        <f>((0.055/0.12)*100)</f>
        <v>45.833333333333336</v>
      </c>
      <c r="BF19">
        <f>ABS($B$19-$D$19)</f>
        <v>1.2247370000000002</v>
      </c>
      <c r="BG19">
        <f>ABS($F$19-$H$19)</f>
        <v>3.1309480000000001</v>
      </c>
      <c r="BL19">
        <f>SQRT((ABS($A$19-$E$19)^2+(ABS($B$19-$F$19)^2)))</f>
        <v>1.5908519569997728</v>
      </c>
      <c r="BM19">
        <f>SQRT((ABS($C$19-$G$19)^2+(ABS($D$19-$H$19)^2)))</f>
        <v>2.4952881391144048</v>
      </c>
      <c r="BO19">
        <f>SQRT((ABS($A$19-$G$19)^2+(ABS($B$19-$H$19)^2)))</f>
        <v>4.489587300330057</v>
      </c>
      <c r="BP19">
        <f>SQRT((ABS($C$19-$E$19)^2+(ABS($D$19-$F$19)^2)))</f>
        <v>3.8607685980016924</v>
      </c>
      <c r="BR19">
        <f>DEGREES(ACOS((17.7619092702131^2+20.1795125457364^2-3.93568399478782^2)/(2*17.7619092702131*20.1795125457364)))</f>
        <v>9.409299378862892</v>
      </c>
      <c r="BS19">
        <f>DEGREES(ACOS((3.93568399478782^2+18.9400175017148^2-16.5545794002183^2)/(2*3.93568399478782*18.9400175017148)))</f>
        <v>47.791137233342887</v>
      </c>
      <c r="BU19">
        <v>13</v>
      </c>
      <c r="BV19">
        <v>6</v>
      </c>
      <c r="BW19">
        <v>4</v>
      </c>
      <c r="BX19">
        <v>5</v>
      </c>
      <c r="BY19">
        <v>12</v>
      </c>
      <c r="BZ19">
        <v>6</v>
      </c>
      <c r="CA19">
        <v>6</v>
      </c>
      <c r="CB19">
        <v>3</v>
      </c>
      <c r="CC19">
        <v>12</v>
      </c>
      <c r="CD19">
        <v>4</v>
      </c>
      <c r="CE19">
        <v>4</v>
      </c>
      <c r="CF19">
        <v>12</v>
      </c>
      <c r="CG19">
        <v>13</v>
      </c>
      <c r="CH19">
        <v>5</v>
      </c>
      <c r="CI19">
        <v>4</v>
      </c>
      <c r="CJ19">
        <v>12</v>
      </c>
      <c r="CL19">
        <v>9</v>
      </c>
      <c r="CM19">
        <v>3</v>
      </c>
      <c r="CN19">
        <v>0</v>
      </c>
      <c r="CO19">
        <v>3</v>
      </c>
      <c r="CP19">
        <v>10</v>
      </c>
      <c r="CQ19">
        <v>3</v>
      </c>
      <c r="CR19">
        <v>2</v>
      </c>
      <c r="CS19">
        <v>0</v>
      </c>
      <c r="CT19">
        <v>9</v>
      </c>
      <c r="CU19">
        <v>0</v>
      </c>
      <c r="CV19">
        <v>3</v>
      </c>
      <c r="CW19">
        <v>8</v>
      </c>
      <c r="CX19">
        <v>11</v>
      </c>
      <c r="CY19">
        <v>3</v>
      </c>
      <c r="CZ19">
        <v>2</v>
      </c>
      <c r="DA19">
        <v>8</v>
      </c>
      <c r="DC19">
        <f>((6/13)*100)</f>
        <v>46.153846153846153</v>
      </c>
      <c r="DD19">
        <f>((4/13)*100)</f>
        <v>30.76923076923077</v>
      </c>
      <c r="DE19">
        <f>((5/13)*100)</f>
        <v>38.461538461538467</v>
      </c>
      <c r="DF19">
        <f>((6/12)*100)</f>
        <v>50</v>
      </c>
      <c r="DG19">
        <f>((6/12)*100)</f>
        <v>50</v>
      </c>
      <c r="DH19">
        <f>((3/12)*100)</f>
        <v>25</v>
      </c>
      <c r="DI19">
        <f>((4/12)*100)</f>
        <v>33.333333333333329</v>
      </c>
      <c r="DJ19">
        <f>((4/12)*100)</f>
        <v>33.333333333333329</v>
      </c>
      <c r="DK19">
        <f>((12/12)*100)</f>
        <v>100</v>
      </c>
      <c r="DL19">
        <f>((5/13)*100)</f>
        <v>38.461538461538467</v>
      </c>
      <c r="DM19">
        <f>((4/13)*100)</f>
        <v>30.76923076923077</v>
      </c>
      <c r="DN19">
        <f>((12/13)*100)</f>
        <v>92.307692307692307</v>
      </c>
      <c r="DP19">
        <f>((3/9)*100)</f>
        <v>33.333333333333329</v>
      </c>
      <c r="DQ19">
        <f>((0/9)*100)</f>
        <v>0</v>
      </c>
      <c r="DR19">
        <f>((3/9)*100)</f>
        <v>33.333333333333329</v>
      </c>
      <c r="DS19">
        <f>((3/10)*100)</f>
        <v>30</v>
      </c>
      <c r="DT19">
        <f>((2/10)*100)</f>
        <v>20</v>
      </c>
      <c r="DU19">
        <f>((0/10)*100)</f>
        <v>0</v>
      </c>
      <c r="DV19">
        <f>((0/9)*100)</f>
        <v>0</v>
      </c>
      <c r="DW19">
        <f>((3/9)*100)</f>
        <v>33.333333333333329</v>
      </c>
      <c r="DX19">
        <f>((8/9)*100)</f>
        <v>88.888888888888886</v>
      </c>
      <c r="DY19">
        <f>((3/11)*100)</f>
        <v>27.27272727272727</v>
      </c>
      <c r="DZ19">
        <f>((2/11)*100)</f>
        <v>18.181818181818183</v>
      </c>
      <c r="EA19">
        <f>((8/11)*100)</f>
        <v>72.727272727272734</v>
      </c>
    </row>
    <row r="20" spans="1:131" x14ac:dyDescent="0.25">
      <c r="A20">
        <v>159.961544</v>
      </c>
      <c r="B20">
        <v>10.311436</v>
      </c>
      <c r="C20">
        <v>155.34585300000001</v>
      </c>
      <c r="D20">
        <v>8.3902649999999994</v>
      </c>
      <c r="E20">
        <v>158.354151</v>
      </c>
      <c r="F20">
        <v>10.510745</v>
      </c>
      <c r="G20">
        <v>157.004682</v>
      </c>
      <c r="H20">
        <v>7.5529250000000001</v>
      </c>
      <c r="K20">
        <f>(14/200)</f>
        <v>7.0000000000000007E-2</v>
      </c>
      <c r="L20">
        <f>(15/200)</f>
        <v>7.4999999999999997E-2</v>
      </c>
      <c r="M20">
        <f>(15/200)</f>
        <v>7.4999999999999997E-2</v>
      </c>
      <c r="N20">
        <f>(15/200)</f>
        <v>7.4999999999999997E-2</v>
      </c>
      <c r="P20">
        <f>(10/200)</f>
        <v>0.05</v>
      </c>
      <c r="Q20">
        <f>(11/200)</f>
        <v>5.5E-2</v>
      </c>
      <c r="R20">
        <f>(11/200)</f>
        <v>5.5E-2</v>
      </c>
      <c r="S20">
        <f>(9/200)</f>
        <v>4.4999999999999998E-2</v>
      </c>
      <c r="U20">
        <f>0.07+0.05</f>
        <v>0.12000000000000001</v>
      </c>
      <c r="V20">
        <f>0.075+0.055</f>
        <v>0.13</v>
      </c>
      <c r="W20">
        <f>0.075+0.055</f>
        <v>0.13</v>
      </c>
      <c r="X20">
        <f>0.075+0.045</f>
        <v>0.12</v>
      </c>
      <c r="Z20">
        <f>SQRT((ABS($A$21-$A$20)^2+(ABS($B$21-$B$20)^2)))</f>
        <v>21.67328438344779</v>
      </c>
      <c r="AA20">
        <f>SQRT((ABS($C$21-$C$20)^2+(ABS($D$21-$D$20)^2)))</f>
        <v>21.707029632102877</v>
      </c>
      <c r="AB20">
        <f>SQRT((ABS($E$21-$E$20)^2+(ABS($F$21-$F$20)^2)))</f>
        <v>22.248667783836581</v>
      </c>
      <c r="AC20">
        <f>SQRT((ABS($G$21-$G$20)^2+(ABS($H$21-$H$20)^2)))</f>
        <v>22.534561608700741</v>
      </c>
      <c r="AJ20">
        <f>1/0.12</f>
        <v>8.3333333333333339</v>
      </c>
      <c r="AK20">
        <f>1/0.13</f>
        <v>7.6923076923076916</v>
      </c>
      <c r="AL20">
        <f>1/0.13</f>
        <v>7.6923076923076916</v>
      </c>
      <c r="AM20">
        <f>1/0.12</f>
        <v>8.3333333333333339</v>
      </c>
      <c r="AO20">
        <f>$Z20/$U20</f>
        <v>180.61070319539823</v>
      </c>
      <c r="AP20">
        <f>$AA20/$V20</f>
        <v>166.97715101617598</v>
      </c>
      <c r="AQ20">
        <f>$AB20/$W20</f>
        <v>171.14359833720445</v>
      </c>
      <c r="AR20">
        <f>$AC20/$X20</f>
        <v>187.78801340583951</v>
      </c>
      <c r="AV20">
        <f>((0.07/0.12)*100)</f>
        <v>58.333333333333336</v>
      </c>
      <c r="AW20">
        <f>((0.075/0.13)*100)</f>
        <v>57.692307692307686</v>
      </c>
      <c r="AX20">
        <f>((0.075/0.13)*100)</f>
        <v>57.692307692307686</v>
      </c>
      <c r="AY20">
        <f>((0.075/0.12)*100)</f>
        <v>62.5</v>
      </c>
      <c r="BA20">
        <f>((0.05/0.12)*100)</f>
        <v>41.666666666666671</v>
      </c>
      <c r="BB20">
        <f>((0.055/0.13)*100)</f>
        <v>42.307692307692307</v>
      </c>
      <c r="BC20">
        <f>((0.055/0.13)*100)</f>
        <v>42.307692307692307</v>
      </c>
      <c r="BD20">
        <f>((0.045/0.12)*100)</f>
        <v>37.5</v>
      </c>
      <c r="BF20">
        <f>ABS($B$20-$D$20)</f>
        <v>1.9211710000000011</v>
      </c>
      <c r="BG20">
        <f>ABS($F$20-$H$20)</f>
        <v>2.9578199999999999</v>
      </c>
      <c r="BL20">
        <f>SQRT((ABS($A$20-$E$20)^2+(ABS($B$20-$F$20)^2)))</f>
        <v>1.6197025448921187</v>
      </c>
      <c r="BM20">
        <f>SQRT((ABS($C$20-$G$20)^2+(ABS($D$20-$H$20)^2)))</f>
        <v>1.858185116408209</v>
      </c>
      <c r="BO20">
        <f>SQRT((ABS($A$20-$G$20)^2+(ABS($B$20-$H$20)^2)))</f>
        <v>4.043812041151889</v>
      </c>
      <c r="BP20">
        <f>SQRT((ABS($C$20-$E$20)^2+(ABS($D$20-$F$20)^2)))</f>
        <v>3.6805288053762033</v>
      </c>
      <c r="BR20">
        <f>DEGREES(ACOS((16.5545794002183^2+20.3400676818251^2-5.13244173640775^2)/(2*16.5545794002183*20.3400676818251)))</f>
        <v>10.837855085092563</v>
      </c>
      <c r="BS20">
        <f>DEGREES(ACOS((5.13244173640775^2+18.1361115302669^2-14.4259273794895^2)/(2*5.13244173640775*18.1361115302669)))</f>
        <v>37.772948968915003</v>
      </c>
      <c r="BU20">
        <v>14</v>
      </c>
      <c r="BV20">
        <v>9</v>
      </c>
      <c r="BW20">
        <v>5</v>
      </c>
      <c r="BX20">
        <v>7</v>
      </c>
      <c r="BY20">
        <v>15</v>
      </c>
      <c r="BZ20">
        <v>9</v>
      </c>
      <c r="CA20">
        <v>4</v>
      </c>
      <c r="CB20">
        <v>6</v>
      </c>
      <c r="CC20">
        <v>15</v>
      </c>
      <c r="CD20">
        <v>5</v>
      </c>
      <c r="CE20">
        <v>5</v>
      </c>
      <c r="CF20">
        <v>13</v>
      </c>
      <c r="CG20">
        <v>15</v>
      </c>
      <c r="CH20">
        <v>7</v>
      </c>
      <c r="CI20">
        <v>5</v>
      </c>
      <c r="CJ20">
        <v>13</v>
      </c>
      <c r="CL20">
        <v>10</v>
      </c>
      <c r="CM20">
        <v>4</v>
      </c>
      <c r="CN20">
        <v>2</v>
      </c>
      <c r="CO20">
        <v>2</v>
      </c>
      <c r="CP20">
        <v>11</v>
      </c>
      <c r="CQ20">
        <v>4</v>
      </c>
      <c r="CR20">
        <v>3</v>
      </c>
      <c r="CS20">
        <v>2</v>
      </c>
      <c r="CT20">
        <v>11</v>
      </c>
      <c r="CU20">
        <v>2</v>
      </c>
      <c r="CV20">
        <v>0</v>
      </c>
      <c r="CW20">
        <v>9</v>
      </c>
      <c r="CX20">
        <v>9</v>
      </c>
      <c r="CY20">
        <v>2</v>
      </c>
      <c r="CZ20">
        <v>0</v>
      </c>
      <c r="DA20">
        <v>9</v>
      </c>
      <c r="DC20">
        <f>((9/14)*100)</f>
        <v>64.285714285714292</v>
      </c>
      <c r="DD20">
        <f>((5/14)*100)</f>
        <v>35.714285714285715</v>
      </c>
      <c r="DE20">
        <f>((7/14)*100)</f>
        <v>50</v>
      </c>
      <c r="DF20">
        <f>((9/15)*100)</f>
        <v>60</v>
      </c>
      <c r="DG20">
        <f>((4/15)*100)</f>
        <v>26.666666666666668</v>
      </c>
      <c r="DH20">
        <f>((6/15)*100)</f>
        <v>40</v>
      </c>
      <c r="DI20">
        <f>((5/15)*100)</f>
        <v>33.333333333333329</v>
      </c>
      <c r="DJ20">
        <f>((5/15)*100)</f>
        <v>33.333333333333329</v>
      </c>
      <c r="DK20">
        <f>((13/15)*100)</f>
        <v>86.666666666666671</v>
      </c>
      <c r="DL20">
        <f>((7/15)*100)</f>
        <v>46.666666666666664</v>
      </c>
      <c r="DM20">
        <f>((5/15)*100)</f>
        <v>33.333333333333329</v>
      </c>
      <c r="DN20">
        <f>((13/15)*100)</f>
        <v>86.666666666666671</v>
      </c>
      <c r="DP20">
        <f>((4/10)*100)</f>
        <v>40</v>
      </c>
      <c r="DQ20">
        <f>((2/10)*100)</f>
        <v>20</v>
      </c>
      <c r="DR20">
        <f>((2/10)*100)</f>
        <v>20</v>
      </c>
      <c r="DS20">
        <f>((4/11)*100)</f>
        <v>36.363636363636367</v>
      </c>
      <c r="DT20">
        <f>((3/11)*100)</f>
        <v>27.27272727272727</v>
      </c>
      <c r="DU20">
        <f>((2/11)*100)</f>
        <v>18.181818181818183</v>
      </c>
      <c r="DV20">
        <f>((2/11)*100)</f>
        <v>18.181818181818183</v>
      </c>
      <c r="DW20">
        <f>((0/11)*100)</f>
        <v>0</v>
      </c>
      <c r="DX20">
        <f>((9/11)*100)</f>
        <v>81.818181818181827</v>
      </c>
      <c r="DY20">
        <f>((2/9)*100)</f>
        <v>22.222222222222221</v>
      </c>
      <c r="DZ20">
        <f>((0/9)*100)</f>
        <v>0</v>
      </c>
      <c r="EA20">
        <f>((9/9)*100)</f>
        <v>100</v>
      </c>
    </row>
    <row r="21" spans="1:131" x14ac:dyDescent="0.25">
      <c r="A21">
        <v>181.612235</v>
      </c>
      <c r="B21">
        <v>11.300796999999999</v>
      </c>
      <c r="C21">
        <v>177.02218099999999</v>
      </c>
      <c r="D21">
        <v>9.5443619999999996</v>
      </c>
      <c r="E21">
        <v>180.597129</v>
      </c>
      <c r="F21">
        <v>11.013883</v>
      </c>
      <c r="G21">
        <v>179.53452200000001</v>
      </c>
      <c r="H21">
        <v>8.0142019999999992</v>
      </c>
      <c r="K21">
        <f>(13/200)</f>
        <v>6.5000000000000002E-2</v>
      </c>
      <c r="L21">
        <f>(11/200)</f>
        <v>5.5E-2</v>
      </c>
      <c r="M21">
        <f>(13/200)</f>
        <v>6.5000000000000002E-2</v>
      </c>
      <c r="N21">
        <f>(12/200)</f>
        <v>0.06</v>
      </c>
      <c r="P21">
        <f>(10/200)</f>
        <v>0.05</v>
      </c>
      <c r="Q21">
        <f>(10/200)</f>
        <v>0.05</v>
      </c>
      <c r="R21">
        <f>(10/200)</f>
        <v>0.05</v>
      </c>
      <c r="S21">
        <f>(10/200)</f>
        <v>0.05</v>
      </c>
      <c r="U21">
        <f>0.065+0.05</f>
        <v>0.115</v>
      </c>
      <c r="V21">
        <f>0.055+0.05</f>
        <v>0.10500000000000001</v>
      </c>
      <c r="W21">
        <f>0.065+0.05</f>
        <v>0.115</v>
      </c>
      <c r="X21">
        <f>0.06+0.05</f>
        <v>0.11</v>
      </c>
      <c r="Z21">
        <f>SQRT((ABS($A$22-$A$21)^2+(ABS($B$22-$B$21)^2)))</f>
        <v>22.512380326019816</v>
      </c>
      <c r="AA21">
        <f>SQRT((ABS($C$22-$C$21)^2+(ABS($D$22-$D$21)^2)))</f>
        <v>21.225364366902483</v>
      </c>
      <c r="AB21">
        <f>SQRT((ABS($E$22-$E$21)^2+(ABS($F$22-$F$21)^2)))</f>
        <v>22.254578531614786</v>
      </c>
      <c r="AC21">
        <f>SQRT((ABS($G$22-$G$21)^2+(ABS($H$22-$H$21)^2)))</f>
        <v>21.267518315940492</v>
      </c>
      <c r="AJ21">
        <f>1/0.115</f>
        <v>8.695652173913043</v>
      </c>
      <c r="AK21">
        <f>1/0.105</f>
        <v>9.5238095238095237</v>
      </c>
      <c r="AL21">
        <f>1/0.115</f>
        <v>8.695652173913043</v>
      </c>
      <c r="AM21">
        <f>1/0.11</f>
        <v>9.0909090909090917</v>
      </c>
      <c r="AO21">
        <f>$Z21/$U21</f>
        <v>195.75982892191143</v>
      </c>
      <c r="AP21">
        <f>$AA21/$V21</f>
        <v>202.14632730383315</v>
      </c>
      <c r="AQ21">
        <f>$AB21/$W21</f>
        <v>193.51807418795465</v>
      </c>
      <c r="AR21">
        <f>$AC21/$X21</f>
        <v>193.34107559945903</v>
      </c>
      <c r="AV21">
        <f>((0.065/0.115)*100)</f>
        <v>56.521739130434781</v>
      </c>
      <c r="AW21">
        <f>((0.055/0.105)*100)</f>
        <v>52.380952380952387</v>
      </c>
      <c r="AX21">
        <f>((0.065/0.115)*100)</f>
        <v>56.521739130434781</v>
      </c>
      <c r="AY21">
        <f>((0.06/0.11)*100)</f>
        <v>54.54545454545454</v>
      </c>
      <c r="BA21">
        <f>((0.05/0.115)*100)</f>
        <v>43.478260869565219</v>
      </c>
      <c r="BB21">
        <f>((0.05/0.105)*100)</f>
        <v>47.61904761904762</v>
      </c>
      <c r="BC21">
        <f>((0.05/0.115)*100)</f>
        <v>43.478260869565219</v>
      </c>
      <c r="BD21">
        <f>((0.05/0.11)*100)</f>
        <v>45.45454545454546</v>
      </c>
      <c r="BF21">
        <f>ABS($B$21-$D$21)</f>
        <v>1.7564349999999997</v>
      </c>
      <c r="BG21">
        <f>ABS($F$21-$H$21)</f>
        <v>2.9996810000000007</v>
      </c>
      <c r="BL21">
        <f>SQRT((ABS($A$21-$E$21)^2+(ABS($B$21-$F$21)^2)))</f>
        <v>1.0548743217236856</v>
      </c>
      <c r="BM21">
        <f>SQRT((ABS($C$21-$G$21)^2+(ABS($D$21-$H$21)^2)))</f>
        <v>2.9416401761400226</v>
      </c>
      <c r="BO21">
        <f>SQRT((ABS($A$21-$G$21)^2+(ABS($B$21-$H$21)^2)))</f>
        <v>3.8882641376832865</v>
      </c>
      <c r="BP21">
        <f>SQRT((ABS($C$21-$E$21)^2+(ABS($D$21-$F$21)^2)))</f>
        <v>3.8651966537480398</v>
      </c>
      <c r="BU21">
        <v>13</v>
      </c>
      <c r="BV21">
        <v>6</v>
      </c>
      <c r="BW21">
        <v>3</v>
      </c>
      <c r="BX21">
        <v>5</v>
      </c>
      <c r="BY21">
        <v>11</v>
      </c>
      <c r="BZ21">
        <v>6</v>
      </c>
      <c r="CA21">
        <v>5</v>
      </c>
      <c r="CB21">
        <v>3</v>
      </c>
      <c r="CC21">
        <v>13</v>
      </c>
      <c r="CD21">
        <v>3</v>
      </c>
      <c r="CE21">
        <v>6</v>
      </c>
      <c r="CF21">
        <v>10</v>
      </c>
      <c r="CG21">
        <v>12</v>
      </c>
      <c r="CH21">
        <v>5</v>
      </c>
      <c r="CI21">
        <v>3</v>
      </c>
      <c r="CJ21">
        <v>10</v>
      </c>
      <c r="CL21">
        <v>10</v>
      </c>
      <c r="CM21">
        <v>5</v>
      </c>
      <c r="CN21">
        <v>0</v>
      </c>
      <c r="CO21">
        <v>2</v>
      </c>
      <c r="CP21">
        <v>10</v>
      </c>
      <c r="CQ21">
        <v>5</v>
      </c>
      <c r="CR21">
        <v>0</v>
      </c>
      <c r="CS21">
        <v>0</v>
      </c>
      <c r="CT21">
        <v>10</v>
      </c>
      <c r="CU21">
        <v>0</v>
      </c>
      <c r="CV21">
        <v>4</v>
      </c>
      <c r="CW21">
        <v>8</v>
      </c>
      <c r="CX21">
        <v>10</v>
      </c>
      <c r="CY21">
        <v>2</v>
      </c>
      <c r="CZ21">
        <v>2</v>
      </c>
      <c r="DA21">
        <v>8</v>
      </c>
      <c r="DC21">
        <f>((6/13)*100)</f>
        <v>46.153846153846153</v>
      </c>
      <c r="DD21">
        <f>((3/13)*100)</f>
        <v>23.076923076923077</v>
      </c>
      <c r="DE21">
        <f>((5/13)*100)</f>
        <v>38.461538461538467</v>
      </c>
      <c r="DF21">
        <f>((6/11)*100)</f>
        <v>54.54545454545454</v>
      </c>
      <c r="DG21">
        <f>((5/11)*100)</f>
        <v>45.454545454545453</v>
      </c>
      <c r="DH21">
        <f>((3/11)*100)</f>
        <v>27.27272727272727</v>
      </c>
      <c r="DI21">
        <f>((3/13)*100)</f>
        <v>23.076923076923077</v>
      </c>
      <c r="DJ21">
        <f>((6/13)*100)</f>
        <v>46.153846153846153</v>
      </c>
      <c r="DK21">
        <f>((10/13)*100)</f>
        <v>76.923076923076934</v>
      </c>
      <c r="DL21">
        <f>((5/12)*100)</f>
        <v>41.666666666666671</v>
      </c>
      <c r="DM21">
        <f>((3/12)*100)</f>
        <v>25</v>
      </c>
      <c r="DN21">
        <f>((10/12)*100)</f>
        <v>83.333333333333343</v>
      </c>
      <c r="DP21">
        <f>((5/10)*100)</f>
        <v>50</v>
      </c>
      <c r="DQ21">
        <f>((0/10)*100)</f>
        <v>0</v>
      </c>
      <c r="DR21">
        <f>((2/10)*100)</f>
        <v>20</v>
      </c>
      <c r="DS21">
        <f>((5/10)*100)</f>
        <v>50</v>
      </c>
      <c r="DT21">
        <f>((0/10)*100)</f>
        <v>0</v>
      </c>
      <c r="DU21">
        <f>((0/10)*100)</f>
        <v>0</v>
      </c>
      <c r="DV21">
        <f>((0/10)*100)</f>
        <v>0</v>
      </c>
      <c r="DW21">
        <f>((4/10)*100)</f>
        <v>40</v>
      </c>
      <c r="DX21">
        <f>((8/10)*100)</f>
        <v>80</v>
      </c>
      <c r="DY21">
        <f>((2/10)*100)</f>
        <v>20</v>
      </c>
      <c r="DZ21">
        <f>((2/10)*100)</f>
        <v>20</v>
      </c>
      <c r="EA21">
        <f>((8/10)*100)</f>
        <v>80</v>
      </c>
    </row>
    <row r="22" spans="1:131" x14ac:dyDescent="0.25">
      <c r="A22">
        <v>204.111277</v>
      </c>
      <c r="B22">
        <v>10.525957</v>
      </c>
      <c r="C22">
        <v>198.246543</v>
      </c>
      <c r="D22">
        <v>9.3380849999999995</v>
      </c>
      <c r="E22">
        <v>202.85170199999999</v>
      </c>
      <c r="F22">
        <v>10.998192</v>
      </c>
      <c r="G22">
        <v>200.80196599999999</v>
      </c>
      <c r="H22">
        <v>7.9579789999999999</v>
      </c>
      <c r="K22">
        <f>(14/200)</f>
        <v>7.0000000000000007E-2</v>
      </c>
      <c r="L22">
        <f>(11/200)</f>
        <v>5.5E-2</v>
      </c>
      <c r="M22">
        <f>(13/200)</f>
        <v>6.5000000000000002E-2</v>
      </c>
      <c r="N22">
        <f>(15/200)</f>
        <v>7.4999999999999997E-2</v>
      </c>
      <c r="P22">
        <f>(10/200)</f>
        <v>0.05</v>
      </c>
      <c r="Q22">
        <f>(11/200)</f>
        <v>5.5E-2</v>
      </c>
      <c r="R22">
        <f>(11/200)</f>
        <v>5.5E-2</v>
      </c>
      <c r="S22">
        <f>(10/200)</f>
        <v>0.05</v>
      </c>
      <c r="U22">
        <f>0.07+0.05</f>
        <v>0.12000000000000001</v>
      </c>
      <c r="V22">
        <f>0.055+0.055</f>
        <v>0.11</v>
      </c>
      <c r="W22">
        <f>0.065+0.055</f>
        <v>0.12</v>
      </c>
      <c r="X22">
        <f>0.075+0.05</f>
        <v>0.125</v>
      </c>
      <c r="Z22">
        <f>SQRT((ABS($A$23-$A$22)^2+(ABS($B$23-$B$22)^2)))</f>
        <v>19.622272242503435</v>
      </c>
      <c r="AA22">
        <f>SQRT((ABS($C$23-$C$22)^2+(ABS($D$23-$D$22)^2)))</f>
        <v>20.116926277388707</v>
      </c>
      <c r="AB22">
        <f>SQRT((ABS($E$23-$E$22)^2+(ABS($F$23-$F$22)^2)))</f>
        <v>20.179512545736429</v>
      </c>
      <c r="AC22">
        <f>SQRT((ABS($G$23-$G$22)^2+(ABS($H$23-$H$22)^2)))</f>
        <v>19.503881033616096</v>
      </c>
      <c r="AJ22">
        <f>1/0.12</f>
        <v>8.3333333333333339</v>
      </c>
      <c r="AK22">
        <f>1/0.11</f>
        <v>9.0909090909090917</v>
      </c>
      <c r="AL22">
        <f>1/0.12</f>
        <v>8.3333333333333339</v>
      </c>
      <c r="AM22">
        <f>1/0.125</f>
        <v>8</v>
      </c>
      <c r="AO22">
        <f>$Z22/$U22</f>
        <v>163.51893535419526</v>
      </c>
      <c r="AP22">
        <f>$AA22/$V22</f>
        <v>182.88114797626096</v>
      </c>
      <c r="AQ22">
        <f>$AB22/$W22</f>
        <v>168.1626045478036</v>
      </c>
      <c r="AR22">
        <f>$AC22/$X22</f>
        <v>156.03104826892877</v>
      </c>
      <c r="AV22">
        <f>((0.07/0.12)*100)</f>
        <v>58.333333333333336</v>
      </c>
      <c r="AW22">
        <f>((0.055/0.11)*100)</f>
        <v>50</v>
      </c>
      <c r="AX22">
        <f>((0.065/0.12)*100)</f>
        <v>54.166666666666671</v>
      </c>
      <c r="AY22">
        <f>((0.075/0.125)*100)</f>
        <v>60</v>
      </c>
      <c r="BA22">
        <f>((0.05/0.12)*100)</f>
        <v>41.666666666666671</v>
      </c>
      <c r="BB22">
        <f>((0.055/0.11)*100)</f>
        <v>50</v>
      </c>
      <c r="BC22">
        <f>((0.055/0.12)*100)</f>
        <v>45.833333333333336</v>
      </c>
      <c r="BD22">
        <f>((0.05/0.125)*100)</f>
        <v>40</v>
      </c>
      <c r="BF22">
        <f>ABS($B$22-$D$22)</f>
        <v>1.1878720000000005</v>
      </c>
      <c r="BG22">
        <f>ABS($F$22-$H$22)</f>
        <v>3.0402129999999996</v>
      </c>
      <c r="BL22">
        <f>SQRT((ABS($A$22-$E$22)^2+(ABS($B$22-$F$22)^2)))</f>
        <v>1.3451896059106427</v>
      </c>
      <c r="BM22">
        <f>SQRT((ABS($C$22-$G$22)^2+(ABS($D$22-$H$22)^2)))</f>
        <v>2.9042863633197316</v>
      </c>
      <c r="BO22">
        <f>SQRT((ABS($A$22-$G$22)^2+(ABS($B$22-$H$22)^2)))</f>
        <v>4.1888005805009447</v>
      </c>
      <c r="BP22">
        <f>SQRT((ABS($C$22-$E$22)^2+(ABS($D$22-$F$22)^2)))</f>
        <v>4.8952471507299684</v>
      </c>
      <c r="BU22">
        <v>14</v>
      </c>
      <c r="BV22">
        <v>5</v>
      </c>
      <c r="BW22">
        <v>3</v>
      </c>
      <c r="BX22">
        <v>7</v>
      </c>
      <c r="BY22">
        <v>11</v>
      </c>
      <c r="BZ22">
        <v>5</v>
      </c>
      <c r="CA22">
        <v>6</v>
      </c>
      <c r="CB22">
        <v>3</v>
      </c>
      <c r="CC22">
        <v>13</v>
      </c>
      <c r="CD22">
        <v>3</v>
      </c>
      <c r="CE22">
        <v>7</v>
      </c>
      <c r="CF22">
        <v>11</v>
      </c>
      <c r="CG22">
        <v>15</v>
      </c>
      <c r="CH22">
        <v>7</v>
      </c>
      <c r="CI22">
        <v>5</v>
      </c>
      <c r="CJ22">
        <v>11</v>
      </c>
      <c r="CL22">
        <v>10</v>
      </c>
      <c r="CM22">
        <v>4</v>
      </c>
      <c r="CN22">
        <v>0</v>
      </c>
      <c r="CO22">
        <v>3</v>
      </c>
      <c r="CP22">
        <v>11</v>
      </c>
      <c r="CQ22">
        <v>4</v>
      </c>
      <c r="CR22">
        <v>4</v>
      </c>
      <c r="CS22">
        <v>2</v>
      </c>
      <c r="CT22">
        <v>11</v>
      </c>
      <c r="CU22">
        <v>0</v>
      </c>
      <c r="CV22">
        <v>6</v>
      </c>
      <c r="CW22">
        <v>7</v>
      </c>
      <c r="CX22">
        <v>10</v>
      </c>
      <c r="CY22">
        <v>3</v>
      </c>
      <c r="CZ22">
        <v>2</v>
      </c>
      <c r="DA22">
        <v>7</v>
      </c>
      <c r="DC22">
        <f>((5/14)*100)</f>
        <v>35.714285714285715</v>
      </c>
      <c r="DD22">
        <f>((3/14)*100)</f>
        <v>21.428571428571427</v>
      </c>
      <c r="DE22">
        <f>((7/14)*100)</f>
        <v>50</v>
      </c>
      <c r="DF22">
        <f>((5/11)*100)</f>
        <v>45.454545454545453</v>
      </c>
      <c r="DG22">
        <f>((6/11)*100)</f>
        <v>54.54545454545454</v>
      </c>
      <c r="DH22">
        <f>((3/11)*100)</f>
        <v>27.27272727272727</v>
      </c>
      <c r="DI22">
        <f>((3/13)*100)</f>
        <v>23.076923076923077</v>
      </c>
      <c r="DJ22">
        <f>((7/13)*100)</f>
        <v>53.846153846153847</v>
      </c>
      <c r="DK22">
        <f>((11/13)*100)</f>
        <v>84.615384615384613</v>
      </c>
      <c r="DL22">
        <f>((7/15)*100)</f>
        <v>46.666666666666664</v>
      </c>
      <c r="DM22">
        <f>((5/15)*100)</f>
        <v>33.333333333333329</v>
      </c>
      <c r="DN22">
        <f>((11/15)*100)</f>
        <v>73.333333333333329</v>
      </c>
      <c r="DP22">
        <f>((4/10)*100)</f>
        <v>40</v>
      </c>
      <c r="DQ22">
        <f>((0/10)*100)</f>
        <v>0</v>
      </c>
      <c r="DR22">
        <f>((3/10)*100)</f>
        <v>30</v>
      </c>
      <c r="DS22">
        <f>((4/11)*100)</f>
        <v>36.363636363636367</v>
      </c>
      <c r="DT22">
        <f>((4/11)*100)</f>
        <v>36.363636363636367</v>
      </c>
      <c r="DU22">
        <f>((2/11)*100)</f>
        <v>18.181818181818183</v>
      </c>
      <c r="DV22">
        <f>((0/11)*100)</f>
        <v>0</v>
      </c>
      <c r="DW22">
        <f>((6/11)*100)</f>
        <v>54.54545454545454</v>
      </c>
      <c r="DX22">
        <f>((7/11)*100)</f>
        <v>63.636363636363633</v>
      </c>
      <c r="DY22">
        <f>((3/10)*100)</f>
        <v>30</v>
      </c>
      <c r="DZ22">
        <f>((2/10)*100)</f>
        <v>20</v>
      </c>
      <c r="EA22">
        <f>((7/10)*100)</f>
        <v>70</v>
      </c>
    </row>
    <row r="23" spans="1:131" x14ac:dyDescent="0.25">
      <c r="A23">
        <v>223.72406599999999</v>
      </c>
      <c r="B23">
        <v>9.9159769999999998</v>
      </c>
      <c r="C23">
        <v>218.34304900000001</v>
      </c>
      <c r="D23">
        <v>8.4319009999999999</v>
      </c>
      <c r="E23">
        <v>223.02600000000001</v>
      </c>
      <c r="F23">
        <v>10.539469</v>
      </c>
      <c r="G23">
        <v>220.30409800000001</v>
      </c>
      <c r="H23">
        <v>7.6967840000000001</v>
      </c>
      <c r="K23">
        <f>(13/200)</f>
        <v>6.5000000000000002E-2</v>
      </c>
      <c r="L23">
        <f>(13/200)</f>
        <v>6.5000000000000002E-2</v>
      </c>
      <c r="M23">
        <f>(14/200)</f>
        <v>7.0000000000000007E-2</v>
      </c>
      <c r="N23">
        <f>(15/200)</f>
        <v>7.4999999999999997E-2</v>
      </c>
      <c r="P23">
        <f>(11/200)</f>
        <v>5.5E-2</v>
      </c>
      <c r="Q23">
        <f>(12/200)</f>
        <v>0.06</v>
      </c>
      <c r="R23">
        <f>(13/200)</f>
        <v>6.5000000000000002E-2</v>
      </c>
      <c r="S23">
        <f>(10/200)</f>
        <v>0.05</v>
      </c>
      <c r="U23">
        <f>0.065+0.055</f>
        <v>0.12</v>
      </c>
      <c r="V23">
        <f>0.065+0.06</f>
        <v>0.125</v>
      </c>
      <c r="W23">
        <f>0.07+0.065</f>
        <v>0.13500000000000001</v>
      </c>
      <c r="X23">
        <f>0.075+0.05</f>
        <v>0.125</v>
      </c>
      <c r="Z23">
        <f>SQRT((ABS($A$24-$A$23)^2+(ABS($B$24-$B$23)^2)))</f>
        <v>20.560496800579621</v>
      </c>
      <c r="AA23">
        <f>SQRT((ABS($C$24-$C$23)^2+(ABS($D$24-$D$23)^2)))</f>
        <v>18.817009444582833</v>
      </c>
      <c r="AB23">
        <f>SQRT((ABS($E$24-$E$23)^2+(ABS($F$24-$F$23)^2)))</f>
        <v>20.340067681825051</v>
      </c>
      <c r="AC23">
        <f>SQRT((ABS($G$24-$G$23)^2+(ABS($H$24-$H$23)^2)))</f>
        <v>18.940017501714831</v>
      </c>
      <c r="AJ23">
        <f>1/0.12</f>
        <v>8.3333333333333339</v>
      </c>
      <c r="AK23">
        <f>1/0.125</f>
        <v>8</v>
      </c>
      <c r="AL23">
        <f>1/0.135</f>
        <v>7.4074074074074066</v>
      </c>
      <c r="AM23">
        <f>1/0.125</f>
        <v>8</v>
      </c>
      <c r="AO23">
        <f>$Z23/$U23</f>
        <v>171.33747333816351</v>
      </c>
      <c r="AP23">
        <f>$AA23/$V23</f>
        <v>150.53607555666267</v>
      </c>
      <c r="AQ23">
        <f>$AB23/$W23</f>
        <v>150.66716801351888</v>
      </c>
      <c r="AR23">
        <f>$AC23/$X23</f>
        <v>151.52014001371865</v>
      </c>
      <c r="AV23">
        <f>((0.065/0.12)*100)</f>
        <v>54.166666666666671</v>
      </c>
      <c r="AW23">
        <f>((0.065/0.125)*100)</f>
        <v>52</v>
      </c>
      <c r="AX23">
        <f>((0.07/0.135)*100)</f>
        <v>51.851851851851848</v>
      </c>
      <c r="AY23">
        <f>((0.075/0.125)*100)</f>
        <v>60</v>
      </c>
      <c r="BA23">
        <f>((0.055/0.12)*100)</f>
        <v>45.833333333333336</v>
      </c>
      <c r="BB23">
        <f>((0.06/0.125)*100)</f>
        <v>48</v>
      </c>
      <c r="BC23">
        <f>((0.065/0.135)*100)</f>
        <v>48.148148148148145</v>
      </c>
      <c r="BD23">
        <f>((0.05/0.125)*100)</f>
        <v>40</v>
      </c>
      <c r="BF23">
        <f>ABS($B$23-$D$23)</f>
        <v>1.484076</v>
      </c>
      <c r="BG23">
        <f>ABS($F$23-$H$23)</f>
        <v>2.8426850000000004</v>
      </c>
      <c r="BL23">
        <f>SQRT((ABS($A$23-$E$23)^2+(ABS($B$23-$F$23)^2)))</f>
        <v>0.93596923796670639</v>
      </c>
      <c r="BM23">
        <f>SQRT((ABS($C$23-$G$23)^2+(ABS($D$23-$H$23)^2)))</f>
        <v>2.0943042243403918</v>
      </c>
      <c r="BO23">
        <f>SQRT((ABS($A$23-$G$23)^2+(ABS($B$23-$H$23)^2)))</f>
        <v>4.0768859062123486</v>
      </c>
      <c r="BP23">
        <f>SQRT((ABS($C$23-$E$23)^2+(ABS($D$23-$F$23)^2)))</f>
        <v>5.1353551915154831</v>
      </c>
      <c r="BR23">
        <f>DEGREES(ACOS((9.18586888417573^2+20.0956660173472^2-11.6058268075069^2)/(2*9.18586888417573*20.0956660173472)))</f>
        <v>16.753884932214831</v>
      </c>
      <c r="BS23">
        <f>DEGREES(ACOS((9.93475894695372^2+20.7691263177807^2-11.37657449769^2)/(2*9.93475894695372*20.7691263177807)))</f>
        <v>13.875952568150677</v>
      </c>
      <c r="BU23">
        <v>13</v>
      </c>
      <c r="BV23">
        <v>5</v>
      </c>
      <c r="BW23">
        <v>1</v>
      </c>
      <c r="BX23">
        <v>6</v>
      </c>
      <c r="BY23">
        <v>13</v>
      </c>
      <c r="BZ23">
        <v>5</v>
      </c>
      <c r="CA23">
        <v>7</v>
      </c>
      <c r="CB23">
        <v>5</v>
      </c>
      <c r="CC23">
        <v>14</v>
      </c>
      <c r="CD23">
        <v>1</v>
      </c>
      <c r="CE23">
        <v>9</v>
      </c>
      <c r="CF23">
        <v>10</v>
      </c>
      <c r="CG23">
        <v>15</v>
      </c>
      <c r="CH23">
        <v>6</v>
      </c>
      <c r="CI23">
        <v>5</v>
      </c>
      <c r="CJ23">
        <v>10</v>
      </c>
      <c r="CL23">
        <v>11</v>
      </c>
      <c r="CM23">
        <v>3</v>
      </c>
      <c r="CN23">
        <v>1</v>
      </c>
      <c r="CO23">
        <v>3</v>
      </c>
      <c r="CP23">
        <v>12</v>
      </c>
      <c r="CQ23">
        <v>3</v>
      </c>
      <c r="CR23">
        <v>6</v>
      </c>
      <c r="CS23">
        <v>2</v>
      </c>
      <c r="CT23">
        <v>13</v>
      </c>
      <c r="CU23">
        <v>1</v>
      </c>
      <c r="CV23">
        <v>7</v>
      </c>
      <c r="CW23">
        <v>8</v>
      </c>
      <c r="CX23">
        <v>10</v>
      </c>
      <c r="CY23">
        <v>3</v>
      </c>
      <c r="CZ23">
        <v>2</v>
      </c>
      <c r="DA23">
        <v>8</v>
      </c>
      <c r="DC23">
        <f>((5/13)*100)</f>
        <v>38.461538461538467</v>
      </c>
      <c r="DD23">
        <f>((1/13)*100)</f>
        <v>7.6923076923076925</v>
      </c>
      <c r="DE23">
        <f>((6/13)*100)</f>
        <v>46.153846153846153</v>
      </c>
      <c r="DF23">
        <f>((5/13)*100)</f>
        <v>38.461538461538467</v>
      </c>
      <c r="DG23">
        <f>((7/13)*100)</f>
        <v>53.846153846153847</v>
      </c>
      <c r="DH23">
        <f>((5/13)*100)</f>
        <v>38.461538461538467</v>
      </c>
      <c r="DI23">
        <f>((1/14)*100)</f>
        <v>7.1428571428571423</v>
      </c>
      <c r="DJ23">
        <f>((9/14)*100)</f>
        <v>64.285714285714292</v>
      </c>
      <c r="DK23">
        <f>((10/14)*100)</f>
        <v>71.428571428571431</v>
      </c>
      <c r="DL23">
        <f>((6/15)*100)</f>
        <v>40</v>
      </c>
      <c r="DM23">
        <f>((5/15)*100)</f>
        <v>33.333333333333329</v>
      </c>
      <c r="DN23">
        <f>((10/15)*100)</f>
        <v>66.666666666666657</v>
      </c>
      <c r="DP23">
        <f>((3/11)*100)</f>
        <v>27.27272727272727</v>
      </c>
      <c r="DQ23">
        <f>((1/11)*100)</f>
        <v>9.0909090909090917</v>
      </c>
      <c r="DR23">
        <f>((3/11)*100)</f>
        <v>27.27272727272727</v>
      </c>
      <c r="DS23">
        <f>((3/12)*100)</f>
        <v>25</v>
      </c>
      <c r="DT23">
        <f>((6/12)*100)</f>
        <v>50</v>
      </c>
      <c r="DU23">
        <f>((2/12)*100)</f>
        <v>16.666666666666664</v>
      </c>
      <c r="DV23">
        <f>((1/13)*100)</f>
        <v>7.6923076923076925</v>
      </c>
      <c r="DW23">
        <f>((7/13)*100)</f>
        <v>53.846153846153847</v>
      </c>
      <c r="DX23">
        <f>((8/13)*100)</f>
        <v>61.53846153846154</v>
      </c>
      <c r="DY23">
        <f>((3/10)*100)</f>
        <v>30</v>
      </c>
      <c r="DZ23">
        <f>((2/10)*100)</f>
        <v>20</v>
      </c>
      <c r="EA23">
        <f>((8/10)*100)</f>
        <v>80</v>
      </c>
    </row>
    <row r="24" spans="1:131" x14ac:dyDescent="0.25">
      <c r="A24">
        <v>244.27245199999999</v>
      </c>
      <c r="B24">
        <v>9.2103839999999995</v>
      </c>
      <c r="C24">
        <v>237.138533</v>
      </c>
      <c r="D24">
        <v>7.5321090000000002</v>
      </c>
      <c r="E24">
        <v>243.36381800000001</v>
      </c>
      <c r="F24">
        <v>10.236959000000001</v>
      </c>
      <c r="G24">
        <v>239.23720599999999</v>
      </c>
      <c r="H24">
        <v>7.1852330000000002</v>
      </c>
      <c r="K24">
        <f>(15/200)</f>
        <v>7.4999999999999997E-2</v>
      </c>
      <c r="L24">
        <f>(13/200)</f>
        <v>6.5000000000000002E-2</v>
      </c>
      <c r="P24">
        <f>(14/200)</f>
        <v>7.0000000000000007E-2</v>
      </c>
      <c r="Q24">
        <f>(12/200)</f>
        <v>0.06</v>
      </c>
      <c r="R24">
        <f>(16/200)</f>
        <v>0.08</v>
      </c>
      <c r="S24">
        <f>(12/200)</f>
        <v>0.06</v>
      </c>
      <c r="U24">
        <f>0.075+0.07</f>
        <v>0.14500000000000002</v>
      </c>
      <c r="V24">
        <f>0.065+0.06</f>
        <v>0.125</v>
      </c>
      <c r="Z24">
        <f>SQRT((ABS($A$25-$A$24)^2+(ABS($B$25-$B$24)^2)))</f>
        <v>21.374625581101476</v>
      </c>
      <c r="AA24">
        <f>SQRT((ABS($C$25-$C$24)^2+(ABS($D$25-$D$24)^2)))</f>
        <v>20.755890524938124</v>
      </c>
      <c r="AJ24">
        <f>1/0.145</f>
        <v>6.8965517241379315</v>
      </c>
      <c r="AK24">
        <f>1/0.125</f>
        <v>8</v>
      </c>
      <c r="AO24">
        <f>$Z24/$U24</f>
        <v>147.41121090414811</v>
      </c>
      <c r="AP24">
        <f>$AA24/$V24</f>
        <v>166.04712419950499</v>
      </c>
      <c r="AV24">
        <f>((0.075/0.145)*100)</f>
        <v>51.724137931034484</v>
      </c>
      <c r="AW24">
        <f>((0.065/0.125)*100)</f>
        <v>52</v>
      </c>
      <c r="BA24">
        <f>((0.07/0.145)*100)</f>
        <v>48.275862068965523</v>
      </c>
      <c r="BB24">
        <f>((0.06/0.125)*100)</f>
        <v>48</v>
      </c>
      <c r="BF24">
        <f>ABS($B$24-$D$24)</f>
        <v>1.6782749999999993</v>
      </c>
      <c r="BG24">
        <f>ABS($F$24-$H$24)</f>
        <v>3.0517260000000004</v>
      </c>
      <c r="BI24">
        <v>2.9942505000000001</v>
      </c>
      <c r="BJ24">
        <v>1.961166</v>
      </c>
      <c r="BL24">
        <f>SQRT((ABS($A$24-$E$24)^2+(ABS($B$24-$F$24)^2)))</f>
        <v>1.3709383562293975</v>
      </c>
      <c r="BM24">
        <f>SQRT((ABS($C$24-$G$24)^2+(ABS($D$24-$H$24)^2)))</f>
        <v>2.1271462855913228</v>
      </c>
      <c r="BO24">
        <f>SQRT((ABS($A$24-$G$24)^2+(ABS($B$24-$H$24)^2)))</f>
        <v>5.4272404455042347</v>
      </c>
      <c r="BP24">
        <f>SQRT((ABS($C$24-$E$24)^2+(ABS($D$24-$F$24)^2)))</f>
        <v>6.787516987361812</v>
      </c>
      <c r="BR24">
        <f>DEGREES(ACOS((7.31609298493848^2+25.8179880948307^2-19.302763054397^2)/(2*7.31609298493848*25.8179880948307)))</f>
        <v>23.095057945299946</v>
      </c>
      <c r="BS24">
        <f>DEGREES(ACOS((11.6058268075069^2+17.9665773472854^2-7.31609298493848^2)/(2*11.6058268075069*17.9665773472854)))</f>
        <v>14.380197961026211</v>
      </c>
      <c r="BU24">
        <v>15</v>
      </c>
      <c r="BV24">
        <v>3</v>
      </c>
      <c r="BW24">
        <v>0</v>
      </c>
      <c r="BX24">
        <v>8</v>
      </c>
      <c r="BY24">
        <v>13</v>
      </c>
      <c r="BZ24">
        <v>3</v>
      </c>
      <c r="CA24">
        <v>9</v>
      </c>
      <c r="CB24">
        <v>5</v>
      </c>
      <c r="CL24">
        <v>14</v>
      </c>
      <c r="CM24">
        <v>4</v>
      </c>
      <c r="CN24">
        <v>1</v>
      </c>
      <c r="CO24">
        <v>5</v>
      </c>
      <c r="CP24">
        <v>12</v>
      </c>
      <c r="CQ24">
        <v>4</v>
      </c>
      <c r="CR24">
        <v>7</v>
      </c>
      <c r="CS24">
        <v>2</v>
      </c>
      <c r="CT24">
        <v>16</v>
      </c>
      <c r="CU24">
        <v>1</v>
      </c>
      <c r="CV24">
        <v>12</v>
      </c>
      <c r="CW24">
        <v>8</v>
      </c>
      <c r="CX24">
        <v>12</v>
      </c>
      <c r="CY24">
        <v>5</v>
      </c>
      <c r="CZ24">
        <v>4</v>
      </c>
      <c r="DA24">
        <v>8</v>
      </c>
      <c r="DC24">
        <f>((3/15)*100)</f>
        <v>20</v>
      </c>
      <c r="DD24">
        <f>((0/15)*100)</f>
        <v>0</v>
      </c>
      <c r="DE24">
        <f>((8/15)*100)</f>
        <v>53.333333333333336</v>
      </c>
      <c r="DF24">
        <f>((3/13)*100)</f>
        <v>23.076923076923077</v>
      </c>
      <c r="DG24">
        <f>((9/13)*100)</f>
        <v>69.230769230769226</v>
      </c>
      <c r="DH24">
        <f>((5/13)*100)</f>
        <v>38.461538461538467</v>
      </c>
      <c r="DP24">
        <f>((4/14)*100)</f>
        <v>28.571428571428569</v>
      </c>
      <c r="DQ24">
        <f>((1/14)*100)</f>
        <v>7.1428571428571423</v>
      </c>
      <c r="DR24">
        <f>((5/14)*100)</f>
        <v>35.714285714285715</v>
      </c>
      <c r="DS24">
        <f>((4/12)*100)</f>
        <v>33.333333333333329</v>
      </c>
      <c r="DT24">
        <f>((7/12)*100)</f>
        <v>58.333333333333336</v>
      </c>
      <c r="DU24">
        <f>((2/12)*100)</f>
        <v>16.666666666666664</v>
      </c>
      <c r="DV24">
        <f>((1/16)*100)</f>
        <v>6.25</v>
      </c>
      <c r="DW24">
        <f>((12/16)*100)</f>
        <v>75</v>
      </c>
      <c r="DX24">
        <f>((8/16)*100)</f>
        <v>50</v>
      </c>
      <c r="DY24">
        <f>((5/12)*100)</f>
        <v>41.666666666666671</v>
      </c>
      <c r="DZ24">
        <f>((4/12)*100)</f>
        <v>33.333333333333329</v>
      </c>
      <c r="EA24">
        <f>((8/12)*100)</f>
        <v>66.666666666666657</v>
      </c>
    </row>
    <row r="25" spans="1:131" x14ac:dyDescent="0.25">
      <c r="A25">
        <v>265.634478</v>
      </c>
      <c r="B25">
        <v>8.4765829999999998</v>
      </c>
      <c r="C25">
        <v>257.89101699999998</v>
      </c>
      <c r="D25">
        <v>7.1560779999999999</v>
      </c>
      <c r="Q25">
        <f>(15/200)</f>
        <v>7.4999999999999997E-2</v>
      </c>
      <c r="BF25">
        <f>ABS($B$25-$D$25)</f>
        <v>1.3205049999999998</v>
      </c>
      <c r="BR25">
        <f>DEGREES(ACOS((5.37466512051291^2+25.0140306802931^2-21.6561467960198^2)/(2*5.37466512051291*25.0140306802931)))</f>
        <v>46.349265308862265</v>
      </c>
      <c r="BS25">
        <f>DEGREES(ACOS((19.302763054397^2+22.5323222058021^2-5.37466512051291^2)/(2*19.302763054397*22.5323222058021)))</f>
        <v>11.823908590655705</v>
      </c>
      <c r="CP25">
        <v>15</v>
      </c>
      <c r="CQ25">
        <v>3</v>
      </c>
      <c r="CR25">
        <v>12</v>
      </c>
      <c r="CS25">
        <v>4</v>
      </c>
      <c r="DS25">
        <f>((3/15)*100)</f>
        <v>20</v>
      </c>
      <c r="DT25">
        <f>((12/15)*100)</f>
        <v>80</v>
      </c>
      <c r="DU25">
        <f>((4/15)*100)</f>
        <v>26.666666666666668</v>
      </c>
    </row>
    <row r="26" spans="1:131" x14ac:dyDescent="0.25">
      <c r="A26" t="s">
        <v>22</v>
      </c>
      <c r="B26" t="s">
        <v>22</v>
      </c>
      <c r="C26" t="s">
        <v>22</v>
      </c>
      <c r="D26" t="s">
        <v>22</v>
      </c>
      <c r="E26" t="s">
        <v>22</v>
      </c>
      <c r="F26" t="s">
        <v>22</v>
      </c>
      <c r="G26" t="s">
        <v>22</v>
      </c>
      <c r="H26" t="s">
        <v>22</v>
      </c>
      <c r="BR26">
        <f>DEGREES(ACOS((3.96858329261929^2+28.7248880277023^2-28.2974506243319^2)/(2*3.96858329261929*28.7248880277023)))</f>
        <v>79.864125496182737</v>
      </c>
      <c r="BS26">
        <f>DEGREES(ACOS((21.6561467960198^2+22.487448241669^2-3.96858329261929^2)/(2*21.6561467960198*22.487448241669)))</f>
        <v>10.088236675038475</v>
      </c>
    </row>
    <row r="27" spans="1:131" x14ac:dyDescent="0.25">
      <c r="A27">
        <v>39.184425000000012</v>
      </c>
      <c r="B27">
        <v>7.9786970000000004</v>
      </c>
      <c r="C27">
        <v>50.171462000000012</v>
      </c>
      <c r="D27">
        <v>5.3501760000000003</v>
      </c>
      <c r="E27">
        <v>39.144214000000012</v>
      </c>
      <c r="F27">
        <v>8.4197369999999996</v>
      </c>
      <c r="G27">
        <v>29.346683000000013</v>
      </c>
      <c r="H27">
        <v>6.7741910000000001</v>
      </c>
      <c r="K27">
        <f>(15/200)</f>
        <v>7.4999999999999997E-2</v>
      </c>
      <c r="L27">
        <f>(14/200)</f>
        <v>7.0000000000000007E-2</v>
      </c>
      <c r="M27">
        <f>(15/200)</f>
        <v>7.4999999999999997E-2</v>
      </c>
      <c r="N27">
        <f>(13/200)</f>
        <v>6.5000000000000002E-2</v>
      </c>
      <c r="P27">
        <f>(12/200)</f>
        <v>0.06</v>
      </c>
      <c r="Q27">
        <f>(11/200)</f>
        <v>5.5E-2</v>
      </c>
      <c r="R27">
        <f>(12/200)</f>
        <v>0.06</v>
      </c>
      <c r="S27">
        <f>(12/200)</f>
        <v>0.06</v>
      </c>
      <c r="U27">
        <f>0.075+0.06</f>
        <v>0.13500000000000001</v>
      </c>
      <c r="V27">
        <f>0.07+0.055</f>
        <v>0.125</v>
      </c>
      <c r="W27">
        <f>0.075+0.06</f>
        <v>0.13500000000000001</v>
      </c>
      <c r="X27">
        <f>0.065+0.06</f>
        <v>0.125</v>
      </c>
      <c r="Z27">
        <f>SQRT((ABS($A$28-$A$27)^2+(ABS($B$28-$B$27)^2)))</f>
        <v>22.195046018067298</v>
      </c>
      <c r="AA27">
        <f>SQRT((ABS($C$28-$C$27)^2+(ABS($D$28-$D$27)^2)))</f>
        <v>22.522988513238747</v>
      </c>
      <c r="AB27">
        <f>SQRT((ABS($E$28-$E$27)^2+(ABS($F$28-$F$27)^2)))</f>
        <v>24.401762658443122</v>
      </c>
      <c r="AC27">
        <f>SQRT((ABS($G$28-$G$27)^2+(ABS($H$28-$H$27)^2)))</f>
        <v>20.769126317780749</v>
      </c>
      <c r="AJ27">
        <f>1/0.135</f>
        <v>7.4074074074074066</v>
      </c>
      <c r="AK27">
        <f>1/0.125</f>
        <v>8</v>
      </c>
      <c r="AL27">
        <f>1/0.135</f>
        <v>7.4074074074074066</v>
      </c>
      <c r="AM27">
        <f>1/0.125</f>
        <v>8</v>
      </c>
      <c r="AO27">
        <f>$Z27/$U27</f>
        <v>164.40774828197999</v>
      </c>
      <c r="AP27">
        <f>$AA27/$V27</f>
        <v>180.18390810590998</v>
      </c>
      <c r="AQ27">
        <f>$AB27/$W27</f>
        <v>180.75379746994903</v>
      </c>
      <c r="AR27">
        <f>$AC27/$X27</f>
        <v>166.15301054224599</v>
      </c>
      <c r="AV27">
        <f>((0.075/0.135)*100)</f>
        <v>55.55555555555555</v>
      </c>
      <c r="AW27">
        <f>((0.07/0.125)*100)</f>
        <v>56.000000000000007</v>
      </c>
      <c r="AX27">
        <f>((0.075/0.135)*100)</f>
        <v>55.55555555555555</v>
      </c>
      <c r="AY27">
        <f>((0.065/0.125)*100)</f>
        <v>52</v>
      </c>
      <c r="BA27">
        <f>((0.06/0.135)*100)</f>
        <v>44.444444444444443</v>
      </c>
      <c r="BB27">
        <f>((0.055/0.125)*100)</f>
        <v>44</v>
      </c>
      <c r="BC27">
        <f>((0.06/0.135)*100)</f>
        <v>44.444444444444443</v>
      </c>
      <c r="BD27">
        <f>((0.06/0.125)*100)</f>
        <v>48</v>
      </c>
      <c r="BF27">
        <f>ABS($B$27-$D$27)</f>
        <v>2.6285210000000001</v>
      </c>
      <c r="BG27">
        <f>ABS($F$27-$H$27)</f>
        <v>1.6455459999999995</v>
      </c>
      <c r="BL27">
        <f>SQRT((ABS($A$27-$E$27)^2+(ABS($B$27-$F$27)^2)))</f>
        <v>0.44286928785026319</v>
      </c>
      <c r="BM27">
        <f>SQRT((ABS($C$27-$G$28)^2+(ABS($D$27-$H$28)^2)))</f>
        <v>0.18785506384710543</v>
      </c>
      <c r="BO27">
        <f>SQRT((ABS($A$27-$G$27)^2+(ABS($B$27-$H$27)^2)))</f>
        <v>9.9112058985070011</v>
      </c>
      <c r="BP27">
        <f>SQRT((ABS($C$27-$E$27)^2+(ABS($D$27-$F$27)^2)))</f>
        <v>11.446501788154537</v>
      </c>
      <c r="BR27">
        <f>DEGREES(ACOS((24.662149007914^2+24.1931578160144^2-3.77658153065984^2)/(2*24.662149007914*24.1931578160144)))</f>
        <v>8.7985621476891467</v>
      </c>
      <c r="BS27">
        <f>DEGREES(ACOS((28.2974506243319^2+27.6334807221329^2-3.53774432732073^2)/(2*28.2974506243319*27.6334807221329)))</f>
        <v>7.1244377864997013</v>
      </c>
      <c r="BU27">
        <v>15</v>
      </c>
      <c r="BV27">
        <v>4</v>
      </c>
      <c r="BW27">
        <v>3</v>
      </c>
      <c r="BX27">
        <v>13</v>
      </c>
      <c r="BY27">
        <v>14</v>
      </c>
      <c r="BZ27">
        <v>4</v>
      </c>
      <c r="CA27">
        <v>13</v>
      </c>
      <c r="CB27">
        <v>4</v>
      </c>
      <c r="CC27">
        <v>15</v>
      </c>
      <c r="CD27">
        <v>5</v>
      </c>
      <c r="CE27">
        <v>13</v>
      </c>
      <c r="CF27">
        <v>5</v>
      </c>
      <c r="CG27">
        <v>13</v>
      </c>
      <c r="CH27">
        <v>13</v>
      </c>
      <c r="CI27">
        <v>2</v>
      </c>
      <c r="CJ27">
        <v>1</v>
      </c>
      <c r="CL27">
        <v>12</v>
      </c>
      <c r="CM27">
        <v>0</v>
      </c>
      <c r="CN27">
        <v>0</v>
      </c>
      <c r="CO27">
        <v>10</v>
      </c>
      <c r="CP27">
        <v>11</v>
      </c>
      <c r="CQ27">
        <v>0</v>
      </c>
      <c r="CR27">
        <v>11</v>
      </c>
      <c r="CS27">
        <v>0</v>
      </c>
      <c r="CT27">
        <v>12</v>
      </c>
      <c r="CU27">
        <v>0</v>
      </c>
      <c r="CV27">
        <v>11</v>
      </c>
      <c r="CW27">
        <v>0</v>
      </c>
      <c r="CX27">
        <v>12</v>
      </c>
      <c r="CY27">
        <v>10</v>
      </c>
      <c r="CZ27">
        <v>0</v>
      </c>
      <c r="DA27">
        <v>0</v>
      </c>
      <c r="DC27">
        <f>((4/15)*100)</f>
        <v>26.666666666666668</v>
      </c>
      <c r="DD27">
        <f>((3/15)*100)</f>
        <v>20</v>
      </c>
      <c r="DE27">
        <f>((13/15)*100)</f>
        <v>86.666666666666671</v>
      </c>
      <c r="DF27">
        <f>((4/14)*100)</f>
        <v>28.571428571428569</v>
      </c>
      <c r="DG27">
        <f>((13/14)*100)</f>
        <v>92.857142857142861</v>
      </c>
      <c r="DH27">
        <f>((4/14)*100)</f>
        <v>28.571428571428569</v>
      </c>
      <c r="DI27">
        <f>((5/15)*100)</f>
        <v>33.333333333333329</v>
      </c>
      <c r="DJ27">
        <f>((13/15)*100)</f>
        <v>86.666666666666671</v>
      </c>
      <c r="DK27">
        <f>((5/15)*100)</f>
        <v>33.333333333333329</v>
      </c>
      <c r="DL27">
        <f>((13/13)*100)</f>
        <v>100</v>
      </c>
      <c r="DM27">
        <f>((2/13)*100)</f>
        <v>15.384615384615385</v>
      </c>
      <c r="DN27">
        <f>((1/13)*100)</f>
        <v>7.6923076923076925</v>
      </c>
      <c r="DP27">
        <f>((0/12)*100)</f>
        <v>0</v>
      </c>
      <c r="DQ27">
        <f>((0/12)*100)</f>
        <v>0</v>
      </c>
      <c r="DR27">
        <f>((10/12)*100)</f>
        <v>83.333333333333343</v>
      </c>
      <c r="DS27">
        <f>((0/11)*100)</f>
        <v>0</v>
      </c>
      <c r="DT27">
        <f>((11/11)*100)</f>
        <v>100</v>
      </c>
      <c r="DU27">
        <f>((0/11)*100)</f>
        <v>0</v>
      </c>
      <c r="DV27">
        <f>((0/12)*100)</f>
        <v>0</v>
      </c>
      <c r="DW27">
        <f>((11/12)*100)</f>
        <v>91.666666666666657</v>
      </c>
      <c r="DX27">
        <f>((0/12)*100)</f>
        <v>0</v>
      </c>
      <c r="DY27">
        <f>((10/12)*100)</f>
        <v>83.333333333333343</v>
      </c>
      <c r="DZ27">
        <f>((0/12)*100)</f>
        <v>0</v>
      </c>
      <c r="EA27">
        <f>((0/12)*100)</f>
        <v>0</v>
      </c>
    </row>
    <row r="28" spans="1:131" x14ac:dyDescent="0.25">
      <c r="A28">
        <v>61.310939000000012</v>
      </c>
      <c r="B28">
        <v>6.2358700000000002</v>
      </c>
      <c r="C28">
        <v>72.693736000000001</v>
      </c>
      <c r="D28">
        <v>5.529579</v>
      </c>
      <c r="E28">
        <v>63.506931000000016</v>
      </c>
      <c r="F28">
        <v>7.0398670000000001</v>
      </c>
      <c r="G28">
        <v>50.056205000000013</v>
      </c>
      <c r="H28">
        <v>5.2018339999999998</v>
      </c>
      <c r="K28">
        <f>(15/200)</f>
        <v>7.4999999999999997E-2</v>
      </c>
      <c r="L28">
        <f>(14/200)</f>
        <v>7.0000000000000007E-2</v>
      </c>
      <c r="M28">
        <f>(13/200)</f>
        <v>6.5000000000000002E-2</v>
      </c>
      <c r="N28">
        <f>(13/200)</f>
        <v>6.5000000000000002E-2</v>
      </c>
      <c r="P28">
        <f>(10/200)</f>
        <v>0.05</v>
      </c>
      <c r="Q28">
        <f>(9/200)</f>
        <v>4.4999999999999998E-2</v>
      </c>
      <c r="R28">
        <f>(9/200)</f>
        <v>4.4999999999999998E-2</v>
      </c>
      <c r="S28">
        <f>(10/200)</f>
        <v>0.05</v>
      </c>
      <c r="U28">
        <f>0.075+0.05</f>
        <v>0.125</v>
      </c>
      <c r="V28">
        <f>0.07+0.045</f>
        <v>0.115</v>
      </c>
      <c r="W28">
        <f>0.065+0.045</f>
        <v>0.11</v>
      </c>
      <c r="X28">
        <f>0.065+0.05</f>
        <v>0.115</v>
      </c>
      <c r="Z28">
        <f>SQRT((ABS($A$29-$A$28)^2+(ABS($B$29-$B$28)^2)))</f>
        <v>21.149061031798311</v>
      </c>
      <c r="AA28">
        <f>SQRT((ABS($C$29-$C$28)^2+(ABS($D$29-$D$28)^2)))</f>
        <v>19.358406441715843</v>
      </c>
      <c r="AB28">
        <f>SQRT((ABS($E$29-$E$28)^2+(ABS($F$29-$F$28)^2)))</f>
        <v>20.095666017347245</v>
      </c>
      <c r="AC28">
        <f>SQRT((ABS($G$29-$G$28)^2+(ABS($H$29-$H$28)^2)))</f>
        <v>22.357809652554899</v>
      </c>
      <c r="AJ28">
        <f>1/0.125</f>
        <v>8</v>
      </c>
      <c r="AK28">
        <f>1/0.115</f>
        <v>8.695652173913043</v>
      </c>
      <c r="AL28">
        <f>1/0.11</f>
        <v>9.0909090909090917</v>
      </c>
      <c r="AM28">
        <f>1/0.115</f>
        <v>8.695652173913043</v>
      </c>
      <c r="AO28">
        <f>$Z28/$U28</f>
        <v>169.19248825438649</v>
      </c>
      <c r="AP28">
        <f>$AA28/$V28</f>
        <v>168.33396905839862</v>
      </c>
      <c r="AQ28">
        <f>$AB28/$W28</f>
        <v>182.68787288497495</v>
      </c>
      <c r="AR28">
        <f>$AC28/$X28</f>
        <v>194.41573610917303</v>
      </c>
      <c r="AV28">
        <f>((0.075/0.125)*100)</f>
        <v>60</v>
      </c>
      <c r="AW28">
        <f>((0.07/0.115)*100)</f>
        <v>60.869565217391312</v>
      </c>
      <c r="AX28">
        <f>((0.065/0.11)*100)</f>
        <v>59.090909090909093</v>
      </c>
      <c r="AY28">
        <f>((0.065/0.115)*100)</f>
        <v>56.521739130434781</v>
      </c>
      <c r="BA28">
        <f>((0.05/0.125)*100)</f>
        <v>40</v>
      </c>
      <c r="BB28">
        <f>((0.045/0.115)*100)</f>
        <v>39.130434782608688</v>
      </c>
      <c r="BC28">
        <f>((0.045/0.11)*100)</f>
        <v>40.909090909090907</v>
      </c>
      <c r="BD28">
        <f>((0.05/0.115)*100)</f>
        <v>43.478260869565219</v>
      </c>
      <c r="BF28">
        <f>ABS($B$28-$D$28)</f>
        <v>0.70629100000000022</v>
      </c>
      <c r="BG28">
        <f>ABS($F$28-$H$28)</f>
        <v>1.8380330000000002</v>
      </c>
      <c r="BL28">
        <f>SQRT((ABS($A$28-$E$28)^2+(ABS($B$28-$F$28)^2)))</f>
        <v>2.3385448552621386</v>
      </c>
      <c r="BM28">
        <f>SQRT((ABS($C$28-$G$29)^2+(ABS($D$28-$H$29)^2)))</f>
        <v>0.80325578606381243</v>
      </c>
      <c r="BO28">
        <f>SQRT((ABS($A$28-$G$28)^2+(ABS($B$28-$H$28)^2)))</f>
        <v>11.30213554422579</v>
      </c>
      <c r="BP28">
        <f>SQRT((ABS($C$28-$E$28)^2+(ABS($D$28-$F$28)^2)))</f>
        <v>9.3101211566213653</v>
      </c>
      <c r="BR28">
        <f>DEGREES(ACOS((3.67260163621703^2+16.7763400399766^2-16.6064731262856^2)/(2*3.67260163621703*16.7763400399766)))</f>
        <v>81.055591321617356</v>
      </c>
      <c r="BS28">
        <f>DEGREES(ACOS((21.8030828284555^2+22.0478328219107^2-3.67260163621703^2)/(2*21.8030828284555*22.0478328219107)))</f>
        <v>9.587266342320536</v>
      </c>
      <c r="BU28">
        <v>15</v>
      </c>
      <c r="BV28">
        <v>6</v>
      </c>
      <c r="BW28">
        <v>6</v>
      </c>
      <c r="BX28">
        <v>13</v>
      </c>
      <c r="BY28">
        <v>14</v>
      </c>
      <c r="BZ28">
        <v>4</v>
      </c>
      <c r="CA28">
        <v>12</v>
      </c>
      <c r="CB28">
        <v>5</v>
      </c>
      <c r="CC28">
        <v>13</v>
      </c>
      <c r="CD28">
        <v>3</v>
      </c>
      <c r="CE28">
        <v>12</v>
      </c>
      <c r="CF28">
        <v>4</v>
      </c>
      <c r="CG28">
        <v>13</v>
      </c>
      <c r="CH28">
        <v>13</v>
      </c>
      <c r="CI28">
        <v>4</v>
      </c>
      <c r="CJ28">
        <v>4</v>
      </c>
      <c r="CL28">
        <v>10</v>
      </c>
      <c r="CM28">
        <v>0</v>
      </c>
      <c r="CN28">
        <v>0</v>
      </c>
      <c r="CO28">
        <v>10</v>
      </c>
      <c r="CP28">
        <v>9</v>
      </c>
      <c r="CQ28">
        <v>0</v>
      </c>
      <c r="CR28">
        <v>7</v>
      </c>
      <c r="CS28">
        <v>0</v>
      </c>
      <c r="CT28">
        <v>9</v>
      </c>
      <c r="CU28">
        <v>0</v>
      </c>
      <c r="CV28">
        <v>7</v>
      </c>
      <c r="CW28">
        <v>0</v>
      </c>
      <c r="CX28">
        <v>10</v>
      </c>
      <c r="CY28">
        <v>10</v>
      </c>
      <c r="CZ28">
        <v>0</v>
      </c>
      <c r="DA28">
        <v>0</v>
      </c>
      <c r="DC28">
        <f>((6/15)*100)</f>
        <v>40</v>
      </c>
      <c r="DD28">
        <f>((6/15)*100)</f>
        <v>40</v>
      </c>
      <c r="DE28">
        <f>((13/15)*100)</f>
        <v>86.666666666666671</v>
      </c>
      <c r="DF28">
        <f>((4/14)*100)</f>
        <v>28.571428571428569</v>
      </c>
      <c r="DG28">
        <f>((12/14)*100)</f>
        <v>85.714285714285708</v>
      </c>
      <c r="DH28">
        <f>((5/14)*100)</f>
        <v>35.714285714285715</v>
      </c>
      <c r="DI28">
        <f>((3/13)*100)</f>
        <v>23.076923076923077</v>
      </c>
      <c r="DJ28">
        <f>((12/13)*100)</f>
        <v>92.307692307692307</v>
      </c>
      <c r="DK28">
        <f>((4/13)*100)</f>
        <v>30.76923076923077</v>
      </c>
      <c r="DL28">
        <f>((13/13)*100)</f>
        <v>100</v>
      </c>
      <c r="DM28">
        <f>((4/13)*100)</f>
        <v>30.76923076923077</v>
      </c>
      <c r="DN28">
        <f>((4/13)*100)</f>
        <v>30.76923076923077</v>
      </c>
      <c r="DP28">
        <f>((0/10)*100)</f>
        <v>0</v>
      </c>
      <c r="DQ28">
        <f>((0/10)*100)</f>
        <v>0</v>
      </c>
      <c r="DR28">
        <f>((10/10)*100)</f>
        <v>100</v>
      </c>
      <c r="DS28">
        <f>((0/9)*100)</f>
        <v>0</v>
      </c>
      <c r="DT28">
        <f>((7/9)*100)</f>
        <v>77.777777777777786</v>
      </c>
      <c r="DU28">
        <f>((0/9)*100)</f>
        <v>0</v>
      </c>
      <c r="DV28">
        <f>((0/9)*100)</f>
        <v>0</v>
      </c>
      <c r="DW28">
        <f>((7/9)*100)</f>
        <v>77.777777777777786</v>
      </c>
      <c r="DX28">
        <f>((0/9)*100)</f>
        <v>0</v>
      </c>
      <c r="DY28">
        <f>((10/10)*100)</f>
        <v>100</v>
      </c>
      <c r="DZ28">
        <f>((0/10)*100)</f>
        <v>0</v>
      </c>
      <c r="EA28">
        <f>((0/10)*100)</f>
        <v>0</v>
      </c>
    </row>
    <row r="29" spans="1:131" x14ac:dyDescent="0.25">
      <c r="A29">
        <v>82.442788000000007</v>
      </c>
      <c r="B29">
        <v>7.0889470000000001</v>
      </c>
      <c r="C29">
        <v>92.052104000000014</v>
      </c>
      <c r="D29">
        <v>5.4909999999999997</v>
      </c>
      <c r="E29">
        <v>83.583473000000012</v>
      </c>
      <c r="F29">
        <v>7.9163680000000003</v>
      </c>
      <c r="G29">
        <v>72.409999000000013</v>
      </c>
      <c r="H29">
        <v>4.778105</v>
      </c>
      <c r="K29">
        <f>(14/200)</f>
        <v>7.0000000000000007E-2</v>
      </c>
      <c r="L29">
        <f>(13/200)</f>
        <v>6.5000000000000002E-2</v>
      </c>
      <c r="M29">
        <f>(14/200)</f>
        <v>7.0000000000000007E-2</v>
      </c>
      <c r="N29">
        <f>(12/200)</f>
        <v>0.06</v>
      </c>
      <c r="P29">
        <f>(10/200)</f>
        <v>0.05</v>
      </c>
      <c r="Q29">
        <f>(9/200)</f>
        <v>4.4999999999999998E-2</v>
      </c>
      <c r="R29">
        <f>(10/200)</f>
        <v>0.05</v>
      </c>
      <c r="S29">
        <f>(9/200)</f>
        <v>4.4999999999999998E-2</v>
      </c>
      <c r="U29">
        <f>0.07+0.05</f>
        <v>0.12000000000000001</v>
      </c>
      <c r="V29">
        <f>0.065+0.045</f>
        <v>0.11</v>
      </c>
      <c r="W29">
        <f>0.07+0.05</f>
        <v>0.12000000000000001</v>
      </c>
      <c r="X29">
        <f>0.06+0.045</f>
        <v>0.105</v>
      </c>
      <c r="Z29">
        <f>SQRT((ABS($A$30-$A$29)^2+(ABS($B$30-$B$29)^2)))</f>
        <v>24.134650436223534</v>
      </c>
      <c r="AA29">
        <f>SQRT((ABS($C$30-$C$29)^2+(ABS($D$30-$D$29)^2)))</f>
        <v>24.153570054818491</v>
      </c>
      <c r="AB29">
        <f>SQRT((ABS($E$30-$E$29)^2+(ABS($F$30-$F$29)^2)))</f>
        <v>25.817988094830699</v>
      </c>
      <c r="AC29">
        <f>SQRT((ABS($G$30-$G$29)^2+(ABS($H$30-$H$29)^2)))</f>
        <v>17.966577347285401</v>
      </c>
      <c r="AJ29">
        <f>1/0.12</f>
        <v>8.3333333333333339</v>
      </c>
      <c r="AK29">
        <f>1/0.11</f>
        <v>9.0909090909090917</v>
      </c>
      <c r="AL29">
        <f>1/0.12</f>
        <v>8.3333333333333339</v>
      </c>
      <c r="AM29">
        <f>1/0.105</f>
        <v>9.5238095238095237</v>
      </c>
      <c r="AO29">
        <f>$Z29/$U29</f>
        <v>201.12208696852943</v>
      </c>
      <c r="AP29">
        <f>$AA29/$V29</f>
        <v>219.57790958925901</v>
      </c>
      <c r="AQ29">
        <f>$AB29/$W29</f>
        <v>215.1499007902558</v>
      </c>
      <c r="AR29">
        <f>$AC29/$X29</f>
        <v>171.11026045033717</v>
      </c>
      <c r="AV29">
        <f>((0.07/0.12)*100)</f>
        <v>58.333333333333336</v>
      </c>
      <c r="AW29">
        <f>((0.065/0.11)*100)</f>
        <v>59.090909090909093</v>
      </c>
      <c r="AX29">
        <f>((0.07/0.12)*100)</f>
        <v>58.333333333333336</v>
      </c>
      <c r="AY29">
        <f>((0.06/0.105)*100)</f>
        <v>57.142857142857139</v>
      </c>
      <c r="BA29">
        <f>((0.05/0.12)*100)</f>
        <v>41.666666666666671</v>
      </c>
      <c r="BB29">
        <f>((0.045/0.11)*100)</f>
        <v>40.909090909090907</v>
      </c>
      <c r="BC29">
        <f>((0.05/0.12)*100)</f>
        <v>41.666666666666671</v>
      </c>
      <c r="BD29">
        <f>((0.045/0.105)*100)</f>
        <v>42.857142857142854</v>
      </c>
      <c r="BF29">
        <f>ABS($B$29-$D$29)</f>
        <v>1.5979470000000005</v>
      </c>
      <c r="BG29">
        <f>ABS($F$29-$H$29)</f>
        <v>3.1382630000000002</v>
      </c>
      <c r="BL29">
        <f>SQRT((ABS($A$29-$E$29)^2+(ABS($B$29-$F$29)^2)))</f>
        <v>1.4091798254538033</v>
      </c>
      <c r="BM29">
        <f>SQRT((ABS($C$29-$G$30)^2+(ABS($D$29-$H$30)^2)))</f>
        <v>1.7072654554195748</v>
      </c>
      <c r="BO29">
        <f>SQRT((ABS($A$29-$G$30)^2+(ABS($B$29-$H$30)^2)))</f>
        <v>8.1537305343684299</v>
      </c>
      <c r="BP29">
        <f>SQRT((ABS($C$29-$E$29)^2+(ABS($D$29-$F$29)^2)))</f>
        <v>8.8090930832626047</v>
      </c>
      <c r="BR29">
        <f>DEGREES(ACOS((4.38853703710244^2+18.2837742360378^2-15.8943596076954^2)/(2*4.38853703710244*18.2837742360378)))</f>
        <v>51.030826000851746</v>
      </c>
      <c r="BS29">
        <f>DEGREES(ACOS((16.6064731262856^2+19.0663781443442^2-4.38853703710244^2)/(2*16.6064731262856*19.0663781443442)))</f>
        <v>11.72271411798128</v>
      </c>
      <c r="BU29">
        <v>14</v>
      </c>
      <c r="BV29">
        <v>5</v>
      </c>
      <c r="BW29">
        <v>4</v>
      </c>
      <c r="BX29">
        <v>9</v>
      </c>
      <c r="BY29">
        <v>13</v>
      </c>
      <c r="BZ29">
        <v>5</v>
      </c>
      <c r="CA29">
        <v>11</v>
      </c>
      <c r="CB29">
        <v>4</v>
      </c>
      <c r="CC29">
        <v>14</v>
      </c>
      <c r="CD29">
        <v>5</v>
      </c>
      <c r="CE29">
        <v>11</v>
      </c>
      <c r="CF29">
        <v>7</v>
      </c>
      <c r="CG29">
        <v>12</v>
      </c>
      <c r="CH29">
        <v>9</v>
      </c>
      <c r="CI29">
        <v>3</v>
      </c>
      <c r="CJ29">
        <v>4</v>
      </c>
      <c r="CL29">
        <v>10</v>
      </c>
      <c r="CM29">
        <v>0</v>
      </c>
      <c r="CN29">
        <v>0</v>
      </c>
      <c r="CO29">
        <v>7</v>
      </c>
      <c r="CP29">
        <v>9</v>
      </c>
      <c r="CQ29">
        <v>0</v>
      </c>
      <c r="CR29">
        <v>8</v>
      </c>
      <c r="CS29">
        <v>0</v>
      </c>
      <c r="CT29">
        <v>10</v>
      </c>
      <c r="CU29">
        <v>0</v>
      </c>
      <c r="CV29">
        <v>8</v>
      </c>
      <c r="CW29">
        <v>2</v>
      </c>
      <c r="CX29">
        <v>9</v>
      </c>
      <c r="CY29">
        <v>7</v>
      </c>
      <c r="CZ29">
        <v>0</v>
      </c>
      <c r="DA29">
        <v>0</v>
      </c>
      <c r="DC29">
        <f>((5/14)*100)</f>
        <v>35.714285714285715</v>
      </c>
      <c r="DD29">
        <f>((4/14)*100)</f>
        <v>28.571428571428569</v>
      </c>
      <c r="DE29">
        <f>((9/14)*100)</f>
        <v>64.285714285714292</v>
      </c>
      <c r="DF29">
        <f>((5/13)*100)</f>
        <v>38.461538461538467</v>
      </c>
      <c r="DG29">
        <f>((11/13)*100)</f>
        <v>84.615384615384613</v>
      </c>
      <c r="DH29">
        <f>((4/13)*100)</f>
        <v>30.76923076923077</v>
      </c>
      <c r="DI29">
        <f>((5/14)*100)</f>
        <v>35.714285714285715</v>
      </c>
      <c r="DJ29">
        <f>((11/14)*100)</f>
        <v>78.571428571428569</v>
      </c>
      <c r="DK29">
        <f>((7/14)*100)</f>
        <v>50</v>
      </c>
      <c r="DL29">
        <f>((9/12)*100)</f>
        <v>75</v>
      </c>
      <c r="DM29">
        <f>((3/12)*100)</f>
        <v>25</v>
      </c>
      <c r="DN29">
        <f>((4/12)*100)</f>
        <v>33.333333333333329</v>
      </c>
      <c r="DP29">
        <f>((0/10)*100)</f>
        <v>0</v>
      </c>
      <c r="DQ29">
        <f>((0/10)*100)</f>
        <v>0</v>
      </c>
      <c r="DR29">
        <f>((7/10)*100)</f>
        <v>70</v>
      </c>
      <c r="DS29">
        <f>((0/9)*100)</f>
        <v>0</v>
      </c>
      <c r="DT29">
        <f>((8/9)*100)</f>
        <v>88.888888888888886</v>
      </c>
      <c r="DU29">
        <f>((0/9)*100)</f>
        <v>0</v>
      </c>
      <c r="DV29">
        <f>((0/10)*100)</f>
        <v>0</v>
      </c>
      <c r="DW29">
        <f>((8/10)*100)</f>
        <v>80</v>
      </c>
      <c r="DX29">
        <f>((2/10)*100)</f>
        <v>20</v>
      </c>
      <c r="DY29">
        <f>((7/9)*100)</f>
        <v>77.777777777777786</v>
      </c>
      <c r="DZ29">
        <f>((0/9)*100)</f>
        <v>0</v>
      </c>
      <c r="EA29">
        <f>((0/9)*100)</f>
        <v>0</v>
      </c>
    </row>
    <row r="30" spans="1:131" x14ac:dyDescent="0.25">
      <c r="A30">
        <v>106.57678900000001</v>
      </c>
      <c r="B30">
        <v>6.9118950000000003</v>
      </c>
      <c r="C30">
        <v>116.201159</v>
      </c>
      <c r="D30">
        <v>5.024</v>
      </c>
      <c r="E30">
        <v>109.39578900000001</v>
      </c>
      <c r="F30">
        <v>8.4575259999999997</v>
      </c>
      <c r="G30">
        <v>90.371894000000012</v>
      </c>
      <c r="H30">
        <v>5.1882630000000001</v>
      </c>
      <c r="K30">
        <f>(13/200)</f>
        <v>6.5000000000000002E-2</v>
      </c>
      <c r="L30">
        <f>(11/200)</f>
        <v>5.5E-2</v>
      </c>
      <c r="M30">
        <f>(14/200)</f>
        <v>7.0000000000000007E-2</v>
      </c>
      <c r="N30">
        <f>(11/200)</f>
        <v>5.5E-2</v>
      </c>
      <c r="P30">
        <f>(9/200)</f>
        <v>4.4999999999999998E-2</v>
      </c>
      <c r="Q30">
        <f>(8/200)</f>
        <v>0.04</v>
      </c>
      <c r="R30">
        <f>(9/200)</f>
        <v>4.4999999999999998E-2</v>
      </c>
      <c r="S30">
        <f>(9/200)</f>
        <v>4.4999999999999998E-2</v>
      </c>
      <c r="U30">
        <f>0.065+0.045</f>
        <v>0.11</v>
      </c>
      <c r="V30">
        <f>0.055+0.04</f>
        <v>9.5000000000000001E-2</v>
      </c>
      <c r="W30">
        <f>0.07+0.045</f>
        <v>0.115</v>
      </c>
      <c r="X30">
        <f>0.055+0.045</f>
        <v>0.1</v>
      </c>
      <c r="Z30">
        <f>SQRT((ABS($A$31-$A$30)^2+(ABS($B$31-$B$30)^2)))</f>
        <v>25.034185111972828</v>
      </c>
      <c r="AA30">
        <f>SQRT((ABS($C$31-$C$30)^2+(ABS($D$31-$D$30)^2)))</f>
        <v>20.16338162472935</v>
      </c>
      <c r="AB30">
        <f>SQRT((ABS($E$31-$E$30)^2+(ABS($F$31-$F$30)^2)))</f>
        <v>25.01403068029305</v>
      </c>
      <c r="AC30">
        <f>SQRT((ABS($G$31-$G$30)^2+(ABS($H$31-$H$30)^2)))</f>
        <v>22.532322205802135</v>
      </c>
      <c r="AJ30">
        <f>1/0.11</f>
        <v>9.0909090909090917</v>
      </c>
      <c r="AK30">
        <f>1/0.095</f>
        <v>10.526315789473685</v>
      </c>
      <c r="AL30">
        <f>1/0.115</f>
        <v>8.695652173913043</v>
      </c>
      <c r="AM30">
        <f>1/0.1</f>
        <v>10</v>
      </c>
      <c r="AO30">
        <f>$Z30/$U30</f>
        <v>227.58350101793479</v>
      </c>
      <c r="AP30">
        <f>$AA30/$V30</f>
        <v>212.24612236557209</v>
      </c>
      <c r="AQ30">
        <f>$AB30/$W30</f>
        <v>217.51331026341782</v>
      </c>
      <c r="AR30">
        <f>$AC30/$X30</f>
        <v>225.32322205802134</v>
      </c>
      <c r="AV30">
        <f>((0.065/0.11)*100)</f>
        <v>59.090909090909093</v>
      </c>
      <c r="AW30">
        <f>((0.055/0.095)*100)</f>
        <v>57.894736842105267</v>
      </c>
      <c r="AX30">
        <f>((0.07/0.115)*100)</f>
        <v>60.869565217391312</v>
      </c>
      <c r="AY30">
        <f>((0.055/0.1)*100)</f>
        <v>54.999999999999993</v>
      </c>
      <c r="BA30">
        <f>((0.045/0.11)*100)</f>
        <v>40.909090909090907</v>
      </c>
      <c r="BB30">
        <f>((0.04/0.095)*100)</f>
        <v>42.105263157894733</v>
      </c>
      <c r="BC30">
        <f>((0.045/0.115)*100)</f>
        <v>39.130434782608688</v>
      </c>
      <c r="BD30">
        <f>((0.045/0.1)*100)</f>
        <v>44.999999999999993</v>
      </c>
      <c r="BF30">
        <f>ABS($B$30-$D$30)</f>
        <v>1.8878950000000003</v>
      </c>
      <c r="BG30">
        <f>ABS($F$30-$H$30)</f>
        <v>3.2692629999999996</v>
      </c>
      <c r="BL30">
        <f>SQRT((ABS($A$30-$E$30)^2+(ABS($B$30-$F$30)^2)))</f>
        <v>3.2149239785974744</v>
      </c>
      <c r="BM30">
        <f>SQRT((ABS($C$30-$G$31)^2+(ABS($D$30-$H$31)^2)))</f>
        <v>3.3750154709479405</v>
      </c>
      <c r="BO30">
        <f>SQRT((ABS($A$30-$G$31)^2+(ABS($B$30-$H$31)^2)))</f>
        <v>6.8040149242864754</v>
      </c>
      <c r="BP30">
        <f>SQRT((ABS($C$30-$E$30)^2+(ABS($D$30-$F$30)^2)))</f>
        <v>7.6224773944942559</v>
      </c>
      <c r="BS30">
        <f>DEGREES(ACOS((15.8943596076954^2+20.3304186781724^2-5.9112016188529^2)/(2*15.8943596076954*20.3304186781724)))</f>
        <v>12.47717100599089</v>
      </c>
      <c r="BU30">
        <v>13</v>
      </c>
      <c r="BV30">
        <v>6</v>
      </c>
      <c r="BW30">
        <v>4</v>
      </c>
      <c r="BX30">
        <v>6</v>
      </c>
      <c r="BY30">
        <v>11</v>
      </c>
      <c r="BZ30">
        <v>6</v>
      </c>
      <c r="CA30">
        <v>7</v>
      </c>
      <c r="CB30">
        <v>4</v>
      </c>
      <c r="CC30">
        <v>14</v>
      </c>
      <c r="CD30">
        <v>5</v>
      </c>
      <c r="CE30">
        <v>7</v>
      </c>
      <c r="CF30">
        <v>11</v>
      </c>
      <c r="CG30">
        <v>11</v>
      </c>
      <c r="CH30">
        <v>6</v>
      </c>
      <c r="CI30">
        <v>4</v>
      </c>
      <c r="CJ30">
        <v>7</v>
      </c>
      <c r="CL30">
        <v>9</v>
      </c>
      <c r="CM30">
        <v>1</v>
      </c>
      <c r="CN30">
        <v>0</v>
      </c>
      <c r="CO30">
        <v>4</v>
      </c>
      <c r="CP30">
        <v>8</v>
      </c>
      <c r="CQ30">
        <v>1</v>
      </c>
      <c r="CR30">
        <v>5</v>
      </c>
      <c r="CS30">
        <v>1</v>
      </c>
      <c r="CT30">
        <v>9</v>
      </c>
      <c r="CU30">
        <v>0</v>
      </c>
      <c r="CV30">
        <v>5</v>
      </c>
      <c r="CW30">
        <v>5</v>
      </c>
      <c r="CX30">
        <v>9</v>
      </c>
      <c r="CY30">
        <v>4</v>
      </c>
      <c r="CZ30">
        <v>0</v>
      </c>
      <c r="DA30">
        <v>2</v>
      </c>
      <c r="DC30">
        <f>((6/13)*100)</f>
        <v>46.153846153846153</v>
      </c>
      <c r="DD30">
        <f>((4/13)*100)</f>
        <v>30.76923076923077</v>
      </c>
      <c r="DE30">
        <f>((6/13)*100)</f>
        <v>46.153846153846153</v>
      </c>
      <c r="DF30">
        <f>((6/11)*100)</f>
        <v>54.54545454545454</v>
      </c>
      <c r="DG30">
        <f>((7/11)*100)</f>
        <v>63.636363636363633</v>
      </c>
      <c r="DH30">
        <f>((4/11)*100)</f>
        <v>36.363636363636367</v>
      </c>
      <c r="DI30">
        <f>((5/14)*100)</f>
        <v>35.714285714285715</v>
      </c>
      <c r="DJ30">
        <f>((7/14)*100)</f>
        <v>50</v>
      </c>
      <c r="DK30">
        <f>((11/14)*100)</f>
        <v>78.571428571428569</v>
      </c>
      <c r="DL30">
        <f>((6/11)*100)</f>
        <v>54.54545454545454</v>
      </c>
      <c r="DM30">
        <f>((4/11)*100)</f>
        <v>36.363636363636367</v>
      </c>
      <c r="DN30">
        <f>((7/11)*100)</f>
        <v>63.636363636363633</v>
      </c>
      <c r="DP30">
        <f>((1/9)*100)</f>
        <v>11.111111111111111</v>
      </c>
      <c r="DQ30">
        <f>((0/9)*100)</f>
        <v>0</v>
      </c>
      <c r="DR30">
        <f>((4/9)*100)</f>
        <v>44.444444444444443</v>
      </c>
      <c r="DS30">
        <f>((1/8)*100)</f>
        <v>12.5</v>
      </c>
      <c r="DT30">
        <f>((5/8)*100)</f>
        <v>62.5</v>
      </c>
      <c r="DU30">
        <f>((1/8)*100)</f>
        <v>12.5</v>
      </c>
      <c r="DV30">
        <f>((0/9)*100)</f>
        <v>0</v>
      </c>
      <c r="DW30">
        <f>((5/9)*100)</f>
        <v>55.555555555555557</v>
      </c>
      <c r="DX30">
        <f>((5/9)*100)</f>
        <v>55.555555555555557</v>
      </c>
      <c r="DY30">
        <f>((4/9)*100)</f>
        <v>44.444444444444443</v>
      </c>
      <c r="DZ30">
        <f>((0/9)*100)</f>
        <v>0</v>
      </c>
      <c r="EA30">
        <f>((2/9)*100)</f>
        <v>22.222222222222221</v>
      </c>
    </row>
    <row r="31" spans="1:131" x14ac:dyDescent="0.25">
      <c r="A31">
        <v>131.60863000000001</v>
      </c>
      <c r="B31">
        <v>6.5693159999999997</v>
      </c>
      <c r="C31">
        <v>136.35605100000001</v>
      </c>
      <c r="D31">
        <v>4.4389469999999998</v>
      </c>
      <c r="E31">
        <v>134.37305000000001</v>
      </c>
      <c r="F31">
        <v>7.101737</v>
      </c>
      <c r="G31">
        <v>112.88947200000001</v>
      </c>
      <c r="H31">
        <v>4.3732629999999997</v>
      </c>
      <c r="K31">
        <f>(15/200)</f>
        <v>7.4999999999999997E-2</v>
      </c>
      <c r="L31">
        <f>(13/200)</f>
        <v>6.5000000000000002E-2</v>
      </c>
      <c r="M31">
        <f>(13/200)</f>
        <v>6.5000000000000002E-2</v>
      </c>
      <c r="N31">
        <f>(14/200)</f>
        <v>7.0000000000000007E-2</v>
      </c>
      <c r="P31">
        <f>(9/200)</f>
        <v>4.4999999999999998E-2</v>
      </c>
      <c r="Q31">
        <f>(9/200)</f>
        <v>4.4999999999999998E-2</v>
      </c>
      <c r="R31">
        <f>(11/200)</f>
        <v>5.5E-2</v>
      </c>
      <c r="S31">
        <f>(8/200)</f>
        <v>0.04</v>
      </c>
      <c r="U31">
        <f>0.075+0.045</f>
        <v>0.12</v>
      </c>
      <c r="V31">
        <f>0.065+0.045</f>
        <v>0.11</v>
      </c>
      <c r="W31">
        <f>0.065+0.055</f>
        <v>0.12</v>
      </c>
      <c r="X31">
        <f>0.07+0.04</f>
        <v>0.11000000000000001</v>
      </c>
      <c r="Z31">
        <f>SQRT((ABS($A$32-$A$31)^2+(ABS($B$32-$B$31)^2)))</f>
        <v>29.495606997184375</v>
      </c>
      <c r="AA31">
        <f>SQRT((ABS($C$32-$C$31)^2+(ABS($D$32-$D$31)^2)))</f>
        <v>27.509346739491157</v>
      </c>
      <c r="AB31">
        <f>SQRT((ABS($E$32-$E$31)^2+(ABS($F$32-$F$31)^2)))</f>
        <v>28.724888027702328</v>
      </c>
      <c r="AC31">
        <f>SQRT((ABS($G$32-$G$31)^2+(ABS($H$32-$H$31)^2)))</f>
        <v>22.487448241668979</v>
      </c>
      <c r="AJ31">
        <f>1/0.12</f>
        <v>8.3333333333333339</v>
      </c>
      <c r="AK31">
        <f>1/0.11</f>
        <v>9.0909090909090917</v>
      </c>
      <c r="AL31">
        <f>1/0.12</f>
        <v>8.3333333333333339</v>
      </c>
      <c r="AM31">
        <f>1/0.11</f>
        <v>9.0909090909090917</v>
      </c>
      <c r="AO31">
        <f>$Z31/$U31</f>
        <v>245.79672497653647</v>
      </c>
      <c r="AP31">
        <f>$AA31/$V31</f>
        <v>250.08497035901053</v>
      </c>
      <c r="AQ31">
        <f>$AB31/$W31</f>
        <v>239.37406689751941</v>
      </c>
      <c r="AR31">
        <f>$AC31/$X31</f>
        <v>204.43134765153616</v>
      </c>
      <c r="AV31">
        <f>((0.075/0.12)*100)</f>
        <v>62.5</v>
      </c>
      <c r="AW31">
        <f>((0.065/0.11)*100)</f>
        <v>59.090909090909093</v>
      </c>
      <c r="AX31">
        <f>((0.065/0.12)*100)</f>
        <v>54.166666666666671</v>
      </c>
      <c r="AY31">
        <f>((0.07/0.11)*100)</f>
        <v>63.636363636363647</v>
      </c>
      <c r="BA31">
        <f>((0.045/0.12)*100)</f>
        <v>37.5</v>
      </c>
      <c r="BB31">
        <f>((0.045/0.11)*100)</f>
        <v>40.909090909090907</v>
      </c>
      <c r="BC31">
        <f>((0.055/0.12)*100)</f>
        <v>45.833333333333336</v>
      </c>
      <c r="BD31">
        <f>((0.04/0.11)*100)</f>
        <v>36.363636363636367</v>
      </c>
      <c r="BF31">
        <f>ABS($B$31-$D$31)</f>
        <v>2.130369</v>
      </c>
      <c r="BG31">
        <f>ABS($F$31-$H$31)</f>
        <v>2.7284740000000003</v>
      </c>
      <c r="BL31">
        <f>SQRT((ABS($A$31-$E$31)^2+(ABS($B$31-$F$31)^2)))</f>
        <v>2.8152246904360951</v>
      </c>
      <c r="BM31">
        <f>SQRT((ABS($C$31-$G$32)^2+(ABS($D$31-$H$32)^2)))</f>
        <v>1.5542050397987961</v>
      </c>
      <c r="BO31">
        <f>SQRT((ABS($A$31-$G$32)^2+(ABS($B$31-$H$32)^2)))</f>
        <v>4.9975456511181662</v>
      </c>
      <c r="BP31">
        <f>SQRT((ABS($C$31-$E$31)^2+(ABS($D$31-$F$31)^2)))</f>
        <v>3.3200517390698909</v>
      </c>
      <c r="BU31">
        <v>15</v>
      </c>
      <c r="BV31">
        <v>10</v>
      </c>
      <c r="BW31">
        <v>4</v>
      </c>
      <c r="BX31">
        <v>7</v>
      </c>
      <c r="BY31">
        <v>13</v>
      </c>
      <c r="BZ31">
        <v>10</v>
      </c>
      <c r="CA31">
        <v>4</v>
      </c>
      <c r="CB31">
        <v>5</v>
      </c>
      <c r="CC31">
        <v>13</v>
      </c>
      <c r="CD31">
        <v>4</v>
      </c>
      <c r="CE31">
        <v>4</v>
      </c>
      <c r="CF31">
        <v>13</v>
      </c>
      <c r="CG31">
        <v>14</v>
      </c>
      <c r="CH31">
        <v>6</v>
      </c>
      <c r="CI31">
        <v>5</v>
      </c>
      <c r="CJ31">
        <v>11</v>
      </c>
      <c r="CL31">
        <v>9</v>
      </c>
      <c r="CM31">
        <v>4</v>
      </c>
      <c r="CN31">
        <v>0</v>
      </c>
      <c r="CO31">
        <v>1</v>
      </c>
      <c r="CP31">
        <v>9</v>
      </c>
      <c r="CQ31">
        <v>4</v>
      </c>
      <c r="CR31">
        <v>2</v>
      </c>
      <c r="CS31">
        <v>0</v>
      </c>
      <c r="CT31">
        <v>11</v>
      </c>
      <c r="CU31">
        <v>0</v>
      </c>
      <c r="CV31">
        <v>2</v>
      </c>
      <c r="CW31">
        <v>8</v>
      </c>
      <c r="CX31">
        <v>8</v>
      </c>
      <c r="CY31">
        <v>1</v>
      </c>
      <c r="CZ31">
        <v>1</v>
      </c>
      <c r="DA31">
        <v>5</v>
      </c>
      <c r="DC31">
        <f>((10/15)*100)</f>
        <v>66.666666666666657</v>
      </c>
      <c r="DD31">
        <f>((4/15)*100)</f>
        <v>26.666666666666668</v>
      </c>
      <c r="DE31">
        <f>((7/15)*100)</f>
        <v>46.666666666666664</v>
      </c>
      <c r="DF31">
        <f>((10/13)*100)</f>
        <v>76.923076923076934</v>
      </c>
      <c r="DG31">
        <f>((4/13)*100)</f>
        <v>30.76923076923077</v>
      </c>
      <c r="DH31">
        <f>((5/13)*100)</f>
        <v>38.461538461538467</v>
      </c>
      <c r="DI31">
        <f>((4/13)*100)</f>
        <v>30.76923076923077</v>
      </c>
      <c r="DJ31">
        <f>((4/13)*100)</f>
        <v>30.76923076923077</v>
      </c>
      <c r="DK31">
        <f>((13/13)*100)</f>
        <v>100</v>
      </c>
      <c r="DL31">
        <f>((6/14)*100)</f>
        <v>42.857142857142854</v>
      </c>
      <c r="DM31">
        <f>((5/14)*100)</f>
        <v>35.714285714285715</v>
      </c>
      <c r="DN31">
        <f>((11/14)*100)</f>
        <v>78.571428571428569</v>
      </c>
      <c r="DP31">
        <f>((4/9)*100)</f>
        <v>44.444444444444443</v>
      </c>
      <c r="DQ31">
        <f>((0/9)*100)</f>
        <v>0</v>
      </c>
      <c r="DR31">
        <f>((1/9)*100)</f>
        <v>11.111111111111111</v>
      </c>
      <c r="DS31">
        <f>((4/9)*100)</f>
        <v>44.444444444444443</v>
      </c>
      <c r="DT31">
        <f>((2/9)*100)</f>
        <v>22.222222222222221</v>
      </c>
      <c r="DU31">
        <f>((0/9)*100)</f>
        <v>0</v>
      </c>
      <c r="DV31">
        <f>((0/11)*100)</f>
        <v>0</v>
      </c>
      <c r="DW31">
        <f>((2/11)*100)</f>
        <v>18.181818181818183</v>
      </c>
      <c r="DX31">
        <f>((8/11)*100)</f>
        <v>72.727272727272734</v>
      </c>
      <c r="DY31">
        <f>((1/8)*100)</f>
        <v>12.5</v>
      </c>
      <c r="DZ31">
        <f>((1/8)*100)</f>
        <v>12.5</v>
      </c>
      <c r="EA31">
        <f>((5/8)*100)</f>
        <v>62.5</v>
      </c>
    </row>
    <row r="32" spans="1:131" x14ac:dyDescent="0.25">
      <c r="A32">
        <v>161.03186299999999</v>
      </c>
      <c r="B32">
        <v>8.6343080000000008</v>
      </c>
      <c r="C32">
        <v>163.772074</v>
      </c>
      <c r="D32">
        <v>6.702979</v>
      </c>
      <c r="E32">
        <v>163.024361</v>
      </c>
      <c r="F32">
        <v>9.1563829999999999</v>
      </c>
      <c r="G32">
        <v>135.34910100000002</v>
      </c>
      <c r="H32">
        <v>3.2550530000000002</v>
      </c>
      <c r="K32">
        <f>(14/200)</f>
        <v>7.0000000000000007E-2</v>
      </c>
      <c r="L32">
        <f>(13/200)</f>
        <v>6.5000000000000002E-2</v>
      </c>
      <c r="M32">
        <f>(12/200)</f>
        <v>0.06</v>
      </c>
      <c r="N32">
        <f>(13/200)</f>
        <v>6.5000000000000002E-2</v>
      </c>
      <c r="P32">
        <f>(9/200)</f>
        <v>4.4999999999999998E-2</v>
      </c>
      <c r="Q32">
        <f>(9/200)</f>
        <v>4.4999999999999998E-2</v>
      </c>
      <c r="R32">
        <f>(10/200)</f>
        <v>0.05</v>
      </c>
      <c r="S32">
        <f>(8/200)</f>
        <v>0.04</v>
      </c>
      <c r="U32">
        <f>0.07+0.045</f>
        <v>0.115</v>
      </c>
      <c r="V32">
        <f>0.065+0.045</f>
        <v>0.11</v>
      </c>
      <c r="W32">
        <f>0.06+0.05</f>
        <v>0.11</v>
      </c>
      <c r="X32">
        <f>0.065+0.04</f>
        <v>0.10500000000000001</v>
      </c>
      <c r="Z32">
        <f>SQRT((ABS($A$33-$A$32)^2+(ABS($B$33-$B$32)^2)))</f>
        <v>23.508074141386079</v>
      </c>
      <c r="AA32">
        <f>SQRT((ABS($C$33-$C$32)^2+(ABS($D$33-$D$32)^2)))</f>
        <v>24.087206865816402</v>
      </c>
      <c r="AB32">
        <f>SQRT((ABS($E$33-$E$32)^2+(ABS($F$33-$F$32)^2)))</f>
        <v>24.193157816014406</v>
      </c>
      <c r="AC32">
        <f>SQRT((ABS($G$33-$G$32)^2+(ABS($H$33-$H$32)^2)))</f>
        <v>27.63348072213288</v>
      </c>
      <c r="AJ32">
        <f>1/0.115</f>
        <v>8.695652173913043</v>
      </c>
      <c r="AK32">
        <f>1/0.11</f>
        <v>9.0909090909090917</v>
      </c>
      <c r="AL32">
        <f>1/0.11</f>
        <v>9.0909090909090917</v>
      </c>
      <c r="AM32">
        <f>1/0.105</f>
        <v>9.5238095238095237</v>
      </c>
      <c r="AO32">
        <f>$Z32/$U32</f>
        <v>204.41803601205285</v>
      </c>
      <c r="AP32">
        <f>$AA32/$V32</f>
        <v>218.9746078710582</v>
      </c>
      <c r="AQ32">
        <f>$AB32/$W32</f>
        <v>219.9377983274037</v>
      </c>
      <c r="AR32">
        <f>$AC32/$X32</f>
        <v>263.17600687745596</v>
      </c>
      <c r="AV32">
        <f>((0.07/0.115)*100)</f>
        <v>60.869565217391312</v>
      </c>
      <c r="AW32">
        <f>((0.065/0.11)*100)</f>
        <v>59.090909090909093</v>
      </c>
      <c r="AX32">
        <f>((0.06/0.11)*100)</f>
        <v>54.54545454545454</v>
      </c>
      <c r="AY32">
        <f>((0.065/0.105)*100)</f>
        <v>61.904761904761905</v>
      </c>
      <c r="BA32">
        <f>((0.045/0.115)*100)</f>
        <v>39.130434782608688</v>
      </c>
      <c r="BB32">
        <f>((0.045/0.11)*100)</f>
        <v>40.909090909090907</v>
      </c>
      <c r="BC32">
        <f>((0.05/0.11)*100)</f>
        <v>45.45454545454546</v>
      </c>
      <c r="BD32">
        <f>((0.04/0.105)*100)</f>
        <v>38.095238095238102</v>
      </c>
      <c r="BF32">
        <f>ABS($B$32-$D$32)</f>
        <v>1.9313290000000007</v>
      </c>
      <c r="BG32">
        <f>ABS($F$32-$H$32)</f>
        <v>5.9013299999999997</v>
      </c>
      <c r="BL32">
        <f>SQRT((ABS($A$32-$E$32)^2+(ABS($B$32-$F$32)^2)))</f>
        <v>2.0597598368812435</v>
      </c>
      <c r="BM32">
        <f>SQRT((ABS($C$32-$G$33)^2+(ABS($D$32-$H$33)^2)))</f>
        <v>1.4012154741755425</v>
      </c>
      <c r="BO32">
        <f>SQRT((ABS($A$32-$G$33)^2+(ABS($B$32-$H$33)^2)))</f>
        <v>3.53501107624249</v>
      </c>
      <c r="BP32">
        <f>SQRT((ABS($C$32-$E$32)^2+(ABS($D$32-$F$32)^2)))</f>
        <v>2.5648130375497171</v>
      </c>
      <c r="BR32">
        <f>DEGREES(ACOS((12.0505953128832^2+17.9651577843003^2-6.49345466568312^2)/(2*12.0505953128832*17.9651577843003)))</f>
        <v>10.450934532026613</v>
      </c>
      <c r="BU32">
        <v>14</v>
      </c>
      <c r="BV32">
        <v>11</v>
      </c>
      <c r="BW32">
        <v>4</v>
      </c>
      <c r="BX32">
        <v>5</v>
      </c>
      <c r="BY32">
        <v>13</v>
      </c>
      <c r="BZ32">
        <v>11</v>
      </c>
      <c r="CA32">
        <v>3</v>
      </c>
      <c r="CB32">
        <v>4</v>
      </c>
      <c r="CC32">
        <v>12</v>
      </c>
      <c r="CD32">
        <v>3</v>
      </c>
      <c r="CE32">
        <v>3</v>
      </c>
      <c r="CF32">
        <v>12</v>
      </c>
      <c r="CG32">
        <v>13</v>
      </c>
      <c r="CH32">
        <v>4</v>
      </c>
      <c r="CI32">
        <v>4</v>
      </c>
      <c r="CJ32">
        <v>13</v>
      </c>
      <c r="CL32">
        <v>9</v>
      </c>
      <c r="CM32">
        <v>6</v>
      </c>
      <c r="CN32">
        <v>0</v>
      </c>
      <c r="CO32">
        <v>0</v>
      </c>
      <c r="CP32">
        <v>9</v>
      </c>
      <c r="CQ32">
        <v>6</v>
      </c>
      <c r="CR32">
        <v>0</v>
      </c>
      <c r="CS32">
        <v>0</v>
      </c>
      <c r="CT32">
        <v>10</v>
      </c>
      <c r="CU32">
        <v>0</v>
      </c>
      <c r="CV32">
        <v>0</v>
      </c>
      <c r="CW32">
        <v>9</v>
      </c>
      <c r="CX32">
        <v>8</v>
      </c>
      <c r="CY32">
        <v>0</v>
      </c>
      <c r="CZ32">
        <v>0</v>
      </c>
      <c r="DA32">
        <v>8</v>
      </c>
      <c r="DC32">
        <f>((11/14)*100)</f>
        <v>78.571428571428569</v>
      </c>
      <c r="DD32">
        <f>((4/14)*100)</f>
        <v>28.571428571428569</v>
      </c>
      <c r="DE32">
        <f>((5/14)*100)</f>
        <v>35.714285714285715</v>
      </c>
      <c r="DF32">
        <f>((11/13)*100)</f>
        <v>84.615384615384613</v>
      </c>
      <c r="DG32">
        <f>((3/13)*100)</f>
        <v>23.076923076923077</v>
      </c>
      <c r="DH32">
        <f>((4/13)*100)</f>
        <v>30.76923076923077</v>
      </c>
      <c r="DI32">
        <f>((3/12)*100)</f>
        <v>25</v>
      </c>
      <c r="DJ32">
        <f>((3/12)*100)</f>
        <v>25</v>
      </c>
      <c r="DK32">
        <f>((12/12)*100)</f>
        <v>100</v>
      </c>
      <c r="DL32">
        <f>((4/13)*100)</f>
        <v>30.76923076923077</v>
      </c>
      <c r="DM32">
        <f>((4/13)*100)</f>
        <v>30.76923076923077</v>
      </c>
      <c r="DN32">
        <f>((13/13)*100)</f>
        <v>100</v>
      </c>
      <c r="DP32">
        <f>((6/9)*100)</f>
        <v>66.666666666666657</v>
      </c>
      <c r="DQ32">
        <f>((0/9)*100)</f>
        <v>0</v>
      </c>
      <c r="DR32">
        <f>((0/9)*100)</f>
        <v>0</v>
      </c>
      <c r="DS32">
        <f>((6/9)*100)</f>
        <v>66.666666666666657</v>
      </c>
      <c r="DT32">
        <f>((0/9)*100)</f>
        <v>0</v>
      </c>
      <c r="DU32">
        <f>((0/9)*100)</f>
        <v>0</v>
      </c>
      <c r="DV32">
        <f>((0/10)*100)</f>
        <v>0</v>
      </c>
      <c r="DW32">
        <f>((0/10)*100)</f>
        <v>0</v>
      </c>
      <c r="DX32">
        <f>((9/10)*100)</f>
        <v>90</v>
      </c>
      <c r="DY32">
        <f>((0/8)*100)</f>
        <v>0</v>
      </c>
      <c r="DZ32">
        <f>((0/8)*100)</f>
        <v>0</v>
      </c>
      <c r="EA32">
        <f>((8/8)*100)</f>
        <v>100</v>
      </c>
    </row>
    <row r="33" spans="1:131" x14ac:dyDescent="0.25">
      <c r="A33">
        <v>184.53856500000001</v>
      </c>
      <c r="B33">
        <v>8.8882980000000007</v>
      </c>
      <c r="C33">
        <v>187.858351</v>
      </c>
      <c r="D33">
        <v>6.9146270000000003</v>
      </c>
      <c r="E33">
        <v>187.21723400000002</v>
      </c>
      <c r="F33">
        <v>9.2737759999999998</v>
      </c>
      <c r="G33">
        <v>162.88106400000001</v>
      </c>
      <c r="H33">
        <v>5.6215419999999998</v>
      </c>
      <c r="K33">
        <f>(11/200)</f>
        <v>5.5E-2</v>
      </c>
      <c r="L33">
        <f>(13/200)</f>
        <v>6.5000000000000002E-2</v>
      </c>
      <c r="M33">
        <f>(12/200)</f>
        <v>0.06</v>
      </c>
      <c r="N33">
        <f>(14/200)</f>
        <v>7.0000000000000007E-2</v>
      </c>
      <c r="P33">
        <f>(9/200)</f>
        <v>4.4999999999999998E-2</v>
      </c>
      <c r="Q33">
        <f>(10/200)</f>
        <v>0.05</v>
      </c>
      <c r="R33">
        <f>(11/200)</f>
        <v>5.5E-2</v>
      </c>
      <c r="S33">
        <f>(9/200)</f>
        <v>4.4999999999999998E-2</v>
      </c>
      <c r="U33">
        <f>0.055+0.045</f>
        <v>0.1</v>
      </c>
      <c r="V33">
        <f>0.065+0.05</f>
        <v>0.115</v>
      </c>
      <c r="W33">
        <f>0.06+0.055</f>
        <v>0.11499999999999999</v>
      </c>
      <c r="X33">
        <f>0.07+0.045</f>
        <v>0.115</v>
      </c>
      <c r="Z33">
        <f>SQRT((ABS($A$34-$A$33)^2+(ABS($B$34-$B$33)^2)))</f>
        <v>21.342808694302096</v>
      </c>
      <c r="AA33">
        <f>SQRT((ABS($C$34-$C$33)^2+(ABS($D$34-$D$33)^2)))</f>
        <v>22.718032141943855</v>
      </c>
      <c r="AB33">
        <f>SQRT((ABS($E$34-$E$33)^2+(ABS($F$34-$F$33)^2)))</f>
        <v>21.768421267969998</v>
      </c>
      <c r="AC33">
        <f>SQRT((ABS($G$34-$G$33)^2+(ABS($H$34-$H$33)^2)))</f>
        <v>24.533534587311888</v>
      </c>
      <c r="AJ33">
        <f>1/0.1</f>
        <v>10</v>
      </c>
      <c r="AK33">
        <f>1/0.115</f>
        <v>8.695652173913043</v>
      </c>
      <c r="AL33">
        <f>1/0.115</f>
        <v>8.695652173913043</v>
      </c>
      <c r="AM33">
        <f>1/0.115</f>
        <v>8.695652173913043</v>
      </c>
      <c r="AO33">
        <f>$Z33/$U33</f>
        <v>213.42808694302096</v>
      </c>
      <c r="AP33">
        <f>$AA33/$V33</f>
        <v>197.54810558212046</v>
      </c>
      <c r="AQ33">
        <f>$AB33/$W33</f>
        <v>189.29061972147827</v>
      </c>
      <c r="AR33">
        <f>$AC33/$X33</f>
        <v>213.33508336792946</v>
      </c>
      <c r="AV33">
        <f>((0.055/0.1)*100)</f>
        <v>54.999999999999993</v>
      </c>
      <c r="AW33">
        <f>((0.065/0.115)*100)</f>
        <v>56.521739130434781</v>
      </c>
      <c r="AX33">
        <f>((0.06/0.115)*100)</f>
        <v>52.173913043478258</v>
      </c>
      <c r="AY33">
        <f>((0.07/0.115)*100)</f>
        <v>60.869565217391312</v>
      </c>
      <c r="BA33">
        <f>((0.045/0.1)*100)</f>
        <v>44.999999999999993</v>
      </c>
      <c r="BB33">
        <f>((0.05/0.115)*100)</f>
        <v>43.478260869565219</v>
      </c>
      <c r="BC33">
        <f>((0.055/0.115)*100)</f>
        <v>47.826086956521735</v>
      </c>
      <c r="BD33">
        <f>((0.045/0.115)*100)</f>
        <v>39.130434782608688</v>
      </c>
      <c r="BF33">
        <f>ABS($B$33-$D$33)</f>
        <v>1.9736710000000004</v>
      </c>
      <c r="BG33">
        <f>ABS($F$33-$H$33)</f>
        <v>3.652234</v>
      </c>
      <c r="BL33">
        <f>SQRT((ABS($A$33-$E$33)^2+(ABS($B$33-$F$33)^2)))</f>
        <v>2.7062632724931017</v>
      </c>
      <c r="BM33">
        <f>SQRT((ABS($C$33-$G$34)^2+(ABS($D$33-$H$34)^2)))</f>
        <v>1.4804485361311945</v>
      </c>
      <c r="BO33">
        <f>SQRT((ABS($A$33-$G$34)^2+(ABS($B$33-$H$34)^2)))</f>
        <v>4.4423659384724248</v>
      </c>
      <c r="BP33">
        <f>SQRT((ABS($C$33-$E$33)^2+(ABS($D$33-$F$33)^2)))</f>
        <v>2.4447116418690307</v>
      </c>
      <c r="BR33">
        <f>DEGREES(ACOS((14.1518054814431^2+23.9817671940178^2-10.4481709259124^2)/(2*14.1518054814431*23.9817671940178)))</f>
        <v>11.028806515907826</v>
      </c>
      <c r="BS33">
        <f>DEGREES(ACOS((10.4481709259124^2+18.8843317776525^2-8.85965373258194^2)/(2*10.4481709259124*18.8843317776525)))</f>
        <v>11.056541967203776</v>
      </c>
      <c r="BU33">
        <v>11</v>
      </c>
      <c r="BV33">
        <v>8</v>
      </c>
      <c r="BW33">
        <v>2</v>
      </c>
      <c r="BX33">
        <v>3</v>
      </c>
      <c r="BY33">
        <v>13</v>
      </c>
      <c r="BZ33">
        <v>8</v>
      </c>
      <c r="CA33">
        <v>3</v>
      </c>
      <c r="CB33">
        <v>3</v>
      </c>
      <c r="CC33">
        <v>12</v>
      </c>
      <c r="CD33">
        <v>4</v>
      </c>
      <c r="CE33">
        <v>3</v>
      </c>
      <c r="CF33">
        <v>12</v>
      </c>
      <c r="CG33">
        <v>14</v>
      </c>
      <c r="CH33">
        <v>5</v>
      </c>
      <c r="CI33">
        <v>4</v>
      </c>
      <c r="CJ33">
        <v>12</v>
      </c>
      <c r="CL33">
        <v>9</v>
      </c>
      <c r="CM33">
        <v>7</v>
      </c>
      <c r="CN33">
        <v>0</v>
      </c>
      <c r="CO33">
        <v>0</v>
      </c>
      <c r="CP33">
        <v>10</v>
      </c>
      <c r="CQ33">
        <v>7</v>
      </c>
      <c r="CR33">
        <v>1</v>
      </c>
      <c r="CS33">
        <v>0</v>
      </c>
      <c r="CT33">
        <v>11</v>
      </c>
      <c r="CU33">
        <v>2</v>
      </c>
      <c r="CV33">
        <v>1</v>
      </c>
      <c r="CW33">
        <v>10</v>
      </c>
      <c r="CX33">
        <v>9</v>
      </c>
      <c r="CY33">
        <v>0</v>
      </c>
      <c r="CZ33">
        <v>0</v>
      </c>
      <c r="DA33">
        <v>9</v>
      </c>
      <c r="DC33">
        <f>((8/11)*100)</f>
        <v>72.727272727272734</v>
      </c>
      <c r="DD33">
        <f>((2/11)*100)</f>
        <v>18.181818181818183</v>
      </c>
      <c r="DE33">
        <f>((3/11)*100)</f>
        <v>27.27272727272727</v>
      </c>
      <c r="DF33">
        <f>((8/13)*100)</f>
        <v>61.53846153846154</v>
      </c>
      <c r="DG33">
        <f>((3/13)*100)</f>
        <v>23.076923076923077</v>
      </c>
      <c r="DH33">
        <f>((3/13)*100)</f>
        <v>23.076923076923077</v>
      </c>
      <c r="DI33">
        <f>((4/12)*100)</f>
        <v>33.333333333333329</v>
      </c>
      <c r="DJ33">
        <f>((3/12)*100)</f>
        <v>25</v>
      </c>
      <c r="DK33">
        <f>((12/12)*100)</f>
        <v>100</v>
      </c>
      <c r="DL33">
        <f>((5/14)*100)</f>
        <v>35.714285714285715</v>
      </c>
      <c r="DM33">
        <f>((4/14)*100)</f>
        <v>28.571428571428569</v>
      </c>
      <c r="DN33">
        <f>((12/14)*100)</f>
        <v>85.714285714285708</v>
      </c>
      <c r="DP33">
        <f>((7/9)*100)</f>
        <v>77.777777777777786</v>
      </c>
      <c r="DQ33">
        <f>((0/9)*100)</f>
        <v>0</v>
      </c>
      <c r="DR33">
        <f>((0/9)*100)</f>
        <v>0</v>
      </c>
      <c r="DS33">
        <f>((7/10)*100)</f>
        <v>70</v>
      </c>
      <c r="DT33">
        <f>((1/10)*100)</f>
        <v>10</v>
      </c>
      <c r="DU33">
        <f>((0/10)*100)</f>
        <v>0</v>
      </c>
      <c r="DV33">
        <f>((2/11)*100)</f>
        <v>18.181818181818183</v>
      </c>
      <c r="DW33">
        <f>((1/11)*100)</f>
        <v>9.0909090909090917</v>
      </c>
      <c r="DX33">
        <f>((10/11)*100)</f>
        <v>90.909090909090907</v>
      </c>
      <c r="DY33">
        <f>((0/9)*100)</f>
        <v>0</v>
      </c>
      <c r="DZ33">
        <f>((0/9)*100)</f>
        <v>0</v>
      </c>
      <c r="EA33">
        <f>((9/9)*100)</f>
        <v>100</v>
      </c>
    </row>
    <row r="34" spans="1:131" x14ac:dyDescent="0.25">
      <c r="A34">
        <v>205.87686400000001</v>
      </c>
      <c r="B34">
        <v>8.4495740000000001</v>
      </c>
      <c r="C34">
        <v>210.565314</v>
      </c>
      <c r="D34">
        <v>6.2055319999999998</v>
      </c>
      <c r="E34">
        <v>208.97861699999999</v>
      </c>
      <c r="F34">
        <v>8.7202649999999995</v>
      </c>
      <c r="G34">
        <v>187.414309</v>
      </c>
      <c r="H34">
        <v>5.5023400000000002</v>
      </c>
      <c r="K34">
        <f>(12/200)</f>
        <v>0.06</v>
      </c>
      <c r="L34">
        <f>(14/200)</f>
        <v>7.0000000000000007E-2</v>
      </c>
      <c r="M34">
        <f>(10/200)</f>
        <v>0.05</v>
      </c>
      <c r="N34">
        <f>(13/200)</f>
        <v>6.5000000000000002E-2</v>
      </c>
      <c r="P34">
        <f>(10/200)</f>
        <v>0.05</v>
      </c>
      <c r="Q34">
        <f>(10/200)</f>
        <v>0.05</v>
      </c>
      <c r="R34">
        <f>(11/200)</f>
        <v>5.5E-2</v>
      </c>
      <c r="S34">
        <f>(10/200)</f>
        <v>0.05</v>
      </c>
      <c r="U34">
        <f>0.06+0.05</f>
        <v>0.11</v>
      </c>
      <c r="V34">
        <f>0.07+0.05</f>
        <v>0.12000000000000001</v>
      </c>
      <c r="W34">
        <f>0.05+0.055</f>
        <v>0.10500000000000001</v>
      </c>
      <c r="X34">
        <f>0.065+0.05</f>
        <v>0.115</v>
      </c>
      <c r="Z34">
        <f>SQRT((ABS($A$35-$A$34)^2+(ABS($B$35-$B$34)^2)))</f>
        <v>18.66351330648439</v>
      </c>
      <c r="AA34">
        <f>SQRT((ABS($C$35-$C$34)^2+(ABS($D$35-$D$34)^2)))</f>
        <v>19.153709710274569</v>
      </c>
      <c r="AB34">
        <f>SQRT((ABS($E$35-$E$34)^2+(ABS($F$35-$F$34)^2)))</f>
        <v>16.776340039976592</v>
      </c>
      <c r="AC34">
        <f>SQRT((ABS($G$35-$G$34)^2+(ABS($H$35-$H$34)^2)))</f>
        <v>22.047832821910745</v>
      </c>
      <c r="AJ34">
        <f>1/0.11</f>
        <v>9.0909090909090917</v>
      </c>
      <c r="AK34">
        <f>1/0.12</f>
        <v>8.3333333333333339</v>
      </c>
      <c r="AL34">
        <f>1/0.105</f>
        <v>9.5238095238095237</v>
      </c>
      <c r="AM34">
        <f>1/0.115</f>
        <v>8.695652173913043</v>
      </c>
      <c r="AO34">
        <f>$Z34/$U34</f>
        <v>169.66830278622172</v>
      </c>
      <c r="AP34">
        <f>$AA34/$V34</f>
        <v>159.6142475856214</v>
      </c>
      <c r="AQ34">
        <f>$AB34/$W34</f>
        <v>159.77466704739609</v>
      </c>
      <c r="AR34">
        <f>$AC34/$X34</f>
        <v>191.7202854079195</v>
      </c>
      <c r="AV34">
        <f>((0.06/0.11)*100)</f>
        <v>54.54545454545454</v>
      </c>
      <c r="AW34">
        <f>((0.07/0.12)*100)</f>
        <v>58.333333333333336</v>
      </c>
      <c r="AX34">
        <f>((0.05/0.105)*100)</f>
        <v>47.61904761904762</v>
      </c>
      <c r="AY34">
        <f>((0.065/0.115)*100)</f>
        <v>56.521739130434781</v>
      </c>
      <c r="BA34">
        <f>((0.05/0.11)*100)</f>
        <v>45.45454545454546</v>
      </c>
      <c r="BB34">
        <f>((0.05/0.12)*100)</f>
        <v>41.666666666666671</v>
      </c>
      <c r="BC34">
        <f>((0.055/0.105)*100)</f>
        <v>52.380952380952387</v>
      </c>
      <c r="BD34">
        <f>((0.05/0.115)*100)</f>
        <v>43.478260869565219</v>
      </c>
      <c r="BF34">
        <f>ABS($B$34-$D$34)</f>
        <v>2.2440420000000003</v>
      </c>
      <c r="BG34">
        <f>ABS($F$34-$H$34)</f>
        <v>3.2179249999999993</v>
      </c>
      <c r="BL34">
        <f>SQRT((ABS($A$34-$E$34)^2+(ABS($B$34-$F$34)^2)))</f>
        <v>3.1135422416421199</v>
      </c>
      <c r="BM34">
        <f>SQRT((ABS($C$34-$G$35)^2+(ABS($D$34-$H$35)^2)))</f>
        <v>1.5795029788493615</v>
      </c>
      <c r="BO34">
        <f>SQRT((ABS($A$34-$G$35)^2+(ABS($B$34-$H$35)^2)))</f>
        <v>4.9178480624828076</v>
      </c>
      <c r="BP34">
        <f>SQRT((ABS($C$34-$E$34)^2+(ABS($D$34-$F$34)^2)))</f>
        <v>2.9734642138586511</v>
      </c>
      <c r="BR34">
        <f>DEGREES(ACOS((8.85965373258194^2+18.9040076021463^2-10.5371288993813^2)/(2*8.85965373258194*18.9040076021463)))</f>
        <v>14.135198706618445</v>
      </c>
      <c r="BS34">
        <f>DEGREES(ACOS((10.5371288993813^2+22.2386314461909^2-12.0101949314982^2)/(2*10.5371288993813*22.2386314461909)))</f>
        <v>10.139548135079314</v>
      </c>
      <c r="BU34">
        <v>12</v>
      </c>
      <c r="BV34">
        <v>7</v>
      </c>
      <c r="BW34">
        <v>4</v>
      </c>
      <c r="BX34">
        <v>5</v>
      </c>
      <c r="BY34">
        <v>14</v>
      </c>
      <c r="BZ34">
        <v>7</v>
      </c>
      <c r="CA34">
        <v>4</v>
      </c>
      <c r="CB34">
        <v>2</v>
      </c>
      <c r="CC34">
        <v>10</v>
      </c>
      <c r="CD34">
        <v>1</v>
      </c>
      <c r="CE34">
        <v>4</v>
      </c>
      <c r="CF34">
        <v>8</v>
      </c>
      <c r="CG34">
        <v>13</v>
      </c>
      <c r="CH34">
        <v>5</v>
      </c>
      <c r="CI34">
        <v>3</v>
      </c>
      <c r="CJ34">
        <v>12</v>
      </c>
      <c r="CL34">
        <v>10</v>
      </c>
      <c r="CM34">
        <v>5</v>
      </c>
      <c r="CN34">
        <v>2</v>
      </c>
      <c r="CO34">
        <v>2</v>
      </c>
      <c r="CP34">
        <v>10</v>
      </c>
      <c r="CQ34">
        <v>5</v>
      </c>
      <c r="CR34">
        <v>1</v>
      </c>
      <c r="CS34">
        <v>0</v>
      </c>
      <c r="CT34">
        <v>11</v>
      </c>
      <c r="CU34">
        <v>3</v>
      </c>
      <c r="CV34">
        <v>1</v>
      </c>
      <c r="CW34">
        <v>10</v>
      </c>
      <c r="CX34">
        <v>10</v>
      </c>
      <c r="CY34">
        <v>2</v>
      </c>
      <c r="CZ34">
        <v>0</v>
      </c>
      <c r="DA34">
        <v>10</v>
      </c>
      <c r="DC34">
        <f>((7/12)*100)</f>
        <v>58.333333333333336</v>
      </c>
      <c r="DD34">
        <f>((4/12)*100)</f>
        <v>33.333333333333329</v>
      </c>
      <c r="DE34">
        <f>((5/12)*100)</f>
        <v>41.666666666666671</v>
      </c>
      <c r="DF34">
        <f>((7/14)*100)</f>
        <v>50</v>
      </c>
      <c r="DG34">
        <f>((4/14)*100)</f>
        <v>28.571428571428569</v>
      </c>
      <c r="DH34">
        <f>((2/14)*100)</f>
        <v>14.285714285714285</v>
      </c>
      <c r="DI34">
        <f>((1/10)*100)</f>
        <v>10</v>
      </c>
      <c r="DJ34">
        <f>((4/10)*100)</f>
        <v>40</v>
      </c>
      <c r="DK34">
        <f>((8/10)*100)</f>
        <v>80</v>
      </c>
      <c r="DL34">
        <f>((5/13)*100)</f>
        <v>38.461538461538467</v>
      </c>
      <c r="DM34">
        <f>((3/13)*100)</f>
        <v>23.076923076923077</v>
      </c>
      <c r="DN34">
        <f>((12/13)*100)</f>
        <v>92.307692307692307</v>
      </c>
      <c r="DP34">
        <f>((5/10)*100)</f>
        <v>50</v>
      </c>
      <c r="DQ34">
        <f>((2/10)*100)</f>
        <v>20</v>
      </c>
      <c r="DR34">
        <f>((2/10)*100)</f>
        <v>20</v>
      </c>
      <c r="DS34">
        <f>((5/10)*100)</f>
        <v>50</v>
      </c>
      <c r="DT34">
        <f>((1/10)*100)</f>
        <v>10</v>
      </c>
      <c r="DU34">
        <f>((0/10)*100)</f>
        <v>0</v>
      </c>
      <c r="DV34">
        <f>((3/11)*100)</f>
        <v>27.27272727272727</v>
      </c>
      <c r="DW34">
        <f>((1/11)*100)</f>
        <v>9.0909090909090917</v>
      </c>
      <c r="DX34">
        <f>((10/11)*100)</f>
        <v>90.909090909090907</v>
      </c>
      <c r="DY34">
        <f>((2/10)*100)</f>
        <v>20</v>
      </c>
      <c r="DZ34">
        <f>((0/10)*100)</f>
        <v>0</v>
      </c>
      <c r="EA34">
        <f>((10/10)*100)</f>
        <v>100</v>
      </c>
    </row>
    <row r="35" spans="1:131" x14ac:dyDescent="0.25">
      <c r="A35">
        <v>224.51270600000001</v>
      </c>
      <c r="B35">
        <v>7.4336399999999996</v>
      </c>
      <c r="C35">
        <v>229.70783900000001</v>
      </c>
      <c r="D35">
        <v>5.5510609999999998</v>
      </c>
      <c r="E35">
        <v>225.74963700000001</v>
      </c>
      <c r="F35">
        <v>8.2978039999999993</v>
      </c>
      <c r="G35">
        <v>209.458079</v>
      </c>
      <c r="H35">
        <v>5.0790949999999997</v>
      </c>
      <c r="K35">
        <f>(10/200)</f>
        <v>0.05</v>
      </c>
      <c r="L35">
        <f>(15/200)</f>
        <v>7.4999999999999997E-2</v>
      </c>
      <c r="M35">
        <f>(13/200)</f>
        <v>6.5000000000000002E-2</v>
      </c>
      <c r="N35">
        <f>(14/200)</f>
        <v>7.0000000000000007E-2</v>
      </c>
      <c r="P35">
        <f>(12/200)</f>
        <v>0.06</v>
      </c>
      <c r="Q35">
        <f>(11/200)</f>
        <v>5.5E-2</v>
      </c>
      <c r="R35">
        <f>(13/200)</f>
        <v>6.5000000000000002E-2</v>
      </c>
      <c r="S35">
        <f>(12/200)</f>
        <v>0.06</v>
      </c>
      <c r="U35">
        <f>0.05+0.06</f>
        <v>0.11</v>
      </c>
      <c r="V35">
        <f>0.075+0.055</f>
        <v>0.13</v>
      </c>
      <c r="W35">
        <f>0.065+0.065</f>
        <v>0.13</v>
      </c>
      <c r="X35">
        <f>0.07+0.06</f>
        <v>0.13</v>
      </c>
      <c r="Z35">
        <f>SQRT((ABS($A$36-$A$35)^2+(ABS($B$36-$B$35)^2)))</f>
        <v>18.494080095990988</v>
      </c>
      <c r="AA35">
        <f>SQRT((ABS($C$36-$C$35)^2+(ABS($D$36-$D$35)^2)))</f>
        <v>21.225813862472251</v>
      </c>
      <c r="AB35">
        <f>SQRT((ABS($E$36-$E$35)^2+(ABS($F$36-$F$35)^2)))</f>
        <v>18.283774236037793</v>
      </c>
      <c r="AC35">
        <f>SQRT((ABS($G$36-$G$35)^2+(ABS($H$36-$H$35)^2)))</f>
        <v>19.066378144344156</v>
      </c>
      <c r="AJ35">
        <f>1/0.11</f>
        <v>9.0909090909090917</v>
      </c>
      <c r="AK35">
        <f>1/0.13</f>
        <v>7.6923076923076916</v>
      </c>
      <c r="AL35">
        <f>1/0.13</f>
        <v>7.6923076923076916</v>
      </c>
      <c r="AM35">
        <f>1/0.13</f>
        <v>7.6923076923076916</v>
      </c>
      <c r="AO35">
        <f>$Z35/$U35</f>
        <v>168.12800087264534</v>
      </c>
      <c r="AP35">
        <f>$AA35/$V35</f>
        <v>163.27549124978654</v>
      </c>
      <c r="AQ35">
        <f>$AB35/$W35</f>
        <v>140.64441720029072</v>
      </c>
      <c r="AR35">
        <f>$AC35/$X35</f>
        <v>146.66444726418581</v>
      </c>
      <c r="AV35">
        <f>((0.05/0.11)*100)</f>
        <v>45.45454545454546</v>
      </c>
      <c r="AW35">
        <f>((0.075/0.13)*100)</f>
        <v>57.692307692307686</v>
      </c>
      <c r="AX35">
        <f>((0.065/0.13)*100)</f>
        <v>50</v>
      </c>
      <c r="AY35">
        <f>((0.07/0.13)*100)</f>
        <v>53.846153846153854</v>
      </c>
      <c r="BA35">
        <f>((0.06/0.11)*100)</f>
        <v>54.54545454545454</v>
      </c>
      <c r="BB35">
        <f>((0.055/0.13)*100)</f>
        <v>42.307692307692307</v>
      </c>
      <c r="BC35">
        <f>((0.065/0.13)*100)</f>
        <v>50</v>
      </c>
      <c r="BD35">
        <f>((0.06/0.13)*100)</f>
        <v>46.153846153846153</v>
      </c>
      <c r="BF35">
        <f>ABS($B$35-$D$35)</f>
        <v>1.8825789999999998</v>
      </c>
      <c r="BG35">
        <f>ABS($F$35-$H$35)</f>
        <v>3.2187089999999996</v>
      </c>
      <c r="BL35">
        <f>SQRT((ABS($A$35-$E$35)^2+(ABS($B$35-$F$35)^2)))</f>
        <v>1.5088995054863645</v>
      </c>
      <c r="BM35">
        <f>SQRT((ABS($C$35-$G$36)^2+(ABS($D$35-$H$36)^2)))</f>
        <v>1.3527925407914723</v>
      </c>
      <c r="BO35">
        <f>SQRT((ABS($A$35-$G$36)^2+(ABS($B$35-$H$36)^2)))</f>
        <v>4.7456257711485037</v>
      </c>
      <c r="BP35">
        <f>SQRT((ABS($C$35-$E$35)^2+(ABS($D$35-$F$35)^2)))</f>
        <v>4.817879220243384</v>
      </c>
      <c r="BR35">
        <f>DEGREES(ACOS((12.0101949314982^2+21.0890452524968^2-9.4872550395944^2)/(2*12.0101949314982*21.0890452524968)))</f>
        <v>9.9258599248591501</v>
      </c>
      <c r="BS35">
        <f>DEGREES(ACOS((9.4872550395944^2+23.2585831927275^2-14.3053141025049^2)/(2*9.4872550395944*23.2585831927275)))</f>
        <v>14.977365682670246</v>
      </c>
      <c r="BU35">
        <v>10</v>
      </c>
      <c r="BV35">
        <v>4</v>
      </c>
      <c r="BW35">
        <v>1</v>
      </c>
      <c r="BX35">
        <v>7</v>
      </c>
      <c r="BY35">
        <v>15</v>
      </c>
      <c r="BZ35">
        <v>4</v>
      </c>
      <c r="CA35">
        <v>7</v>
      </c>
      <c r="CB35">
        <v>2</v>
      </c>
      <c r="CC35">
        <v>13</v>
      </c>
      <c r="CD35">
        <v>3</v>
      </c>
      <c r="CE35">
        <v>7</v>
      </c>
      <c r="CF35">
        <v>7</v>
      </c>
      <c r="CG35">
        <v>14</v>
      </c>
      <c r="CH35">
        <v>7</v>
      </c>
      <c r="CI35">
        <v>3</v>
      </c>
      <c r="CJ35">
        <v>8</v>
      </c>
      <c r="CL35">
        <v>12</v>
      </c>
      <c r="CM35">
        <v>5</v>
      </c>
      <c r="CN35">
        <v>3</v>
      </c>
      <c r="CO35">
        <v>5</v>
      </c>
      <c r="CP35">
        <v>11</v>
      </c>
      <c r="CQ35">
        <v>5</v>
      </c>
      <c r="CR35">
        <v>5</v>
      </c>
      <c r="CS35">
        <v>0</v>
      </c>
      <c r="CT35">
        <v>13</v>
      </c>
      <c r="CU35">
        <v>4</v>
      </c>
      <c r="CV35">
        <v>5</v>
      </c>
      <c r="CW35">
        <v>7</v>
      </c>
      <c r="CX35">
        <v>12</v>
      </c>
      <c r="CY35">
        <v>5</v>
      </c>
      <c r="CZ35">
        <v>0</v>
      </c>
      <c r="DA35">
        <v>10</v>
      </c>
      <c r="DC35">
        <f>((4/10)*100)</f>
        <v>40</v>
      </c>
      <c r="DD35">
        <f>((1/10)*100)</f>
        <v>10</v>
      </c>
      <c r="DE35">
        <f>((7/10)*100)</f>
        <v>70</v>
      </c>
      <c r="DF35">
        <f>((4/15)*100)</f>
        <v>26.666666666666668</v>
      </c>
      <c r="DG35">
        <f>((7/15)*100)</f>
        <v>46.666666666666664</v>
      </c>
      <c r="DH35">
        <f>((2/15)*100)</f>
        <v>13.333333333333334</v>
      </c>
      <c r="DI35">
        <f>((3/13)*100)</f>
        <v>23.076923076923077</v>
      </c>
      <c r="DJ35">
        <f>((7/13)*100)</f>
        <v>53.846153846153847</v>
      </c>
      <c r="DK35">
        <f>((7/13)*100)</f>
        <v>53.846153846153847</v>
      </c>
      <c r="DL35">
        <f>((7/14)*100)</f>
        <v>50</v>
      </c>
      <c r="DM35">
        <f>((3/14)*100)</f>
        <v>21.428571428571427</v>
      </c>
      <c r="DN35">
        <f>((8/14)*100)</f>
        <v>57.142857142857139</v>
      </c>
      <c r="DP35">
        <f>((5/12)*100)</f>
        <v>41.666666666666671</v>
      </c>
      <c r="DQ35">
        <f>((3/12)*100)</f>
        <v>25</v>
      </c>
      <c r="DR35">
        <f>((5/12)*100)</f>
        <v>41.666666666666671</v>
      </c>
      <c r="DS35">
        <f>((5/11)*100)</f>
        <v>45.454545454545453</v>
      </c>
      <c r="DT35">
        <f>((5/11)*100)</f>
        <v>45.454545454545453</v>
      </c>
      <c r="DU35">
        <f>((0/11)*100)</f>
        <v>0</v>
      </c>
      <c r="DV35">
        <f>((4/13)*100)</f>
        <v>30.76923076923077</v>
      </c>
      <c r="DW35">
        <f>((5/13)*100)</f>
        <v>38.461538461538467</v>
      </c>
      <c r="DX35">
        <f>((7/13)*100)</f>
        <v>53.846153846153847</v>
      </c>
      <c r="DY35">
        <f>((5/12)*100)</f>
        <v>41.666666666666671</v>
      </c>
      <c r="DZ35">
        <f>((0/12)*100)</f>
        <v>0</v>
      </c>
      <c r="EA35">
        <f>((10/12)*100)</f>
        <v>83.333333333333343</v>
      </c>
    </row>
    <row r="36" spans="1:131" x14ac:dyDescent="0.25">
      <c r="A36">
        <v>243.00678500000001</v>
      </c>
      <c r="B36">
        <v>7.4272729999999996</v>
      </c>
      <c r="C36">
        <v>250.93361099999998</v>
      </c>
      <c r="D36">
        <v>5.5089050000000004</v>
      </c>
      <c r="E36">
        <v>244.03325699999999</v>
      </c>
      <c r="F36">
        <v>8.3729040000000001</v>
      </c>
      <c r="G36">
        <v>228.52358899999999</v>
      </c>
      <c r="H36">
        <v>4.8971499999999999</v>
      </c>
      <c r="K36">
        <f>(10/200)</f>
        <v>0.05</v>
      </c>
      <c r="L36">
        <f>(15/200)</f>
        <v>7.4999999999999997E-2</v>
      </c>
      <c r="M36">
        <f>(14/200)</f>
        <v>7.0000000000000007E-2</v>
      </c>
      <c r="N36">
        <f>(14/200)</f>
        <v>7.0000000000000007E-2</v>
      </c>
      <c r="P36">
        <f>(14/200)</f>
        <v>7.0000000000000007E-2</v>
      </c>
      <c r="Q36">
        <f>(13/200)</f>
        <v>6.5000000000000002E-2</v>
      </c>
      <c r="R36">
        <f>(14/200)</f>
        <v>7.0000000000000007E-2</v>
      </c>
      <c r="S36">
        <f>(13/200)</f>
        <v>6.5000000000000002E-2</v>
      </c>
      <c r="U36">
        <f>0.05+0.07</f>
        <v>0.12000000000000001</v>
      </c>
      <c r="V36">
        <f>0.075+0.065</f>
        <v>0.14000000000000001</v>
      </c>
      <c r="W36">
        <f>0.07+0.07</f>
        <v>0.14000000000000001</v>
      </c>
      <c r="X36">
        <f>0.07+0.065</f>
        <v>0.13500000000000001</v>
      </c>
      <c r="Z36">
        <f>SQRT((ABS($A$37-$A$36)^2+(ABS($B$37-$B$36)^2)))</f>
        <v>17.513670498822037</v>
      </c>
      <c r="AA36">
        <f>SQRT((ABS($C$37-$C$36)^2+(ABS($D$37-$D$36)^2)))</f>
        <v>17.061943357022052</v>
      </c>
      <c r="AB36">
        <f>SQRT((ABS($E$37-$E$36)^2+(ABS($F$37-$F$36)^2)))</f>
        <v>15.432989914094868</v>
      </c>
      <c r="AC36">
        <f>SQRT((ABS($G$37-$G$36)^2+(ABS($H$37-$H$36)^2)))</f>
        <v>20.330418678172389</v>
      </c>
      <c r="AJ36">
        <f>1/0.12</f>
        <v>8.3333333333333339</v>
      </c>
      <c r="AK36">
        <f>1/0.14</f>
        <v>7.1428571428571423</v>
      </c>
      <c r="AL36">
        <f>1/0.14</f>
        <v>7.1428571428571423</v>
      </c>
      <c r="AM36">
        <f>1/0.135</f>
        <v>7.4074074074074066</v>
      </c>
      <c r="AO36">
        <f>$Z36/$U36</f>
        <v>145.94725415685031</v>
      </c>
      <c r="AP36">
        <f>$AA36/$V36</f>
        <v>121.87102397872893</v>
      </c>
      <c r="AQ36">
        <f>$AB36/$W36</f>
        <v>110.23564224353477</v>
      </c>
      <c r="AR36">
        <f>$AC36/$X36</f>
        <v>150.59569391238807</v>
      </c>
      <c r="AV36">
        <f>((0.05/0.12)*100)</f>
        <v>41.666666666666671</v>
      </c>
      <c r="AW36">
        <f>((0.075/0.14)*100)</f>
        <v>53.571428571428569</v>
      </c>
      <c r="AX36">
        <f>((0.07/0.14)*100)</f>
        <v>50</v>
      </c>
      <c r="AY36">
        <f>((0.07/0.135)*100)</f>
        <v>51.851851851851848</v>
      </c>
      <c r="BA36">
        <f>((0.07/0.12)*100)</f>
        <v>58.333333333333336</v>
      </c>
      <c r="BB36">
        <f>((0.065/0.14)*100)</f>
        <v>46.428571428571423</v>
      </c>
      <c r="BC36">
        <f>((0.07/0.14)*100)</f>
        <v>50</v>
      </c>
      <c r="BD36">
        <f>((0.065/0.135)*100)</f>
        <v>48.148148148148145</v>
      </c>
      <c r="BF36">
        <f>ABS($B$36-$D$36)</f>
        <v>1.9183679999999992</v>
      </c>
      <c r="BG36">
        <f>ABS($F$36-$H$36)</f>
        <v>3.4757540000000002</v>
      </c>
      <c r="BL36">
        <f>SQRT((ABS($A$36-$E$36)^2+(ABS($B$36-$F$36)^2)))</f>
        <v>1.3956585380905202</v>
      </c>
      <c r="BM36">
        <f>SQRT((ABS($C$36-$G$37)^2+(ABS($D$36-$H$37)^2)))</f>
        <v>2.1529813791043377</v>
      </c>
      <c r="BO36">
        <f>SQRT((ABS($A$36-$G$37)^2+(ABS($B$36-$H$37)^2)))</f>
        <v>6.3495434583536543</v>
      </c>
      <c r="BP36">
        <f>SQRT((ABS($C$36-$E$36)^2+(ABS($D$36-$F$36)^2)))</f>
        <v>7.471102702902491</v>
      </c>
      <c r="BR36">
        <f>DEGREES(ACOS((14.3053141025049^2+21.0135840945209^2-7.33796619334716^2)/(2*14.3053141025049*21.0135840945209)))</f>
        <v>9.8401850161524269</v>
      </c>
      <c r="BS36">
        <f>DEGREES(ACOS((7.33796619334716^2+19.5455040602854^2-12.7901734704196^2)/(2*7.33796619334716*19.5455040602854)))</f>
        <v>18.336435329342383</v>
      </c>
      <c r="BU36">
        <v>10</v>
      </c>
      <c r="BV36">
        <v>0</v>
      </c>
      <c r="BW36">
        <v>3</v>
      </c>
      <c r="BX36">
        <v>10</v>
      </c>
      <c r="BY36">
        <v>15</v>
      </c>
      <c r="BZ36">
        <v>0</v>
      </c>
      <c r="CA36">
        <v>8</v>
      </c>
      <c r="CB36">
        <v>0</v>
      </c>
      <c r="CC36">
        <v>14</v>
      </c>
      <c r="CD36">
        <v>1</v>
      </c>
      <c r="CE36">
        <v>8</v>
      </c>
      <c r="CF36">
        <v>1</v>
      </c>
      <c r="CG36">
        <v>14</v>
      </c>
      <c r="CH36">
        <v>10</v>
      </c>
      <c r="CI36">
        <v>1</v>
      </c>
      <c r="CJ36">
        <v>7</v>
      </c>
      <c r="CL36">
        <v>14</v>
      </c>
      <c r="CM36">
        <v>3</v>
      </c>
      <c r="CN36">
        <v>4</v>
      </c>
      <c r="CO36">
        <v>10</v>
      </c>
      <c r="CP36">
        <v>13</v>
      </c>
      <c r="CQ36">
        <v>3</v>
      </c>
      <c r="CR36">
        <v>7</v>
      </c>
      <c r="CS36">
        <v>0</v>
      </c>
      <c r="CT36">
        <v>14</v>
      </c>
      <c r="CU36">
        <v>7</v>
      </c>
      <c r="CV36">
        <v>7</v>
      </c>
      <c r="CW36">
        <v>7</v>
      </c>
      <c r="CX36">
        <v>13</v>
      </c>
      <c r="CY36">
        <v>10</v>
      </c>
      <c r="CZ36">
        <v>0</v>
      </c>
      <c r="DA36">
        <v>7</v>
      </c>
      <c r="DC36">
        <f>((0/10)*100)</f>
        <v>0</v>
      </c>
      <c r="DD36">
        <f>((3/10)*100)</f>
        <v>30</v>
      </c>
      <c r="DE36">
        <f>((10/10)*100)</f>
        <v>100</v>
      </c>
      <c r="DF36">
        <f>((0/15)*100)</f>
        <v>0</v>
      </c>
      <c r="DG36">
        <f>((8/15)*100)</f>
        <v>53.333333333333336</v>
      </c>
      <c r="DH36">
        <f>((0/15)*100)</f>
        <v>0</v>
      </c>
      <c r="DI36">
        <f>((1/14)*100)</f>
        <v>7.1428571428571423</v>
      </c>
      <c r="DJ36">
        <f>((8/14)*100)</f>
        <v>57.142857142857139</v>
      </c>
      <c r="DK36">
        <f>((1/14)*100)</f>
        <v>7.1428571428571423</v>
      </c>
      <c r="DL36">
        <f>((10/14)*100)</f>
        <v>71.428571428571431</v>
      </c>
      <c r="DM36">
        <f>((1/14)*100)</f>
        <v>7.1428571428571423</v>
      </c>
      <c r="DN36">
        <f>((7/14)*100)</f>
        <v>50</v>
      </c>
      <c r="DP36">
        <f>((3/14)*100)</f>
        <v>21.428571428571427</v>
      </c>
      <c r="DQ36">
        <f>((4/14)*100)</f>
        <v>28.571428571428569</v>
      </c>
      <c r="DR36">
        <f>((10/14)*100)</f>
        <v>71.428571428571431</v>
      </c>
      <c r="DS36">
        <f>((3/13)*100)</f>
        <v>23.076923076923077</v>
      </c>
      <c r="DT36">
        <f>((7/13)*100)</f>
        <v>53.846153846153847</v>
      </c>
      <c r="DU36">
        <f>((0/13)*100)</f>
        <v>0</v>
      </c>
      <c r="DV36">
        <f>((7/14)*100)</f>
        <v>50</v>
      </c>
      <c r="DW36">
        <f>((7/14)*100)</f>
        <v>50</v>
      </c>
      <c r="DX36">
        <f>((7/14)*100)</f>
        <v>50</v>
      </c>
      <c r="DY36">
        <f>((10/13)*100)</f>
        <v>76.923076923076934</v>
      </c>
      <c r="DZ36">
        <f>((0/13)*100)</f>
        <v>0</v>
      </c>
      <c r="EA36">
        <f>((7/13)*100)</f>
        <v>53.846153846153847</v>
      </c>
    </row>
    <row r="37" spans="1:131" x14ac:dyDescent="0.25">
      <c r="A37">
        <v>260.51071000000002</v>
      </c>
      <c r="B37">
        <v>8.0114509999999992</v>
      </c>
      <c r="C37">
        <v>267.98529300000001</v>
      </c>
      <c r="D37">
        <v>6.1005570000000002</v>
      </c>
      <c r="E37">
        <v>259.46587199999999</v>
      </c>
      <c r="F37">
        <v>8.4804770000000005</v>
      </c>
      <c r="G37">
        <v>248.85393399999998</v>
      </c>
      <c r="H37">
        <v>4.9518839999999997</v>
      </c>
      <c r="P37">
        <f>(20/200)</f>
        <v>0.1</v>
      </c>
      <c r="S37">
        <f>(20/200)</f>
        <v>0.1</v>
      </c>
      <c r="BF37">
        <f>ABS($B$37-$D$37)</f>
        <v>1.910893999999999</v>
      </c>
      <c r="BG37">
        <f>ABS($F$37-$H$37)</f>
        <v>3.5285930000000008</v>
      </c>
      <c r="BI37">
        <v>2.5969245000000005</v>
      </c>
      <c r="BJ37">
        <v>2.9316635</v>
      </c>
      <c r="BO37">
        <f>SQRT((ABS($A$37-$G$37)^2+(ABS($B$37-$H$37)^2)))</f>
        <v>12.051613043143471</v>
      </c>
      <c r="BP37">
        <f>SQRT((ABS($C$37-$E$37)^2+(ABS($D$37-$F$37)^2)))</f>
        <v>8.845595140048033</v>
      </c>
      <c r="BR37">
        <f>DEGREES(ACOS((12.7901734704196^2+16.5164903761818^2-4.37308388798612^2)/(2*12.7901734704196*16.5164903761818)))</f>
        <v>9.0318277023093945</v>
      </c>
      <c r="BS37">
        <f>DEGREES(ACOS((4.37308388798612^2+26.665474895156^2-22.7543412215533^2)/(2*4.37308388798612*26.665474895156)))</f>
        <v>24.387464882694232</v>
      </c>
      <c r="CL37">
        <v>20</v>
      </c>
      <c r="CM37">
        <v>5</v>
      </c>
      <c r="CN37">
        <v>7</v>
      </c>
      <c r="CO37">
        <v>20</v>
      </c>
      <c r="CX37">
        <v>20</v>
      </c>
      <c r="CY37">
        <v>20</v>
      </c>
      <c r="CZ37">
        <v>5</v>
      </c>
      <c r="DA37">
        <v>7</v>
      </c>
      <c r="DP37">
        <f>((5/20)*100)</f>
        <v>25</v>
      </c>
      <c r="DQ37">
        <f>((7/20)*100)</f>
        <v>35</v>
      </c>
      <c r="DR37">
        <f>((20/20)*100)</f>
        <v>100</v>
      </c>
      <c r="DY37">
        <f>((20/20)*100)</f>
        <v>100</v>
      </c>
      <c r="DZ37">
        <f>((5/20)*100)</f>
        <v>25</v>
      </c>
      <c r="EA37">
        <f>((7/20)*100)</f>
        <v>35</v>
      </c>
    </row>
    <row r="38" spans="1:131" x14ac:dyDescent="0.25">
      <c r="A38" t="s">
        <v>22</v>
      </c>
      <c r="B38" t="s">
        <v>22</v>
      </c>
      <c r="C38" t="s">
        <v>22</v>
      </c>
      <c r="D38" t="s">
        <v>22</v>
      </c>
      <c r="E38" t="s">
        <v>22</v>
      </c>
      <c r="F38" t="s">
        <v>22</v>
      </c>
      <c r="G38" t="s">
        <v>22</v>
      </c>
      <c r="H38" t="s">
        <v>22</v>
      </c>
      <c r="BR38">
        <f>DEGREES(ACOS((22.7543412215533^2+24.8571117473038^2-3.55417752726858^2)/(2*22.7543412215533*24.8571117473038)))</f>
        <v>6.9073887803799607</v>
      </c>
      <c r="BS38">
        <f>DEGREES(ACOS((3.55417752726858^2+24.1043803554558^2-22.3470565570569^2)/(2*3.55417752726858*24.1043803554558)))</f>
        <v>56.623368366703296</v>
      </c>
    </row>
    <row r="39" spans="1:131" x14ac:dyDescent="0.25">
      <c r="A39">
        <v>249.861617</v>
      </c>
      <c r="B39">
        <v>2.779004</v>
      </c>
      <c r="C39">
        <v>258.52892500000002</v>
      </c>
      <c r="D39">
        <v>4.8391529999999996</v>
      </c>
      <c r="E39">
        <v>271.13407000000001</v>
      </c>
      <c r="F39">
        <v>3.830314</v>
      </c>
      <c r="G39">
        <v>259.117999</v>
      </c>
      <c r="H39">
        <v>4.7418430000000003</v>
      </c>
      <c r="K39">
        <f>(16/200)</f>
        <v>0.08</v>
      </c>
      <c r="L39">
        <f>(15/200)</f>
        <v>7.4999999999999997E-2</v>
      </c>
      <c r="M39">
        <f>(12/200)</f>
        <v>0.06</v>
      </c>
      <c r="N39">
        <f>(14/200)</f>
        <v>7.0000000000000007E-2</v>
      </c>
      <c r="P39">
        <f>(15/200)</f>
        <v>7.4999999999999997E-2</v>
      </c>
      <c r="Q39">
        <f>(15/200)</f>
        <v>7.4999999999999997E-2</v>
      </c>
      <c r="R39">
        <f>(15/200)</f>
        <v>7.4999999999999997E-2</v>
      </c>
      <c r="S39">
        <f>(13/200)</f>
        <v>6.5000000000000002E-2</v>
      </c>
      <c r="U39">
        <f>0.08+0.075</f>
        <v>0.155</v>
      </c>
      <c r="V39">
        <f>0.075+0.075</f>
        <v>0.15</v>
      </c>
      <c r="W39">
        <f>0.06+0.075</f>
        <v>0.13500000000000001</v>
      </c>
      <c r="X39">
        <f>0.07+0.065</f>
        <v>0.13500000000000001</v>
      </c>
      <c r="Z39">
        <f>SQRT((ABS($A$40-$A$39)^2+(ABS($B$40-$B$39)^2)))</f>
        <v>21.000599560590381</v>
      </c>
      <c r="AA39">
        <f>SQRT((ABS($C$40-$C$39)^2+(ABS($D$40-$D$39)^2)))</f>
        <v>21.201721023651135</v>
      </c>
      <c r="AB39">
        <f>SQRT((ABS($E$40-$E$39)^2+(ABS($F$40-$F$39)^2)))</f>
        <v>17.965157784300256</v>
      </c>
      <c r="AC39">
        <f>SQRT((ABS($G$40-$G$39)^2+(ABS($H$40-$H$39)^2)))</f>
        <v>19.425722903836661</v>
      </c>
      <c r="AJ39">
        <f>1/0.155</f>
        <v>6.4516129032258069</v>
      </c>
      <c r="AK39">
        <f>1/0.15</f>
        <v>6.666666666666667</v>
      </c>
      <c r="AL39">
        <f>1/0.135</f>
        <v>7.4074074074074066</v>
      </c>
      <c r="AM39">
        <f>1/0.135</f>
        <v>7.4074074074074066</v>
      </c>
      <c r="AO39">
        <f>$Z39/$U39</f>
        <v>135.4877391005831</v>
      </c>
      <c r="AP39">
        <f>$AA39/$V39</f>
        <v>141.34480682434091</v>
      </c>
      <c r="AQ39">
        <f>$AB39/$W39</f>
        <v>133.07524284666854</v>
      </c>
      <c r="AR39">
        <f>$AC39/$X39</f>
        <v>143.89424373212341</v>
      </c>
      <c r="AV39">
        <f>((0.08/0.155)*100)</f>
        <v>51.612903225806448</v>
      </c>
      <c r="AW39">
        <f>((0.075/0.15)*100)</f>
        <v>50</v>
      </c>
      <c r="AX39">
        <f>((0.06/0.135)*100)</f>
        <v>44.444444444444443</v>
      </c>
      <c r="AY39">
        <f>((0.07/0.135)*100)</f>
        <v>51.851851851851848</v>
      </c>
      <c r="BA39">
        <f>((0.075/0.155)*100)</f>
        <v>48.387096774193544</v>
      </c>
      <c r="BB39">
        <f>((0.075/0.15)*100)</f>
        <v>50</v>
      </c>
      <c r="BC39">
        <f>((0.075/0.135)*100)</f>
        <v>55.55555555555555</v>
      </c>
      <c r="BD39">
        <f>((0.065/0.135)*100)</f>
        <v>48.148148148148145</v>
      </c>
      <c r="BF39">
        <f>ABS($B$39-$D$39)</f>
        <v>2.0601489999999996</v>
      </c>
      <c r="BG39">
        <f>ABS($F$39-$H$39)</f>
        <v>0.91152900000000026</v>
      </c>
      <c r="BL39">
        <f>SQRT((ABS($A$39-$E$40)^2+(ABS($B$39-$F$40)^2)))</f>
        <v>3.5166604676614814</v>
      </c>
      <c r="BM39">
        <f>SQRT((ABS($C$39-$G$39)^2+(ABS($D$39-$H$39)^2)))</f>
        <v>0.59705729505297822</v>
      </c>
      <c r="BO39">
        <f>SQRT((ABS($A$39-$G$39)^2+(ABS($B$39-$H$39)^2)))</f>
        <v>9.4622061206594434</v>
      </c>
      <c r="BP39">
        <f>SQRT((ABS($C$39-$E$40)^2+(ABS($D$39-$F$40)^2)))</f>
        <v>6.0151967028606883</v>
      </c>
      <c r="BR39">
        <f>DEGREES(ACOS((22.3470565570569^2+24.5918333628668^2-3.6807760927784^2)/(2*22.3470565570569*24.5918333628668)))</f>
        <v>7.1340993017486509</v>
      </c>
      <c r="BS39">
        <f>DEGREES(ACOS((3.6807760927784^2+18.5477048950428^2-16.4266013856379^2)/(2*3.6807760927784*18.5477048950428)))</f>
        <v>50.018577150622228</v>
      </c>
      <c r="BU39">
        <v>16</v>
      </c>
      <c r="BV39">
        <v>3</v>
      </c>
      <c r="BW39">
        <v>3</v>
      </c>
      <c r="BX39">
        <v>13</v>
      </c>
      <c r="BY39">
        <v>15</v>
      </c>
      <c r="BZ39">
        <v>3</v>
      </c>
      <c r="CA39">
        <v>10</v>
      </c>
      <c r="CB39">
        <v>2</v>
      </c>
      <c r="CC39">
        <v>12</v>
      </c>
      <c r="CD39">
        <v>0</v>
      </c>
      <c r="CE39">
        <v>10</v>
      </c>
      <c r="CF39">
        <v>4</v>
      </c>
      <c r="CG39">
        <v>14</v>
      </c>
      <c r="CH39">
        <v>13</v>
      </c>
      <c r="CI39">
        <v>0</v>
      </c>
      <c r="CJ39">
        <v>4</v>
      </c>
      <c r="CL39">
        <v>15</v>
      </c>
      <c r="CM39">
        <v>3</v>
      </c>
      <c r="CN39">
        <v>3</v>
      </c>
      <c r="CO39">
        <v>10</v>
      </c>
      <c r="CP39">
        <v>15</v>
      </c>
      <c r="CQ39">
        <v>3</v>
      </c>
      <c r="CR39">
        <v>13</v>
      </c>
      <c r="CS39">
        <v>0</v>
      </c>
      <c r="CT39">
        <v>15</v>
      </c>
      <c r="CU39">
        <v>1</v>
      </c>
      <c r="CV39">
        <v>13</v>
      </c>
      <c r="CW39">
        <v>0</v>
      </c>
      <c r="CX39">
        <v>13</v>
      </c>
      <c r="CY39">
        <v>10</v>
      </c>
      <c r="CZ39">
        <v>0</v>
      </c>
      <c r="DA39">
        <v>5</v>
      </c>
      <c r="DC39">
        <f>((3/16)*100)</f>
        <v>18.75</v>
      </c>
      <c r="DD39">
        <f>((3/16)*100)</f>
        <v>18.75</v>
      </c>
      <c r="DE39">
        <f>((13/16)*100)</f>
        <v>81.25</v>
      </c>
      <c r="DF39">
        <f>((3/15)*100)</f>
        <v>20</v>
      </c>
      <c r="DG39">
        <f>((10/15)*100)</f>
        <v>66.666666666666657</v>
      </c>
      <c r="DH39">
        <f>((2/15)*100)</f>
        <v>13.333333333333334</v>
      </c>
      <c r="DI39">
        <f>((0/12)*100)</f>
        <v>0</v>
      </c>
      <c r="DJ39">
        <f>((10/12)*100)</f>
        <v>83.333333333333343</v>
      </c>
      <c r="DK39">
        <f>((4/12)*100)</f>
        <v>33.333333333333329</v>
      </c>
      <c r="DL39">
        <f>((13/14)*100)</f>
        <v>92.857142857142861</v>
      </c>
      <c r="DM39">
        <f>((0/14)*100)</f>
        <v>0</v>
      </c>
      <c r="DN39">
        <f>((4/14)*100)</f>
        <v>28.571428571428569</v>
      </c>
      <c r="DP39">
        <f>((3/15)*100)</f>
        <v>20</v>
      </c>
      <c r="DQ39">
        <f>((3/15)*100)</f>
        <v>20</v>
      </c>
      <c r="DR39">
        <f>((10/15)*100)</f>
        <v>66.666666666666657</v>
      </c>
      <c r="DS39">
        <f>((3/15)*100)</f>
        <v>20</v>
      </c>
      <c r="DT39">
        <f>((13/15)*100)</f>
        <v>86.666666666666671</v>
      </c>
      <c r="DU39">
        <f>((0/15)*100)</f>
        <v>0</v>
      </c>
      <c r="DV39">
        <f>((1/15)*100)</f>
        <v>6.666666666666667</v>
      </c>
      <c r="DW39">
        <f>((13/15)*100)</f>
        <v>86.666666666666671</v>
      </c>
      <c r="DX39">
        <f>((0/15)*100)</f>
        <v>0</v>
      </c>
      <c r="DY39">
        <f>((10/13)*100)</f>
        <v>76.923076923076934</v>
      </c>
      <c r="DZ39">
        <f>((0/13)*100)</f>
        <v>0</v>
      </c>
      <c r="EA39">
        <f>((5/13)*100)</f>
        <v>38.461538461538467</v>
      </c>
    </row>
    <row r="40" spans="1:131" x14ac:dyDescent="0.25">
      <c r="A40">
        <v>228.894307</v>
      </c>
      <c r="B40">
        <v>3.9609909999999999</v>
      </c>
      <c r="C40">
        <v>237.327786</v>
      </c>
      <c r="D40">
        <v>4.9962499999999999</v>
      </c>
      <c r="E40">
        <v>253.27106000000001</v>
      </c>
      <c r="F40">
        <v>1.917262</v>
      </c>
      <c r="G40">
        <v>239.73643899999999</v>
      </c>
      <c r="H40">
        <v>6.0509810000000002</v>
      </c>
      <c r="K40">
        <f>(15/200)</f>
        <v>7.4999999999999997E-2</v>
      </c>
      <c r="L40">
        <f>(12/200)</f>
        <v>0.06</v>
      </c>
      <c r="M40">
        <f>(19/200)</f>
        <v>9.5000000000000001E-2</v>
      </c>
      <c r="N40">
        <f>(15/200)</f>
        <v>7.4999999999999997E-2</v>
      </c>
      <c r="P40">
        <f>(15/200)</f>
        <v>7.4999999999999997E-2</v>
      </c>
      <c r="Q40">
        <f>(16/200)</f>
        <v>0.08</v>
      </c>
      <c r="R40">
        <f>(15/200)</f>
        <v>7.4999999999999997E-2</v>
      </c>
      <c r="S40">
        <f>(14/200)</f>
        <v>7.0000000000000007E-2</v>
      </c>
      <c r="U40">
        <f>0.075+0.075</f>
        <v>0.15</v>
      </c>
      <c r="V40">
        <f>0.06+0.08</f>
        <v>0.14000000000000001</v>
      </c>
      <c r="W40">
        <f>0.095+0.075</f>
        <v>0.16999999999999998</v>
      </c>
      <c r="X40">
        <f>0.075+0.07</f>
        <v>0.14500000000000002</v>
      </c>
      <c r="Z40">
        <f>SQRT((ABS($A$41-$A$40)^2+(ABS($B$41-$B$40)^2)))</f>
        <v>18.734219190619619</v>
      </c>
      <c r="AA40">
        <f>SQRT((ABS($C$41-$C$40)^2+(ABS($D$41-$D$40)^2)))</f>
        <v>17.357364243947558</v>
      </c>
      <c r="AB40">
        <f>SQRT((ABS($E$41-$E$40)^2+(ABS($F$41-$F$40)^2)))</f>
        <v>23.981767194017792</v>
      </c>
      <c r="AC40">
        <f>SQRT((ABS($G$41-$G$40)^2+(ABS($H$41-$H$40)^2)))</f>
        <v>18.884331777652516</v>
      </c>
      <c r="AJ40">
        <f>1/0.15</f>
        <v>6.666666666666667</v>
      </c>
      <c r="AK40">
        <f>1/0.14</f>
        <v>7.1428571428571423</v>
      </c>
      <c r="AL40">
        <f>1/0.17</f>
        <v>5.8823529411764701</v>
      </c>
      <c r="AM40">
        <f>1/0.145</f>
        <v>6.8965517241379315</v>
      </c>
      <c r="AO40">
        <f>$Z40/$U40</f>
        <v>124.89479460413079</v>
      </c>
      <c r="AP40">
        <f>$AA40/$V40</f>
        <v>123.98117317105397</v>
      </c>
      <c r="AQ40">
        <f>$AB40/$W40</f>
        <v>141.06921878833995</v>
      </c>
      <c r="AR40">
        <f>$AC40/$X40</f>
        <v>130.23677088036217</v>
      </c>
      <c r="AV40">
        <f>((0.075/0.15)*100)</f>
        <v>50</v>
      </c>
      <c r="AW40">
        <f>((0.06/0.14)*100)</f>
        <v>42.857142857142847</v>
      </c>
      <c r="AX40">
        <f>((0.095/0.17)*100)</f>
        <v>55.882352941176471</v>
      </c>
      <c r="AY40">
        <f>((0.075/0.145)*100)</f>
        <v>51.724137931034484</v>
      </c>
      <c r="BA40">
        <f>((0.075/0.15)*100)</f>
        <v>50</v>
      </c>
      <c r="BB40">
        <f>((0.08/0.14)*100)</f>
        <v>57.142857142857139</v>
      </c>
      <c r="BC40">
        <f>((0.075/0.17)*100)</f>
        <v>44.117647058823522</v>
      </c>
      <c r="BD40">
        <f>((0.07/0.145)*100)</f>
        <v>48.275862068965523</v>
      </c>
      <c r="BF40">
        <f>ABS($B$40-$D$40)</f>
        <v>1.0352589999999999</v>
      </c>
      <c r="BG40">
        <f>ABS($F$40-$H$40)</f>
        <v>4.1337190000000001</v>
      </c>
      <c r="BL40">
        <f>SQRT((ABS($A$40-$E$41)^2+(ABS($B$40-$F$41)^2)))</f>
        <v>0.68726574918441075</v>
      </c>
      <c r="BM40">
        <f>SQRT((ABS($C$40-$G$40)^2+(ABS($D$40-$H$40)^2)))</f>
        <v>2.6294613054330989</v>
      </c>
      <c r="BO40">
        <f>SQRT((ABS($A$40-$G$40)^2+(ABS($B$40-$H$40)^2)))</f>
        <v>11.041733763568285</v>
      </c>
      <c r="BP40">
        <f>SQRT((ABS($C$40-$E$41)^2+(ABS($D$40-$F$41)^2)))</f>
        <v>7.9311397435768303</v>
      </c>
      <c r="BR40">
        <f>DEGREES(ACOS((16.4266013856379^2+20.1157199787063^2-4.97968249576426^2)/(2*16.4266013856379*20.1157199787063)))</f>
        <v>10.557591184554429</v>
      </c>
      <c r="BS40">
        <f>DEGREES(ACOS((4.97968249576426^2+14.7585251331093^2-10.9271832592185^2)/(2*4.97968249576426*14.7585251331093)))</f>
        <v>33.046118633030083</v>
      </c>
      <c r="BU40">
        <v>15</v>
      </c>
      <c r="BV40">
        <v>2</v>
      </c>
      <c r="BW40">
        <v>2</v>
      </c>
      <c r="BX40">
        <v>15</v>
      </c>
      <c r="BY40">
        <v>12</v>
      </c>
      <c r="BZ40">
        <v>0</v>
      </c>
      <c r="CA40">
        <v>12</v>
      </c>
      <c r="CB40">
        <v>0</v>
      </c>
      <c r="CC40">
        <v>19</v>
      </c>
      <c r="CD40">
        <v>4</v>
      </c>
      <c r="CE40">
        <v>12</v>
      </c>
      <c r="CF40">
        <v>5</v>
      </c>
      <c r="CG40">
        <v>15</v>
      </c>
      <c r="CH40">
        <v>15</v>
      </c>
      <c r="CI40">
        <v>2</v>
      </c>
      <c r="CJ40">
        <v>2</v>
      </c>
      <c r="CL40">
        <v>15</v>
      </c>
      <c r="CM40">
        <v>3</v>
      </c>
      <c r="CN40">
        <v>0</v>
      </c>
      <c r="CO40">
        <v>14</v>
      </c>
      <c r="CP40">
        <v>16</v>
      </c>
      <c r="CQ40">
        <v>3</v>
      </c>
      <c r="CR40">
        <v>10</v>
      </c>
      <c r="CS40">
        <v>2</v>
      </c>
      <c r="CT40">
        <v>15</v>
      </c>
      <c r="CU40">
        <v>2</v>
      </c>
      <c r="CV40">
        <v>10</v>
      </c>
      <c r="CW40">
        <v>5</v>
      </c>
      <c r="CX40">
        <v>14</v>
      </c>
      <c r="CY40">
        <v>14</v>
      </c>
      <c r="CZ40">
        <v>2</v>
      </c>
      <c r="DA40">
        <v>0</v>
      </c>
      <c r="DC40">
        <f>((2/15)*100)</f>
        <v>13.333333333333334</v>
      </c>
      <c r="DD40">
        <f>((2/15)*100)</f>
        <v>13.333333333333334</v>
      </c>
      <c r="DE40">
        <f>((15/15)*100)</f>
        <v>100</v>
      </c>
      <c r="DF40">
        <f>((0/12)*100)</f>
        <v>0</v>
      </c>
      <c r="DG40">
        <f>((12/12)*100)</f>
        <v>100</v>
      </c>
      <c r="DH40">
        <f>((0/12)*100)</f>
        <v>0</v>
      </c>
      <c r="DI40">
        <f>((4/19)*100)</f>
        <v>21.052631578947366</v>
      </c>
      <c r="DJ40">
        <f>((12/19)*100)</f>
        <v>63.157894736842103</v>
      </c>
      <c r="DK40">
        <f>((5/19)*100)</f>
        <v>26.315789473684209</v>
      </c>
      <c r="DL40">
        <f>((15/15)*100)</f>
        <v>100</v>
      </c>
      <c r="DM40">
        <f>((2/15)*100)</f>
        <v>13.333333333333334</v>
      </c>
      <c r="DN40">
        <f>((2/15)*100)</f>
        <v>13.333333333333334</v>
      </c>
      <c r="DP40">
        <f>((3/15)*100)</f>
        <v>20</v>
      </c>
      <c r="DQ40">
        <f>((0/15)*100)</f>
        <v>0</v>
      </c>
      <c r="DR40">
        <f>((14/15)*100)</f>
        <v>93.333333333333329</v>
      </c>
      <c r="DS40">
        <f>((3/16)*100)</f>
        <v>18.75</v>
      </c>
      <c r="DT40">
        <f>((10/16)*100)</f>
        <v>62.5</v>
      </c>
      <c r="DU40">
        <f>((2/16)*100)</f>
        <v>12.5</v>
      </c>
      <c r="DV40">
        <f>((2/15)*100)</f>
        <v>13.333333333333334</v>
      </c>
      <c r="DW40">
        <f>((10/15)*100)</f>
        <v>66.666666666666657</v>
      </c>
      <c r="DX40">
        <f>((5/15)*100)</f>
        <v>33.333333333333329</v>
      </c>
      <c r="DY40">
        <f>((14/14)*100)</f>
        <v>100</v>
      </c>
      <c r="DZ40">
        <f>((2/14)*100)</f>
        <v>14.285714285714285</v>
      </c>
      <c r="EA40">
        <f>((0/14)*100)</f>
        <v>0</v>
      </c>
    </row>
    <row r="41" spans="1:131" x14ac:dyDescent="0.25">
      <c r="A41">
        <v>210.19920200000001</v>
      </c>
      <c r="B41">
        <v>5.1709569999999996</v>
      </c>
      <c r="C41">
        <v>220.008061</v>
      </c>
      <c r="D41">
        <v>6.1387119999999999</v>
      </c>
      <c r="E41">
        <v>229.41869800000001</v>
      </c>
      <c r="F41">
        <v>4.4052300000000004</v>
      </c>
      <c r="G41">
        <v>220.86354</v>
      </c>
      <c r="H41">
        <v>6.7079969999999998</v>
      </c>
      <c r="K41">
        <f>(14/200)</f>
        <v>7.0000000000000007E-2</v>
      </c>
      <c r="L41">
        <f>(16/200)</f>
        <v>0.08</v>
      </c>
      <c r="M41">
        <f>(14/200)</f>
        <v>7.0000000000000007E-2</v>
      </c>
      <c r="N41">
        <f>(17/200)</f>
        <v>8.5000000000000006E-2</v>
      </c>
      <c r="P41">
        <f>(12/200)</f>
        <v>0.06</v>
      </c>
      <c r="Q41">
        <f>(13/200)</f>
        <v>6.5000000000000002E-2</v>
      </c>
      <c r="R41">
        <f>(13/200)</f>
        <v>6.5000000000000002E-2</v>
      </c>
      <c r="S41">
        <f>(11/200)</f>
        <v>5.5E-2</v>
      </c>
      <c r="U41">
        <f>0.07+0.06</f>
        <v>0.13</v>
      </c>
      <c r="V41">
        <f>0.08+0.065</f>
        <v>0.14500000000000002</v>
      </c>
      <c r="W41">
        <f>0.07+0.065</f>
        <v>0.13500000000000001</v>
      </c>
      <c r="X41">
        <f>0.085+0.055</f>
        <v>0.14000000000000001</v>
      </c>
      <c r="Z41">
        <f>SQRT((ABS($A$42-$A$41)^2+(ABS($B$42-$B$41)^2)))</f>
        <v>21.555942453585182</v>
      </c>
      <c r="AA41">
        <f>SQRT((ABS($C$42-$C$41)^2+(ABS($D$42-$D$41)^2)))</f>
        <v>21.487913215508375</v>
      </c>
      <c r="AB41">
        <f>SQRT((ABS($E$42-$E$41)^2+(ABS($F$42-$F$41)^2)))</f>
        <v>18.904007602146308</v>
      </c>
      <c r="AC41">
        <f>SQRT((ABS($G$42-$G$41)^2+(ABS($H$42-$H$41)^2)))</f>
        <v>22.238631446190944</v>
      </c>
      <c r="AJ41">
        <f>1/0.13</f>
        <v>7.6923076923076916</v>
      </c>
      <c r="AK41">
        <f>1/0.145</f>
        <v>6.8965517241379315</v>
      </c>
      <c r="AL41">
        <f>1/0.135</f>
        <v>7.4074074074074066</v>
      </c>
      <c r="AM41">
        <f>1/0.14</f>
        <v>7.1428571428571423</v>
      </c>
      <c r="AO41">
        <f>$Z41/$U41</f>
        <v>165.81494195065522</v>
      </c>
      <c r="AP41">
        <f>$AA41/$V41</f>
        <v>148.19250493454049</v>
      </c>
      <c r="AQ41">
        <f>$AB41/$W41</f>
        <v>140.02968594182448</v>
      </c>
      <c r="AR41">
        <f>$AC41/$X41</f>
        <v>158.84736747279243</v>
      </c>
      <c r="AV41">
        <f>((0.07/0.13)*100)</f>
        <v>53.846153846153854</v>
      </c>
      <c r="AW41">
        <f>((0.08/0.145)*100)</f>
        <v>55.172413793103459</v>
      </c>
      <c r="AX41">
        <f>((0.07/0.135)*100)</f>
        <v>51.851851851851848</v>
      </c>
      <c r="AY41">
        <f>((0.085/0.14)*100)</f>
        <v>60.714285714285708</v>
      </c>
      <c r="BA41">
        <f>((0.06/0.13)*100)</f>
        <v>46.153846153846153</v>
      </c>
      <c r="BB41">
        <f>((0.065/0.145)*100)</f>
        <v>44.827586206896555</v>
      </c>
      <c r="BC41">
        <f>((0.065/0.135)*100)</f>
        <v>48.148148148148145</v>
      </c>
      <c r="BD41">
        <f>((0.055/0.14)*100)</f>
        <v>39.285714285714285</v>
      </c>
      <c r="BF41">
        <f>ABS($B$41-$D$41)</f>
        <v>0.96775500000000036</v>
      </c>
      <c r="BG41">
        <f>ABS($F$41-$H$41)</f>
        <v>2.3027669999999993</v>
      </c>
      <c r="BL41">
        <f>SQRT((ABS($A$41-$E$42)^2+(ABS($B$41-$F$42)^2)))</f>
        <v>0.5583298850858589</v>
      </c>
      <c r="BM41">
        <f>SQRT((ABS($C$41-$G$41)^2+(ABS($D$41-$H$41)^2)))</f>
        <v>1.0275844153479576</v>
      </c>
      <c r="BO41">
        <f>SQRT((ABS($A$41-$G$41)^2+(ABS($B$41-$H$41)^2)))</f>
        <v>10.774534650732889</v>
      </c>
      <c r="BP41">
        <f>SQRT((ABS($C$41-$E$41)^2+(ABS($D$41-$F$41)^2)))</f>
        <v>9.5689627750395783</v>
      </c>
      <c r="BR41">
        <f>DEGREES(ACOS((10.9271832592185^2+15.5968558599381^2-5.91246223948653^2)/(2*10.9271832592185*15.5968558599381)))</f>
        <v>15.967679062650154</v>
      </c>
      <c r="BS41">
        <f>DEGREES(ACOS((5.8879405598659^2+19.1214855327368^2-14.3297083648175^2)/(2*5.8879405598659*19.1214855327368)))</f>
        <v>30.023633234790474</v>
      </c>
      <c r="BU41">
        <v>14</v>
      </c>
      <c r="BV41">
        <v>2</v>
      </c>
      <c r="BW41">
        <v>3</v>
      </c>
      <c r="BX41">
        <v>14</v>
      </c>
      <c r="BY41">
        <v>16</v>
      </c>
      <c r="BZ41">
        <v>4</v>
      </c>
      <c r="CA41">
        <v>14</v>
      </c>
      <c r="CB41">
        <v>5</v>
      </c>
      <c r="CC41">
        <v>14</v>
      </c>
      <c r="CD41">
        <v>2</v>
      </c>
      <c r="CE41">
        <v>14</v>
      </c>
      <c r="CF41">
        <v>3</v>
      </c>
      <c r="CG41">
        <v>17</v>
      </c>
      <c r="CH41">
        <v>14</v>
      </c>
      <c r="CI41">
        <v>5</v>
      </c>
      <c r="CJ41">
        <v>6</v>
      </c>
      <c r="CL41">
        <v>12</v>
      </c>
      <c r="CM41">
        <v>0</v>
      </c>
      <c r="CN41">
        <v>0</v>
      </c>
      <c r="CO41">
        <v>11</v>
      </c>
      <c r="CP41">
        <v>13</v>
      </c>
      <c r="CQ41">
        <v>0</v>
      </c>
      <c r="CR41">
        <v>12</v>
      </c>
      <c r="CS41">
        <v>0</v>
      </c>
      <c r="CT41">
        <v>13</v>
      </c>
      <c r="CU41">
        <v>0</v>
      </c>
      <c r="CV41">
        <v>12</v>
      </c>
      <c r="CW41">
        <v>0</v>
      </c>
      <c r="CX41">
        <v>11</v>
      </c>
      <c r="CY41">
        <v>11</v>
      </c>
      <c r="CZ41">
        <v>0</v>
      </c>
      <c r="DA41">
        <v>0</v>
      </c>
      <c r="DC41">
        <f>((2/14)*100)</f>
        <v>14.285714285714285</v>
      </c>
      <c r="DD41">
        <f>((3/14)*100)</f>
        <v>21.428571428571427</v>
      </c>
      <c r="DE41">
        <f>((14/14)*100)</f>
        <v>100</v>
      </c>
      <c r="DF41">
        <f>((4/16)*100)</f>
        <v>25</v>
      </c>
      <c r="DG41">
        <f>((14/16)*100)</f>
        <v>87.5</v>
      </c>
      <c r="DH41">
        <f>((5/16)*100)</f>
        <v>31.25</v>
      </c>
      <c r="DI41">
        <f>((2/14)*100)</f>
        <v>14.285714285714285</v>
      </c>
      <c r="DJ41">
        <f>((14/14)*100)</f>
        <v>100</v>
      </c>
      <c r="DK41">
        <f>((3/14)*100)</f>
        <v>21.428571428571427</v>
      </c>
      <c r="DL41">
        <f>((14/17)*100)</f>
        <v>82.35294117647058</v>
      </c>
      <c r="DM41">
        <f>((5/17)*100)</f>
        <v>29.411764705882355</v>
      </c>
      <c r="DN41">
        <f>((6/17)*100)</f>
        <v>35.294117647058826</v>
      </c>
      <c r="DP41">
        <f>((0/12)*100)</f>
        <v>0</v>
      </c>
      <c r="DQ41">
        <f>((0/12)*100)</f>
        <v>0</v>
      </c>
      <c r="DR41">
        <f>((11/12)*100)</f>
        <v>91.666666666666657</v>
      </c>
      <c r="DS41">
        <f>((0/13)*100)</f>
        <v>0</v>
      </c>
      <c r="DT41">
        <f>((12/13)*100)</f>
        <v>92.307692307692307</v>
      </c>
      <c r="DU41">
        <f>((0/13)*100)</f>
        <v>0</v>
      </c>
      <c r="DV41">
        <f>((0/13)*100)</f>
        <v>0</v>
      </c>
      <c r="DW41">
        <f>((12/13)*100)</f>
        <v>92.307692307692307</v>
      </c>
      <c r="DX41">
        <f>((0/13)*100)</f>
        <v>0</v>
      </c>
      <c r="DY41">
        <f>((11/11)*100)</f>
        <v>100</v>
      </c>
      <c r="DZ41">
        <f>((0/11)*100)</f>
        <v>0</v>
      </c>
      <c r="EA41">
        <f>((0/11)*100)</f>
        <v>0</v>
      </c>
    </row>
    <row r="42" spans="1:131" x14ac:dyDescent="0.25">
      <c r="A42">
        <v>188.67132800000002</v>
      </c>
      <c r="B42">
        <v>4.0712770000000003</v>
      </c>
      <c r="C42">
        <v>198.52074300000001</v>
      </c>
      <c r="D42">
        <v>5.9787759999999999</v>
      </c>
      <c r="E42">
        <v>210.51718</v>
      </c>
      <c r="F42">
        <v>4.712021</v>
      </c>
      <c r="G42">
        <v>198.62696700000001</v>
      </c>
      <c r="H42">
        <v>6.4054250000000001</v>
      </c>
      <c r="K42">
        <f>(14/200)</f>
        <v>7.0000000000000007E-2</v>
      </c>
      <c r="L42">
        <f>(14/200)</f>
        <v>7.0000000000000007E-2</v>
      </c>
      <c r="M42">
        <f>(14/200)</f>
        <v>7.0000000000000007E-2</v>
      </c>
      <c r="N42">
        <f>(15/200)</f>
        <v>7.4999999999999997E-2</v>
      </c>
      <c r="P42">
        <f>(11/200)</f>
        <v>5.5E-2</v>
      </c>
      <c r="Q42">
        <f>(12/200)</f>
        <v>0.06</v>
      </c>
      <c r="R42">
        <f>(11/200)</f>
        <v>5.5E-2</v>
      </c>
      <c r="S42">
        <f>(11/200)</f>
        <v>5.5E-2</v>
      </c>
      <c r="U42">
        <f>0.07+0.055</f>
        <v>0.125</v>
      </c>
      <c r="V42">
        <f>0.07+0.06</f>
        <v>0.13</v>
      </c>
      <c r="W42">
        <f>0.07+0.055</f>
        <v>0.125</v>
      </c>
      <c r="X42">
        <f>0.075+0.055</f>
        <v>0.13</v>
      </c>
      <c r="Z42">
        <f>SQRT((ABS($A$43-$A$42)^2+(ABS($B$43-$B$42)^2)))</f>
        <v>21.601929406919325</v>
      </c>
      <c r="AA42">
        <f>SQRT((ABS($C$43-$C$42)^2+(ABS($D$43-$D$42)^2)))</f>
        <v>22.795881796570654</v>
      </c>
      <c r="AB42">
        <f>SQRT((ABS($E$43-$E$42)^2+(ABS($F$43-$F$42)^2)))</f>
        <v>21.089045252496785</v>
      </c>
      <c r="AC42">
        <f>SQRT((ABS($G$43-$G$42)^2+(ABS($H$43-$H$42)^2)))</f>
        <v>23.258583192727475</v>
      </c>
      <c r="AJ42">
        <f>1/0.125</f>
        <v>8</v>
      </c>
      <c r="AK42">
        <f>1/0.13</f>
        <v>7.6923076923076916</v>
      </c>
      <c r="AL42">
        <f>1/0.125</f>
        <v>8</v>
      </c>
      <c r="AM42">
        <f>1/0.13</f>
        <v>7.6923076923076916</v>
      </c>
      <c r="AO42">
        <f>$Z42/$U42</f>
        <v>172.8154352553546</v>
      </c>
      <c r="AP42">
        <f>$AA42/$V42</f>
        <v>175.35293689669734</v>
      </c>
      <c r="AQ42">
        <f>$AB42/$W42</f>
        <v>168.71236201997428</v>
      </c>
      <c r="AR42">
        <f>$AC42/$X42</f>
        <v>178.91217840559597</v>
      </c>
      <c r="AV42">
        <f>((0.07/0.125)*100)</f>
        <v>56.000000000000007</v>
      </c>
      <c r="AW42">
        <f>((0.07/0.13)*100)</f>
        <v>53.846153846153854</v>
      </c>
      <c r="AX42">
        <f>((0.07/0.125)*100)</f>
        <v>56.000000000000007</v>
      </c>
      <c r="AY42">
        <f>((0.075/0.13)*100)</f>
        <v>57.692307692307686</v>
      </c>
      <c r="BA42">
        <f>((0.055/0.125)*100)</f>
        <v>44</v>
      </c>
      <c r="BB42">
        <f>((0.06/0.13)*100)</f>
        <v>46.153846153846153</v>
      </c>
      <c r="BC42">
        <f>((0.055/0.125)*100)</f>
        <v>44</v>
      </c>
      <c r="BD42">
        <f>((0.055/0.13)*100)</f>
        <v>42.307692307692307</v>
      </c>
      <c r="BF42">
        <f>ABS($B$42-$D$42)</f>
        <v>1.9074989999999996</v>
      </c>
      <c r="BG42">
        <f>ABS($F$42-$H$42)</f>
        <v>1.6934040000000001</v>
      </c>
      <c r="BL42">
        <f>SQRT((ABS($A$42-$E$43)^2+(ABS($B$42-$F$43)^2)))</f>
        <v>0.76800236445078651</v>
      </c>
      <c r="BM42">
        <f>SQRT((ABS($C$42-$G$42)^2+(ABS($D$42-$H$42)^2)))</f>
        <v>0.43967363734592924</v>
      </c>
      <c r="BO42">
        <f>SQRT((ABS($A$42-$G$42)^2+(ABS($B$42-$H$42)^2)))</f>
        <v>10.225604861533855</v>
      </c>
      <c r="BP42">
        <f>SQRT((ABS($C$42-$E$43)^2+(ABS($D$42-$F$43)^2)))</f>
        <v>9.286157003898861</v>
      </c>
      <c r="BU42">
        <v>14</v>
      </c>
      <c r="BV42">
        <v>3</v>
      </c>
      <c r="BW42">
        <v>3</v>
      </c>
      <c r="BX42">
        <v>12</v>
      </c>
      <c r="BY42">
        <v>14</v>
      </c>
      <c r="BZ42">
        <v>3</v>
      </c>
      <c r="CA42">
        <v>12</v>
      </c>
      <c r="CB42">
        <v>3</v>
      </c>
      <c r="CC42">
        <v>14</v>
      </c>
      <c r="CD42">
        <v>3</v>
      </c>
      <c r="CE42">
        <v>12</v>
      </c>
      <c r="CF42">
        <v>4</v>
      </c>
      <c r="CG42">
        <v>15</v>
      </c>
      <c r="CH42">
        <v>12</v>
      </c>
      <c r="CI42">
        <v>3</v>
      </c>
      <c r="CJ42">
        <v>5</v>
      </c>
      <c r="CL42">
        <v>11</v>
      </c>
      <c r="CM42">
        <v>0</v>
      </c>
      <c r="CN42">
        <v>0</v>
      </c>
      <c r="CO42">
        <v>9</v>
      </c>
      <c r="CP42">
        <v>12</v>
      </c>
      <c r="CQ42">
        <v>0</v>
      </c>
      <c r="CR42">
        <v>10</v>
      </c>
      <c r="CS42">
        <v>0</v>
      </c>
      <c r="CT42">
        <v>11</v>
      </c>
      <c r="CU42">
        <v>0</v>
      </c>
      <c r="CV42">
        <v>10</v>
      </c>
      <c r="CW42">
        <v>0</v>
      </c>
      <c r="CX42">
        <v>11</v>
      </c>
      <c r="CY42">
        <v>9</v>
      </c>
      <c r="CZ42">
        <v>0</v>
      </c>
      <c r="DA42">
        <v>1</v>
      </c>
      <c r="DC42">
        <f>((3/14)*100)</f>
        <v>21.428571428571427</v>
      </c>
      <c r="DD42">
        <f>((3/14)*100)</f>
        <v>21.428571428571427</v>
      </c>
      <c r="DE42">
        <f>((12/14)*100)</f>
        <v>85.714285714285708</v>
      </c>
      <c r="DF42">
        <f>((3/14)*100)</f>
        <v>21.428571428571427</v>
      </c>
      <c r="DG42">
        <f>((12/14)*100)</f>
        <v>85.714285714285708</v>
      </c>
      <c r="DH42">
        <f>((3/14)*100)</f>
        <v>21.428571428571427</v>
      </c>
      <c r="DI42">
        <f>((3/14)*100)</f>
        <v>21.428571428571427</v>
      </c>
      <c r="DJ42">
        <f>((12/14)*100)</f>
        <v>85.714285714285708</v>
      </c>
      <c r="DK42">
        <f>((4/14)*100)</f>
        <v>28.571428571428569</v>
      </c>
      <c r="DL42">
        <f>((12/15)*100)</f>
        <v>80</v>
      </c>
      <c r="DM42">
        <f>((3/15)*100)</f>
        <v>20</v>
      </c>
      <c r="DN42">
        <f>((5/15)*100)</f>
        <v>33.333333333333329</v>
      </c>
      <c r="DP42">
        <f>((0/11)*100)</f>
        <v>0</v>
      </c>
      <c r="DQ42">
        <f>((0/11)*100)</f>
        <v>0</v>
      </c>
      <c r="DR42">
        <f>((9/11)*100)</f>
        <v>81.818181818181827</v>
      </c>
      <c r="DS42">
        <f>((0/12)*100)</f>
        <v>0</v>
      </c>
      <c r="DT42">
        <f>((10/12)*100)</f>
        <v>83.333333333333343</v>
      </c>
      <c r="DU42">
        <f>((0/12)*100)</f>
        <v>0</v>
      </c>
      <c r="DV42">
        <f>((0/11)*100)</f>
        <v>0</v>
      </c>
      <c r="DW42">
        <f>((10/11)*100)</f>
        <v>90.909090909090907</v>
      </c>
      <c r="DX42">
        <f>((0/11)*100)</f>
        <v>0</v>
      </c>
      <c r="DY42">
        <f>((9/11)*100)</f>
        <v>81.818181818181827</v>
      </c>
      <c r="DZ42">
        <f>((0/11)*100)</f>
        <v>0</v>
      </c>
      <c r="EA42">
        <f>((1/11)*100)</f>
        <v>9.0909090909090917</v>
      </c>
    </row>
    <row r="43" spans="1:131" x14ac:dyDescent="0.25">
      <c r="A43">
        <v>167.075639</v>
      </c>
      <c r="B43">
        <v>4.5904790000000002</v>
      </c>
      <c r="C43">
        <v>175.725053</v>
      </c>
      <c r="D43">
        <v>6.0722870000000002</v>
      </c>
      <c r="E43">
        <v>189.43877700000002</v>
      </c>
      <c r="F43">
        <v>4.0421279999999999</v>
      </c>
      <c r="G43">
        <v>175.36946699999999</v>
      </c>
      <c r="H43">
        <v>6.629893</v>
      </c>
      <c r="K43">
        <f>(14/200)</f>
        <v>7.0000000000000007E-2</v>
      </c>
      <c r="L43">
        <f>(12/200)</f>
        <v>0.06</v>
      </c>
      <c r="M43">
        <f>(13/200)</f>
        <v>6.5000000000000002E-2</v>
      </c>
      <c r="N43">
        <f>(15/200)</f>
        <v>7.4999999999999997E-2</v>
      </c>
      <c r="P43">
        <f>(11/200)</f>
        <v>5.5E-2</v>
      </c>
      <c r="Q43">
        <f>(12/200)</f>
        <v>0.06</v>
      </c>
      <c r="R43">
        <f>(11/200)</f>
        <v>5.5E-2</v>
      </c>
      <c r="S43">
        <f>(11/200)</f>
        <v>5.5E-2</v>
      </c>
      <c r="U43">
        <f>0.07+0.055</f>
        <v>0.125</v>
      </c>
      <c r="V43">
        <f>0.06+0.06</f>
        <v>0.12</v>
      </c>
      <c r="W43">
        <f>0.065+0.055</f>
        <v>0.12</v>
      </c>
      <c r="X43">
        <f>0.075+0.055</f>
        <v>0.13</v>
      </c>
      <c r="Z43">
        <f>SQRT((ABS($A$44-$A$43)^2+(ABS($B$44-$B$43)^2)))</f>
        <v>16.391515991301493</v>
      </c>
      <c r="AA43">
        <f>SQRT((ABS($C$44-$C$43)^2+(ABS($D$44-$D$43)^2)))</f>
        <v>19.138797546401001</v>
      </c>
      <c r="AB43">
        <f>SQRT((ABS($E$44-$E$43)^2+(ABS($F$44-$F$43)^2)))</f>
        <v>21.013584094520898</v>
      </c>
      <c r="AC43">
        <f>SQRT((ABS($G$44-$G$43)^2+(ABS($H$44-$H$43)^2)))</f>
        <v>19.545504060285367</v>
      </c>
      <c r="AJ43">
        <f>1/0.125</f>
        <v>8</v>
      </c>
      <c r="AK43">
        <f>1/0.12</f>
        <v>8.3333333333333339</v>
      </c>
      <c r="AL43">
        <f>1/0.12</f>
        <v>8.3333333333333339</v>
      </c>
      <c r="AM43">
        <f>1/0.13</f>
        <v>7.6923076923076916</v>
      </c>
      <c r="AO43">
        <f>$Z43/$U43</f>
        <v>131.13212793041194</v>
      </c>
      <c r="AP43">
        <f>$AA43/$V43</f>
        <v>159.48997955334167</v>
      </c>
      <c r="AQ43">
        <f>$AB43/$W43</f>
        <v>175.11320078767415</v>
      </c>
      <c r="AR43">
        <f>$AC43/$X43</f>
        <v>150.35003123296437</v>
      </c>
      <c r="AV43">
        <f>((0.07/0.125)*100)</f>
        <v>56.000000000000007</v>
      </c>
      <c r="AW43">
        <f>((0.06/0.12)*100)</f>
        <v>50</v>
      </c>
      <c r="AX43">
        <f>((0.065/0.12)*100)</f>
        <v>54.166666666666671</v>
      </c>
      <c r="AY43">
        <f>((0.075/0.13)*100)</f>
        <v>57.692307692307686</v>
      </c>
      <c r="BA43">
        <f>((0.055/0.125)*100)</f>
        <v>44</v>
      </c>
      <c r="BB43">
        <f>((0.06/0.12)*100)</f>
        <v>50</v>
      </c>
      <c r="BC43">
        <f>((0.055/0.12)*100)</f>
        <v>45.833333333333336</v>
      </c>
      <c r="BD43">
        <f>((0.055/0.13)*100)</f>
        <v>42.307692307692307</v>
      </c>
      <c r="BF43">
        <f>ABS($B$43-$D$43)</f>
        <v>1.481808</v>
      </c>
      <c r="BG43">
        <f>ABS($F$43-$H$43)</f>
        <v>2.5877650000000001</v>
      </c>
      <c r="BL43">
        <f>SQRT((ABS($A$43-$E$44)^2+(ABS($B$43-$F$44)^2)))</f>
        <v>1.3915624225201026</v>
      </c>
      <c r="BM43">
        <f>SQRT((ABS($C$43-$G$43)^2+(ABS($D$43-$H$43)^2)))</f>
        <v>0.66133641562521839</v>
      </c>
      <c r="BO43">
        <f>SQRT((ABS($A$43-$G$43)^2+(ABS($B$43-$H$43)^2)))</f>
        <v>8.5408894359416596</v>
      </c>
      <c r="BP43">
        <f>SQRT((ABS($C$43-$E$44)^2+(ABS($D$43-$F$44)^2)))</f>
        <v>7.5214985633323108</v>
      </c>
      <c r="BU43">
        <v>14</v>
      </c>
      <c r="BV43">
        <v>2</v>
      </c>
      <c r="BW43">
        <v>2</v>
      </c>
      <c r="BX43">
        <v>11</v>
      </c>
      <c r="BY43">
        <v>12</v>
      </c>
      <c r="BZ43">
        <v>2</v>
      </c>
      <c r="CA43">
        <v>10</v>
      </c>
      <c r="CB43">
        <v>2</v>
      </c>
      <c r="CC43">
        <v>13</v>
      </c>
      <c r="CD43">
        <v>2</v>
      </c>
      <c r="CE43">
        <v>10</v>
      </c>
      <c r="CF43">
        <v>5</v>
      </c>
      <c r="CG43">
        <v>15</v>
      </c>
      <c r="CH43">
        <v>11</v>
      </c>
      <c r="CI43">
        <v>3</v>
      </c>
      <c r="CJ43">
        <v>6</v>
      </c>
      <c r="CL43">
        <v>11</v>
      </c>
      <c r="CM43">
        <v>1</v>
      </c>
      <c r="CN43">
        <v>0</v>
      </c>
      <c r="CO43">
        <v>8</v>
      </c>
      <c r="CP43">
        <v>12</v>
      </c>
      <c r="CQ43">
        <v>1</v>
      </c>
      <c r="CR43">
        <v>9</v>
      </c>
      <c r="CS43">
        <v>0</v>
      </c>
      <c r="CT43">
        <v>11</v>
      </c>
      <c r="CU43">
        <v>0</v>
      </c>
      <c r="CV43">
        <v>9</v>
      </c>
      <c r="CW43">
        <v>1</v>
      </c>
      <c r="CX43">
        <v>11</v>
      </c>
      <c r="CY43">
        <v>8</v>
      </c>
      <c r="CZ43">
        <v>1</v>
      </c>
      <c r="DA43">
        <v>3</v>
      </c>
      <c r="DC43">
        <f>((2/14)*100)</f>
        <v>14.285714285714285</v>
      </c>
      <c r="DD43">
        <f>((2/14)*100)</f>
        <v>14.285714285714285</v>
      </c>
      <c r="DE43">
        <f>((11/14)*100)</f>
        <v>78.571428571428569</v>
      </c>
      <c r="DF43">
        <f>((2/12)*100)</f>
        <v>16.666666666666664</v>
      </c>
      <c r="DG43">
        <f>((10/12)*100)</f>
        <v>83.333333333333343</v>
      </c>
      <c r="DH43">
        <f>((2/12)*100)</f>
        <v>16.666666666666664</v>
      </c>
      <c r="DI43">
        <f>((2/13)*100)</f>
        <v>15.384615384615385</v>
      </c>
      <c r="DJ43">
        <f>((10/13)*100)</f>
        <v>76.923076923076934</v>
      </c>
      <c r="DK43">
        <f>((5/13)*100)</f>
        <v>38.461538461538467</v>
      </c>
      <c r="DL43">
        <f>((11/15)*100)</f>
        <v>73.333333333333329</v>
      </c>
      <c r="DM43">
        <f>((3/15)*100)</f>
        <v>20</v>
      </c>
      <c r="DN43">
        <f>((6/15)*100)</f>
        <v>40</v>
      </c>
      <c r="DP43">
        <f>((1/11)*100)</f>
        <v>9.0909090909090917</v>
      </c>
      <c r="DQ43">
        <f>((0/11)*100)</f>
        <v>0</v>
      </c>
      <c r="DR43">
        <f>((8/11)*100)</f>
        <v>72.727272727272734</v>
      </c>
      <c r="DS43">
        <f>((1/12)*100)</f>
        <v>8.3333333333333321</v>
      </c>
      <c r="DT43">
        <f>((9/12)*100)</f>
        <v>75</v>
      </c>
      <c r="DU43">
        <f>((0/12)*100)</f>
        <v>0</v>
      </c>
      <c r="DV43">
        <f>((0/11)*100)</f>
        <v>0</v>
      </c>
      <c r="DW43">
        <f>((9/11)*100)</f>
        <v>81.818181818181827</v>
      </c>
      <c r="DX43">
        <f>((1/11)*100)</f>
        <v>9.0909090909090917</v>
      </c>
      <c r="DY43">
        <f>((8/11)*100)</f>
        <v>72.727272727272734</v>
      </c>
      <c r="DZ43">
        <f>((1/11)*100)</f>
        <v>9.0909090909090917</v>
      </c>
      <c r="EA43">
        <f>((3/11)*100)</f>
        <v>27.27272727272727</v>
      </c>
    </row>
    <row r="44" spans="1:131" x14ac:dyDescent="0.25">
      <c r="A44">
        <v>150.68893700000001</v>
      </c>
      <c r="B44">
        <v>4.9877120000000001</v>
      </c>
      <c r="C44">
        <v>156.592555</v>
      </c>
      <c r="D44">
        <v>6.5632979999999996</v>
      </c>
      <c r="E44">
        <v>168.426276</v>
      </c>
      <c r="F44">
        <v>4.2554780000000001</v>
      </c>
      <c r="G44">
        <v>155.82484099999999</v>
      </c>
      <c r="H44">
        <v>6.4446269999999997</v>
      </c>
      <c r="K44">
        <f>(13/200)</f>
        <v>6.5000000000000002E-2</v>
      </c>
      <c r="L44">
        <f>(14/200)</f>
        <v>7.0000000000000007E-2</v>
      </c>
      <c r="M44">
        <f>(11/200)</f>
        <v>5.5E-2</v>
      </c>
      <c r="N44">
        <f>(15/200)</f>
        <v>7.4999999999999997E-2</v>
      </c>
      <c r="P44">
        <f>(10/200)</f>
        <v>0.05</v>
      </c>
      <c r="Q44">
        <f>(13/200)</f>
        <v>6.5000000000000002E-2</v>
      </c>
      <c r="R44">
        <f>(12/200)</f>
        <v>0.06</v>
      </c>
      <c r="S44">
        <f>(11/200)</f>
        <v>5.5E-2</v>
      </c>
      <c r="U44">
        <f>0.065+0.05</f>
        <v>0.115</v>
      </c>
      <c r="V44">
        <f>0.07+0.065</f>
        <v>0.13500000000000001</v>
      </c>
      <c r="W44">
        <f>0.055+0.06</f>
        <v>0.11499999999999999</v>
      </c>
      <c r="X44">
        <f>0.075+0.055</f>
        <v>0.13</v>
      </c>
      <c r="Z44">
        <f>SQRT((ABS($A$45-$A$44)^2+(ABS($B$45-$B$44)^2)))</f>
        <v>26.093134981806429</v>
      </c>
      <c r="AA44">
        <f>SQRT((ABS($C$45-$C$44)^2+(ABS($D$45-$D$44)^2)))</f>
        <v>26.54636305845148</v>
      </c>
      <c r="AB44">
        <f>SQRT((ABS($E$45-$E$44)^2+(ABS($F$45-$F$44)^2)))</f>
        <v>16.516490376181789</v>
      </c>
      <c r="AC44">
        <f>SQRT((ABS($G$45-$G$44)^2+(ABS($H$45-$H$44)^2)))</f>
        <v>26.665474895156013</v>
      </c>
      <c r="AJ44">
        <f>1/0.115</f>
        <v>8.695652173913043</v>
      </c>
      <c r="AK44">
        <f>1/0.135</f>
        <v>7.4074074074074066</v>
      </c>
      <c r="AL44">
        <f>1/0.115</f>
        <v>8.695652173913043</v>
      </c>
      <c r="AM44">
        <f>1/0.13</f>
        <v>7.6923076923076916</v>
      </c>
      <c r="AO44">
        <f>$Z44/$U44</f>
        <v>226.89682592875155</v>
      </c>
      <c r="AP44">
        <f>$AA44/$V44</f>
        <v>196.63972635889985</v>
      </c>
      <c r="AQ44">
        <f>$AB44/$W44</f>
        <v>143.62165544505905</v>
      </c>
      <c r="AR44">
        <f>$AC44/$X44</f>
        <v>205.11903765504624</v>
      </c>
      <c r="AV44">
        <f>((0.065/0.115)*100)</f>
        <v>56.521739130434781</v>
      </c>
      <c r="AW44">
        <f>((0.07/0.135)*100)</f>
        <v>51.851851851851848</v>
      </c>
      <c r="AX44">
        <f>((0.055/0.115)*100)</f>
        <v>47.826086956521735</v>
      </c>
      <c r="AY44">
        <f>((0.075/0.13)*100)</f>
        <v>57.692307692307686</v>
      </c>
      <c r="BA44">
        <f>((0.05/0.115)*100)</f>
        <v>43.478260869565219</v>
      </c>
      <c r="BB44">
        <f>((0.065/0.135)*100)</f>
        <v>48.148148148148145</v>
      </c>
      <c r="BC44">
        <f>((0.06/0.115)*100)</f>
        <v>52.173913043478258</v>
      </c>
      <c r="BD44">
        <f>((0.055/0.13)*100)</f>
        <v>42.307692307692307</v>
      </c>
      <c r="BF44">
        <f>ABS($B$44-$D$44)</f>
        <v>1.5755859999999995</v>
      </c>
      <c r="BG44">
        <f>ABS($F$44-$H$44)</f>
        <v>2.1891489999999996</v>
      </c>
      <c r="BL44">
        <f>SQRT((ABS($A$44-$E$45)^2+(ABS($B$44-$F$45)^2)))</f>
        <v>1.3189228045511254</v>
      </c>
      <c r="BM44">
        <f>SQRT((ABS($C$44-$G$44)^2+(ABS($D$44-$H$44)^2)))</f>
        <v>0.77683176559472567</v>
      </c>
      <c r="BO44">
        <f>SQRT((ABS($A$44-$G$44)^2+(ABS($B$44-$H$44)^2)))</f>
        <v>5.3385495421922249</v>
      </c>
      <c r="BP44">
        <f>SQRT((ABS($C$44-$E$45)^2+(ABS($D$44-$F$45)^2)))</f>
        <v>5.1185196552848096</v>
      </c>
      <c r="BR44">
        <f>DEGREES(ACOS((9.14365847565995^2+19.7773142401966^2-11.3362575510052^2)/(2*9.14365847565995*19.7773142401966)))</f>
        <v>16.79982005722211</v>
      </c>
      <c r="BS44">
        <f>DEGREES(ACOS((9.8570495863629^2+18.2668838214706^2-9.14365847565995^2)/(2*9.8570495863629*18.2668838214706)))</f>
        <v>15.370848650136487</v>
      </c>
      <c r="BU44">
        <v>13</v>
      </c>
      <c r="BV44">
        <v>5</v>
      </c>
      <c r="BW44">
        <v>2</v>
      </c>
      <c r="BX44">
        <v>8</v>
      </c>
      <c r="BY44">
        <v>14</v>
      </c>
      <c r="BZ44">
        <v>5</v>
      </c>
      <c r="CA44">
        <v>8</v>
      </c>
      <c r="CB44">
        <v>3</v>
      </c>
      <c r="CC44">
        <v>11</v>
      </c>
      <c r="CD44">
        <v>2</v>
      </c>
      <c r="CE44">
        <v>8</v>
      </c>
      <c r="CF44">
        <v>6</v>
      </c>
      <c r="CG44">
        <v>15</v>
      </c>
      <c r="CH44">
        <v>8</v>
      </c>
      <c r="CI44">
        <v>3</v>
      </c>
      <c r="CJ44">
        <v>9</v>
      </c>
      <c r="CL44">
        <v>10</v>
      </c>
      <c r="CM44">
        <v>1</v>
      </c>
      <c r="CN44">
        <v>1</v>
      </c>
      <c r="CO44">
        <v>6</v>
      </c>
      <c r="CP44">
        <v>13</v>
      </c>
      <c r="CQ44">
        <v>1</v>
      </c>
      <c r="CR44">
        <v>10</v>
      </c>
      <c r="CS44">
        <v>1</v>
      </c>
      <c r="CT44">
        <v>12</v>
      </c>
      <c r="CU44">
        <v>0</v>
      </c>
      <c r="CV44">
        <v>10</v>
      </c>
      <c r="CW44">
        <v>3</v>
      </c>
      <c r="CX44">
        <v>11</v>
      </c>
      <c r="CY44">
        <v>6</v>
      </c>
      <c r="CZ44">
        <v>0</v>
      </c>
      <c r="DA44">
        <v>6</v>
      </c>
      <c r="DC44">
        <f>((5/13)*100)</f>
        <v>38.461538461538467</v>
      </c>
      <c r="DD44">
        <f>((2/13)*100)</f>
        <v>15.384615384615385</v>
      </c>
      <c r="DE44">
        <f>((8/13)*100)</f>
        <v>61.53846153846154</v>
      </c>
      <c r="DF44">
        <f>((5/14)*100)</f>
        <v>35.714285714285715</v>
      </c>
      <c r="DG44">
        <f>((8/14)*100)</f>
        <v>57.142857142857139</v>
      </c>
      <c r="DH44">
        <f>((3/14)*100)</f>
        <v>21.428571428571427</v>
      </c>
      <c r="DI44">
        <f>((2/11)*100)</f>
        <v>18.181818181818183</v>
      </c>
      <c r="DJ44">
        <f>((8/11)*100)</f>
        <v>72.727272727272734</v>
      </c>
      <c r="DK44">
        <f>((6/11)*100)</f>
        <v>54.54545454545454</v>
      </c>
      <c r="DL44">
        <f>((8/15)*100)</f>
        <v>53.333333333333336</v>
      </c>
      <c r="DM44">
        <f>((3/15)*100)</f>
        <v>20</v>
      </c>
      <c r="DN44">
        <f>((9/15)*100)</f>
        <v>60</v>
      </c>
      <c r="DP44">
        <f>((1/10)*100)</f>
        <v>10</v>
      </c>
      <c r="DQ44">
        <f>((1/10)*100)</f>
        <v>10</v>
      </c>
      <c r="DR44">
        <f>((6/10)*100)</f>
        <v>60</v>
      </c>
      <c r="DS44">
        <f>((1/13)*100)</f>
        <v>7.6923076923076925</v>
      </c>
      <c r="DT44">
        <f>((10/13)*100)</f>
        <v>76.923076923076934</v>
      </c>
      <c r="DU44">
        <f>((1/13)*100)</f>
        <v>7.6923076923076925</v>
      </c>
      <c r="DV44">
        <f>((0/12)*100)</f>
        <v>0</v>
      </c>
      <c r="DW44">
        <f>((10/12)*100)</f>
        <v>83.333333333333343</v>
      </c>
      <c r="DX44">
        <f>((3/12)*100)</f>
        <v>25</v>
      </c>
      <c r="DY44">
        <f>((6/11)*100)</f>
        <v>54.54545454545454</v>
      </c>
      <c r="DZ44">
        <f>((0/11)*100)</f>
        <v>0</v>
      </c>
      <c r="EA44">
        <f>((6/11)*100)</f>
        <v>54.54545454545454</v>
      </c>
    </row>
    <row r="45" spans="1:131" x14ac:dyDescent="0.25">
      <c r="A45">
        <v>124.686576</v>
      </c>
      <c r="B45">
        <v>2.8131050000000002</v>
      </c>
      <c r="C45">
        <v>130.103049</v>
      </c>
      <c r="D45">
        <v>4.8267889999999998</v>
      </c>
      <c r="E45">
        <v>151.91149100000001</v>
      </c>
      <c r="F45">
        <v>4.4928189999999999</v>
      </c>
      <c r="G45">
        <v>129.177627</v>
      </c>
      <c r="H45">
        <v>5.4579469999999999</v>
      </c>
      <c r="K45">
        <f>(16/200)</f>
        <v>0.08</v>
      </c>
      <c r="L45">
        <f>(12/200)</f>
        <v>0.06</v>
      </c>
      <c r="M45">
        <f>(12/200)</f>
        <v>0.06</v>
      </c>
      <c r="N45">
        <f>(15/200)</f>
        <v>7.4999999999999997E-2</v>
      </c>
      <c r="P45">
        <f>(10/200)</f>
        <v>0.05</v>
      </c>
      <c r="Q45">
        <f>(12/200)</f>
        <v>0.06</v>
      </c>
      <c r="R45">
        <f>(12/200)</f>
        <v>0.06</v>
      </c>
      <c r="S45">
        <f>(9/200)</f>
        <v>4.4999999999999998E-2</v>
      </c>
      <c r="U45">
        <f>0.08+0.05</f>
        <v>0.13</v>
      </c>
      <c r="V45">
        <f>0.06+0.06</f>
        <v>0.12</v>
      </c>
      <c r="W45">
        <f>0.06+0.06</f>
        <v>0.12</v>
      </c>
      <c r="X45">
        <f>0.075+0.045</f>
        <v>0.12</v>
      </c>
      <c r="Z45">
        <f>SQRT((ABS($A$46-$A$45)^2+(ABS($B$46-$B$45)^2)))</f>
        <v>23.842371489039969</v>
      </c>
      <c r="AA45">
        <f>SQRT((ABS($C$46-$C$45)^2+(ABS($D$46-$D$45)^2)))</f>
        <v>20.741382899027975</v>
      </c>
      <c r="AB45">
        <f>SQRT((ABS($E$46-$E$45)^2+(ABS($F$46-$F$45)^2)))</f>
        <v>24.857111747303822</v>
      </c>
      <c r="AC45">
        <f>SQRT((ABS($G$46-$G$45)^2+(ABS($H$46-$H$45)^2)))</f>
        <v>24.104380355455799</v>
      </c>
      <c r="AJ45">
        <f>1/0.13</f>
        <v>7.6923076923076916</v>
      </c>
      <c r="AK45">
        <f>1/0.12</f>
        <v>8.3333333333333339</v>
      </c>
      <c r="AL45">
        <f>1/0.12</f>
        <v>8.3333333333333339</v>
      </c>
      <c r="AM45">
        <f>1/0.12</f>
        <v>8.3333333333333339</v>
      </c>
      <c r="AO45">
        <f>$Z45/$U45</f>
        <v>183.40285760799975</v>
      </c>
      <c r="AP45">
        <f>$AA45/$V45</f>
        <v>172.8448574918998</v>
      </c>
      <c r="AQ45">
        <f>$AB45/$W45</f>
        <v>207.14259789419853</v>
      </c>
      <c r="AR45">
        <f>$AC45/$X45</f>
        <v>200.86983629546501</v>
      </c>
      <c r="AV45">
        <f>((0.08/0.13)*100)</f>
        <v>61.53846153846154</v>
      </c>
      <c r="AW45">
        <f>((0.06/0.12)*100)</f>
        <v>50</v>
      </c>
      <c r="AX45">
        <f>((0.06/0.12)*100)</f>
        <v>50</v>
      </c>
      <c r="AY45">
        <f>((0.075/0.12)*100)</f>
        <v>62.5</v>
      </c>
      <c r="BA45">
        <f>((0.05/0.13)*100)</f>
        <v>38.461538461538467</v>
      </c>
      <c r="BB45">
        <f>((0.06/0.12)*100)</f>
        <v>50</v>
      </c>
      <c r="BC45">
        <f>((0.06/0.12)*100)</f>
        <v>50</v>
      </c>
      <c r="BD45">
        <f>((0.045/0.12)*100)</f>
        <v>37.5</v>
      </c>
      <c r="BF45">
        <f>ABS($B$45-$D$45)</f>
        <v>2.0136839999999996</v>
      </c>
      <c r="BG45">
        <f>ABS($F$45-$H$45)</f>
        <v>0.96512799999999999</v>
      </c>
      <c r="BL45">
        <f>SQRT((ABS($A$45-$E$46)^2+(ABS($B$45-$F$46)^2)))</f>
        <v>2.4574619167596463</v>
      </c>
      <c r="BM45">
        <f>SQRT((ABS($C$45-$G$45)^2+(ABS($D$45-$H$45)^2)))</f>
        <v>1.1201635144245663</v>
      </c>
      <c r="BO45">
        <f>SQRT((ABS($A$45-$G$45)^2+(ABS($B$45-$H$45)^2)))</f>
        <v>5.2119793063254756</v>
      </c>
      <c r="BP45">
        <f>SQRT((ABS($C$45-$E$46)^2+(ABS($D$45-$F$46)^2)))</f>
        <v>3.7428742967608444</v>
      </c>
      <c r="BR45">
        <f>DEGREES(ACOS((9.3625081769646^2+19.3176189193199^2-10.9047668245564^2)/(2*9.3625081769646*19.3176189193199)))</f>
        <v>19.049825346351902</v>
      </c>
      <c r="BS45">
        <f>DEGREES(ACOS((11.3362575510052^2+21.657721819144^2-11.1754099590748^2)/(2*11.3362575510052*21.657721819144)))</f>
        <v>15.716163673533554</v>
      </c>
      <c r="BU45">
        <v>16</v>
      </c>
      <c r="BV45">
        <v>6</v>
      </c>
      <c r="BW45">
        <v>6</v>
      </c>
      <c r="BX45">
        <v>10</v>
      </c>
      <c r="BY45">
        <v>12</v>
      </c>
      <c r="BZ45">
        <v>6</v>
      </c>
      <c r="CA45">
        <v>6</v>
      </c>
      <c r="CB45">
        <v>3</v>
      </c>
      <c r="CC45">
        <v>12</v>
      </c>
      <c r="CD45">
        <v>2</v>
      </c>
      <c r="CE45">
        <v>6</v>
      </c>
      <c r="CF45">
        <v>9</v>
      </c>
      <c r="CG45">
        <v>15</v>
      </c>
      <c r="CH45">
        <v>10</v>
      </c>
      <c r="CI45">
        <v>3</v>
      </c>
      <c r="CJ45">
        <v>11</v>
      </c>
      <c r="CL45">
        <v>10</v>
      </c>
      <c r="CM45">
        <v>4</v>
      </c>
      <c r="CN45">
        <v>0</v>
      </c>
      <c r="CO45">
        <v>3</v>
      </c>
      <c r="CP45">
        <v>12</v>
      </c>
      <c r="CQ45">
        <v>4</v>
      </c>
      <c r="CR45">
        <v>6</v>
      </c>
      <c r="CS45">
        <v>0</v>
      </c>
      <c r="CT45">
        <v>12</v>
      </c>
      <c r="CU45">
        <v>1</v>
      </c>
      <c r="CV45">
        <v>6</v>
      </c>
      <c r="CW45">
        <v>6</v>
      </c>
      <c r="CX45">
        <v>9</v>
      </c>
      <c r="CY45">
        <v>3</v>
      </c>
      <c r="CZ45">
        <v>0</v>
      </c>
      <c r="DA45">
        <v>6</v>
      </c>
      <c r="DC45">
        <f>((6/16)*100)</f>
        <v>37.5</v>
      </c>
      <c r="DD45">
        <f>((6/16)*100)</f>
        <v>37.5</v>
      </c>
      <c r="DE45">
        <f>((10/16)*100)</f>
        <v>62.5</v>
      </c>
      <c r="DF45">
        <f>((6/12)*100)</f>
        <v>50</v>
      </c>
      <c r="DG45">
        <f>((6/12)*100)</f>
        <v>50</v>
      </c>
      <c r="DH45">
        <f>((3/12)*100)</f>
        <v>25</v>
      </c>
      <c r="DI45">
        <f>((2/12)*100)</f>
        <v>16.666666666666664</v>
      </c>
      <c r="DJ45">
        <f>((6/12)*100)</f>
        <v>50</v>
      </c>
      <c r="DK45">
        <f>((9/12)*100)</f>
        <v>75</v>
      </c>
      <c r="DL45">
        <f>((10/15)*100)</f>
        <v>66.666666666666657</v>
      </c>
      <c r="DM45">
        <f>((3/15)*100)</f>
        <v>20</v>
      </c>
      <c r="DN45">
        <f>((11/15)*100)</f>
        <v>73.333333333333329</v>
      </c>
      <c r="DP45">
        <f>((4/10)*100)</f>
        <v>40</v>
      </c>
      <c r="DQ45">
        <f>((0/10)*100)</f>
        <v>0</v>
      </c>
      <c r="DR45">
        <f>((3/10)*100)</f>
        <v>30</v>
      </c>
      <c r="DS45">
        <f>((4/12)*100)</f>
        <v>33.333333333333329</v>
      </c>
      <c r="DT45">
        <f>((6/12)*100)</f>
        <v>50</v>
      </c>
      <c r="DU45">
        <f>((0/12)*100)</f>
        <v>0</v>
      </c>
      <c r="DV45">
        <f>((1/12)*100)</f>
        <v>8.3333333333333321</v>
      </c>
      <c r="DW45">
        <f>((6/12)*100)</f>
        <v>50</v>
      </c>
      <c r="DX45">
        <f>((6/12)*100)</f>
        <v>50</v>
      </c>
      <c r="DY45">
        <f>((3/9)*100)</f>
        <v>33.333333333333329</v>
      </c>
      <c r="DZ45">
        <f>((0/9)*100)</f>
        <v>0</v>
      </c>
      <c r="EA45">
        <f>((6/9)*100)</f>
        <v>66.666666666666657</v>
      </c>
    </row>
    <row r="46" spans="1:131" x14ac:dyDescent="0.25">
      <c r="A46">
        <v>100.850261</v>
      </c>
      <c r="B46">
        <v>3.3504740000000002</v>
      </c>
      <c r="C46">
        <v>109.361842</v>
      </c>
      <c r="D46">
        <v>4.7413679999999996</v>
      </c>
      <c r="E46">
        <v>127.130206</v>
      </c>
      <c r="F46">
        <v>2.552737</v>
      </c>
      <c r="G46">
        <v>105.08510500000001</v>
      </c>
      <c r="H46">
        <v>6.2139470000000001</v>
      </c>
      <c r="K46">
        <f>(14/200)</f>
        <v>7.0000000000000007E-2</v>
      </c>
      <c r="L46">
        <f>(12/200)</f>
        <v>0.06</v>
      </c>
      <c r="M46">
        <f>(16/200)</f>
        <v>0.08</v>
      </c>
      <c r="N46">
        <f>(12/200)</f>
        <v>0.06</v>
      </c>
      <c r="P46">
        <f>(9/200)</f>
        <v>4.4999999999999998E-2</v>
      </c>
      <c r="Q46">
        <f>(12/200)</f>
        <v>0.06</v>
      </c>
      <c r="R46">
        <f>(10/200)</f>
        <v>0.05</v>
      </c>
      <c r="S46">
        <f>(11/200)</f>
        <v>5.5E-2</v>
      </c>
      <c r="U46">
        <f>0.07+0.045</f>
        <v>0.115</v>
      </c>
      <c r="V46">
        <f>0.06+0.06</f>
        <v>0.12</v>
      </c>
      <c r="W46">
        <f>0.08+0.05</f>
        <v>0.13</v>
      </c>
      <c r="X46">
        <f>0.06+0.055</f>
        <v>0.11499999999999999</v>
      </c>
      <c r="Z46">
        <f>SQRT((ABS($A$47-$A$46)^2+(ABS($B$47-$B$46)^2)))</f>
        <v>19.544193768056743</v>
      </c>
      <c r="AA46">
        <f>SQRT((ABS($C$47-$C$46)^2+(ABS($D$47-$D$46)^2)))</f>
        <v>21.625492239211095</v>
      </c>
      <c r="AB46">
        <f>SQRT((ABS($E$47-$E$46)^2+(ABS($F$47-$F$46)^2)))</f>
        <v>24.591833362866819</v>
      </c>
      <c r="AC46">
        <f>SQRT((ABS($G$47-$G$46)^2+(ABS($H$47-$H$46)^2)))</f>
        <v>18.547704895042759</v>
      </c>
      <c r="AJ46">
        <f>1/0.115</f>
        <v>8.695652173913043</v>
      </c>
      <c r="AK46">
        <f>1/0.12</f>
        <v>8.3333333333333339</v>
      </c>
      <c r="AL46">
        <f>1/0.13</f>
        <v>7.6923076923076916</v>
      </c>
      <c r="AM46">
        <f>1/0.115</f>
        <v>8.695652173913043</v>
      </c>
      <c r="AO46">
        <f>$Z46/$U46</f>
        <v>169.94951102658038</v>
      </c>
      <c r="AP46">
        <f>$AA46/$V46</f>
        <v>180.21243532675913</v>
      </c>
      <c r="AQ46">
        <f>$AB46/$W46</f>
        <v>189.16794894512938</v>
      </c>
      <c r="AR46">
        <f>$AC46/$X46</f>
        <v>161.28439039167617</v>
      </c>
      <c r="AV46">
        <f>((0.07/0.115)*100)</f>
        <v>60.869565217391312</v>
      </c>
      <c r="AW46">
        <f>((0.06/0.12)*100)</f>
        <v>50</v>
      </c>
      <c r="AX46">
        <f>((0.08/0.13)*100)</f>
        <v>61.53846153846154</v>
      </c>
      <c r="AY46">
        <f>((0.06/0.115)*100)</f>
        <v>52.173913043478258</v>
      </c>
      <c r="BA46">
        <f>((0.045/0.115)*100)</f>
        <v>39.130434782608688</v>
      </c>
      <c r="BB46">
        <f>((0.06/0.12)*100)</f>
        <v>50</v>
      </c>
      <c r="BC46">
        <f>((0.05/0.13)*100)</f>
        <v>38.461538461538467</v>
      </c>
      <c r="BD46">
        <f>((0.055/0.115)*100)</f>
        <v>47.826086956521735</v>
      </c>
      <c r="BF46">
        <f>ABS($B$46-$D$46)</f>
        <v>1.3908939999999994</v>
      </c>
      <c r="BG46">
        <f>ABS($F$46-$H$46)</f>
        <v>3.6612100000000001</v>
      </c>
      <c r="BL46">
        <f>SQRT((ABS($A$46-$E$47)^2+(ABS($B$46-$F$47)^2)))</f>
        <v>1.7180741289117967</v>
      </c>
      <c r="BM46">
        <f>SQRT((ABS($C$46-$G$46)^2+(ABS($D$46-$H$46)^2)))</f>
        <v>4.5231591038133798</v>
      </c>
      <c r="BO46">
        <f>SQRT((ABS($A$46-$G$46)^2+(ABS($B$46-$H$46)^2)))</f>
        <v>5.1120818974332831</v>
      </c>
      <c r="BP46">
        <f>SQRT((ABS($C$46-$E$47)^2+(ABS($D$46-$F$47)^2)))</f>
        <v>6.9093916039709873</v>
      </c>
      <c r="BR46">
        <f>DEGREES(ACOS((17.2324959603838^2+21.9680580829464^2-5.5384946492679^2)/(2*17.2324959603838*21.9680580829464)))</f>
        <v>8.4656113599957692</v>
      </c>
      <c r="BS46">
        <f>DEGREES(ACOS((11.0675578151906^2+19.9206933658853^2-9.3625081769646^2)/(2*11.0675578151906*19.9206933658853)))</f>
        <v>11.774678904937605</v>
      </c>
      <c r="BU46">
        <v>14</v>
      </c>
      <c r="BV46">
        <v>5</v>
      </c>
      <c r="BW46">
        <v>4</v>
      </c>
      <c r="BX46">
        <v>7</v>
      </c>
      <c r="BY46">
        <v>12</v>
      </c>
      <c r="BZ46">
        <v>5</v>
      </c>
      <c r="CA46">
        <v>8</v>
      </c>
      <c r="CB46">
        <v>3</v>
      </c>
      <c r="CC46">
        <v>16</v>
      </c>
      <c r="CD46">
        <v>7</v>
      </c>
      <c r="CE46">
        <v>8</v>
      </c>
      <c r="CF46">
        <v>11</v>
      </c>
      <c r="CG46">
        <v>12</v>
      </c>
      <c r="CH46">
        <v>7</v>
      </c>
      <c r="CI46">
        <v>2</v>
      </c>
      <c r="CJ46">
        <v>8</v>
      </c>
      <c r="CL46">
        <v>9</v>
      </c>
      <c r="CM46">
        <v>2</v>
      </c>
      <c r="CN46">
        <v>0</v>
      </c>
      <c r="CO46">
        <v>4</v>
      </c>
      <c r="CP46">
        <v>12</v>
      </c>
      <c r="CQ46">
        <v>2</v>
      </c>
      <c r="CR46">
        <v>4</v>
      </c>
      <c r="CS46">
        <v>0</v>
      </c>
      <c r="CT46">
        <v>10</v>
      </c>
      <c r="CU46">
        <v>0</v>
      </c>
      <c r="CV46">
        <v>4</v>
      </c>
      <c r="CW46">
        <v>6</v>
      </c>
      <c r="CX46">
        <v>11</v>
      </c>
      <c r="CY46">
        <v>4</v>
      </c>
      <c r="CZ46">
        <v>2</v>
      </c>
      <c r="DA46">
        <v>6</v>
      </c>
      <c r="DC46">
        <f>((5/14)*100)</f>
        <v>35.714285714285715</v>
      </c>
      <c r="DD46">
        <f>((4/14)*100)</f>
        <v>28.571428571428569</v>
      </c>
      <c r="DE46">
        <f>((7/14)*100)</f>
        <v>50</v>
      </c>
      <c r="DF46">
        <f>((5/12)*100)</f>
        <v>41.666666666666671</v>
      </c>
      <c r="DG46">
        <f>((8/12)*100)</f>
        <v>66.666666666666657</v>
      </c>
      <c r="DH46">
        <f>((3/12)*100)</f>
        <v>25</v>
      </c>
      <c r="DI46">
        <f>((7/16)*100)</f>
        <v>43.75</v>
      </c>
      <c r="DJ46">
        <f>((8/16)*100)</f>
        <v>50</v>
      </c>
      <c r="DK46">
        <f>((11/16)*100)</f>
        <v>68.75</v>
      </c>
      <c r="DL46">
        <f>((7/12)*100)</f>
        <v>58.333333333333336</v>
      </c>
      <c r="DM46">
        <f>((2/12)*100)</f>
        <v>16.666666666666664</v>
      </c>
      <c r="DN46">
        <f>((8/12)*100)</f>
        <v>66.666666666666657</v>
      </c>
      <c r="DP46">
        <f>((2/9)*100)</f>
        <v>22.222222222222221</v>
      </c>
      <c r="DQ46">
        <f>((0/9)*100)</f>
        <v>0</v>
      </c>
      <c r="DR46">
        <f>((4/9)*100)</f>
        <v>44.444444444444443</v>
      </c>
      <c r="DS46">
        <f>((2/12)*100)</f>
        <v>16.666666666666664</v>
      </c>
      <c r="DT46">
        <f>((4/12)*100)</f>
        <v>33.333333333333329</v>
      </c>
      <c r="DU46">
        <f>((0/12)*100)</f>
        <v>0</v>
      </c>
      <c r="DV46">
        <f>((0/10)*100)</f>
        <v>0</v>
      </c>
      <c r="DW46">
        <f>((4/10)*100)</f>
        <v>40</v>
      </c>
      <c r="DX46">
        <f>((6/10)*100)</f>
        <v>60</v>
      </c>
      <c r="DY46">
        <f>((4/11)*100)</f>
        <v>36.363636363636367</v>
      </c>
      <c r="DZ46">
        <f>((2/11)*100)</f>
        <v>18.181818181818183</v>
      </c>
      <c r="EA46">
        <f>((6/11)*100)</f>
        <v>54.54545454545454</v>
      </c>
    </row>
    <row r="47" spans="1:131" x14ac:dyDescent="0.25">
      <c r="A47">
        <v>81.356999000000002</v>
      </c>
      <c r="B47">
        <v>4.7605259999999996</v>
      </c>
      <c r="C47">
        <v>87.785630000000012</v>
      </c>
      <c r="D47">
        <v>6.2004739999999998</v>
      </c>
      <c r="E47">
        <v>102.55810500000001</v>
      </c>
      <c r="F47">
        <v>3.5376840000000001</v>
      </c>
      <c r="G47">
        <v>86.56957700000001</v>
      </c>
      <c r="H47">
        <v>7.306</v>
      </c>
      <c r="K47">
        <f>(13/200)</f>
        <v>6.5000000000000002E-2</v>
      </c>
      <c r="L47">
        <f>(11/200)</f>
        <v>5.5E-2</v>
      </c>
      <c r="M47">
        <f>(14/200)</f>
        <v>7.0000000000000007E-2</v>
      </c>
      <c r="N47">
        <f>(13/200)</f>
        <v>6.5000000000000002E-2</v>
      </c>
      <c r="P47">
        <f>(11/200)</f>
        <v>5.5E-2</v>
      </c>
      <c r="Q47">
        <f>(12/200)</f>
        <v>0.06</v>
      </c>
      <c r="R47">
        <f>(10/200)</f>
        <v>0.05</v>
      </c>
      <c r="S47">
        <f>(11/200)</f>
        <v>5.5E-2</v>
      </c>
      <c r="U47">
        <f>0.065+0.055</f>
        <v>0.12</v>
      </c>
      <c r="V47">
        <f>0.055+0.06</f>
        <v>0.11499999999999999</v>
      </c>
      <c r="W47">
        <f>0.07+0.05</f>
        <v>0.12000000000000001</v>
      </c>
      <c r="X47">
        <f>0.065+0.055</f>
        <v>0.12</v>
      </c>
      <c r="Z47">
        <f>SQRT((ABS($A$48-$A$47)^2+(ABS($B$48-$B$47)^2)))</f>
        <v>16.814610037709134</v>
      </c>
      <c r="AA47">
        <f>SQRT((ABS($C$48-$C$47)^2+(ABS($D$48-$D$47)^2)))</f>
        <v>15.445241170050087</v>
      </c>
      <c r="AB47">
        <f>SQRT((ABS($E$48-$E$47)^2+(ABS($F$48-$F$47)^2)))</f>
        <v>20.115719978706345</v>
      </c>
      <c r="AC47">
        <f>SQRT((ABS($G$48-$G$47)^2+(ABS($H$48-$H$47)^2)))</f>
        <v>14.758525133109275</v>
      </c>
      <c r="AJ47">
        <f>1/0.12</f>
        <v>8.3333333333333339</v>
      </c>
      <c r="AK47">
        <f>1/0.115</f>
        <v>8.695652173913043</v>
      </c>
      <c r="AL47">
        <f>1/0.12</f>
        <v>8.3333333333333339</v>
      </c>
      <c r="AM47">
        <f>1/0.12</f>
        <v>8.3333333333333339</v>
      </c>
      <c r="AO47">
        <f>$Z47/$U47</f>
        <v>140.12175031424277</v>
      </c>
      <c r="AP47">
        <f>$AA47/$V47</f>
        <v>134.30644495695728</v>
      </c>
      <c r="AQ47">
        <f>$AB47/$W47</f>
        <v>167.63099982255287</v>
      </c>
      <c r="AR47">
        <f>$AC47/$X47</f>
        <v>122.9877094425773</v>
      </c>
      <c r="AV47">
        <f>((0.065/0.12)*100)</f>
        <v>54.166666666666671</v>
      </c>
      <c r="AW47">
        <f>((0.055/0.115)*100)</f>
        <v>47.826086956521735</v>
      </c>
      <c r="AX47">
        <f>((0.07/0.12)*100)</f>
        <v>58.333333333333336</v>
      </c>
      <c r="AY47">
        <f>((0.065/0.12)*100)</f>
        <v>54.166666666666671</v>
      </c>
      <c r="BA47">
        <f>((0.055/0.12)*100)</f>
        <v>45.833333333333336</v>
      </c>
      <c r="BB47">
        <f>((0.06/0.115)*100)</f>
        <v>52.173913043478258</v>
      </c>
      <c r="BC47">
        <f>((0.05/0.12)*100)</f>
        <v>41.666666666666671</v>
      </c>
      <c r="BD47">
        <f>((0.055/0.12)*100)</f>
        <v>45.833333333333336</v>
      </c>
      <c r="BF47">
        <f>ABS($B$47-$D$47)</f>
        <v>1.4399480000000002</v>
      </c>
      <c r="BG47">
        <f>ABS($F$47-$H$47)</f>
        <v>3.768316</v>
      </c>
      <c r="BL47">
        <f>SQRT((ABS($A$47-$E$48)^2+(ABS($B$47-$F$48)^2)))</f>
        <v>1.1411081746341987</v>
      </c>
      <c r="BM47">
        <f>SQRT((ABS($C$47-$G$47)^2+(ABS($D$47-$H$47)^2)))</f>
        <v>1.6434636094191457</v>
      </c>
      <c r="BO47">
        <f>SQRT((ABS($A$47-$G$47)^2+(ABS($B$47-$H$47)^2)))</f>
        <v>5.8008971108579477</v>
      </c>
      <c r="BP47">
        <f>SQRT((ABS($C$47-$E$48)^2+(ABS($D$47-$F$48)^2)))</f>
        <v>5.5899975349565354</v>
      </c>
      <c r="BR47">
        <f>DEGREES(ACOS((25.6692521399496^2+27.2278004777931^2-3.38403184810736^2)/(2*25.6692521399496*27.2278004777931)))</f>
        <v>6.5134254082668974</v>
      </c>
      <c r="BS47">
        <f>DEGREES(ACOS((10.9047668245564^2+27.5447158446135^2-17.2324959603838^2)/(2*10.9047668245564*27.5447158446135)))</f>
        <v>14.85239845345585</v>
      </c>
      <c r="BU47">
        <v>13</v>
      </c>
      <c r="BV47">
        <v>3</v>
      </c>
      <c r="BW47">
        <v>2</v>
      </c>
      <c r="BX47">
        <v>8</v>
      </c>
      <c r="BY47">
        <v>11</v>
      </c>
      <c r="BZ47">
        <v>3</v>
      </c>
      <c r="CA47">
        <v>8</v>
      </c>
      <c r="CB47">
        <v>2</v>
      </c>
      <c r="CC47">
        <v>14</v>
      </c>
      <c r="CD47">
        <v>3</v>
      </c>
      <c r="CE47">
        <v>8</v>
      </c>
      <c r="CF47">
        <v>8</v>
      </c>
      <c r="CG47">
        <v>13</v>
      </c>
      <c r="CH47">
        <v>8</v>
      </c>
      <c r="CI47">
        <v>2</v>
      </c>
      <c r="CJ47">
        <v>7</v>
      </c>
      <c r="CL47">
        <v>11</v>
      </c>
      <c r="CM47">
        <v>3</v>
      </c>
      <c r="CN47">
        <v>0</v>
      </c>
      <c r="CO47">
        <v>6</v>
      </c>
      <c r="CP47">
        <v>12</v>
      </c>
      <c r="CQ47">
        <v>3</v>
      </c>
      <c r="CR47">
        <v>6</v>
      </c>
      <c r="CS47">
        <v>2</v>
      </c>
      <c r="CT47">
        <v>10</v>
      </c>
      <c r="CU47">
        <v>0</v>
      </c>
      <c r="CV47">
        <v>6</v>
      </c>
      <c r="CW47">
        <v>6</v>
      </c>
      <c r="CX47">
        <v>11</v>
      </c>
      <c r="CY47">
        <v>6</v>
      </c>
      <c r="CZ47">
        <v>2</v>
      </c>
      <c r="DA47">
        <v>5</v>
      </c>
      <c r="DC47">
        <f>((3/13)*100)</f>
        <v>23.076923076923077</v>
      </c>
      <c r="DD47">
        <f>((2/13)*100)</f>
        <v>15.384615384615385</v>
      </c>
      <c r="DE47">
        <f>((8/13)*100)</f>
        <v>61.53846153846154</v>
      </c>
      <c r="DF47">
        <f>((3/11)*100)</f>
        <v>27.27272727272727</v>
      </c>
      <c r="DG47">
        <f>((8/11)*100)</f>
        <v>72.727272727272734</v>
      </c>
      <c r="DH47">
        <f>((2/11)*100)</f>
        <v>18.181818181818183</v>
      </c>
      <c r="DI47">
        <f>((3/14)*100)</f>
        <v>21.428571428571427</v>
      </c>
      <c r="DJ47">
        <f>((8/14)*100)</f>
        <v>57.142857142857139</v>
      </c>
      <c r="DK47">
        <f>((8/14)*100)</f>
        <v>57.142857142857139</v>
      </c>
      <c r="DL47">
        <f>((8/13)*100)</f>
        <v>61.53846153846154</v>
      </c>
      <c r="DM47">
        <f>((2/13)*100)</f>
        <v>15.384615384615385</v>
      </c>
      <c r="DN47">
        <f>((7/13)*100)</f>
        <v>53.846153846153847</v>
      </c>
      <c r="DP47">
        <f>((3/11)*100)</f>
        <v>27.27272727272727</v>
      </c>
      <c r="DQ47">
        <f>((0/11)*100)</f>
        <v>0</v>
      </c>
      <c r="DR47">
        <f>((6/11)*100)</f>
        <v>54.54545454545454</v>
      </c>
      <c r="DS47">
        <f>((3/12)*100)</f>
        <v>25</v>
      </c>
      <c r="DT47">
        <f>((6/12)*100)</f>
        <v>50</v>
      </c>
      <c r="DU47">
        <f>((2/12)*100)</f>
        <v>16.666666666666664</v>
      </c>
      <c r="DV47">
        <f>((0/10)*100)</f>
        <v>0</v>
      </c>
      <c r="DW47">
        <f>((6/10)*100)</f>
        <v>60</v>
      </c>
      <c r="DX47">
        <f>((6/10)*100)</f>
        <v>60</v>
      </c>
      <c r="DY47">
        <f>((6/11)*100)</f>
        <v>54.54545454545454</v>
      </c>
      <c r="DZ47">
        <f>((2/11)*100)</f>
        <v>18.181818181818183</v>
      </c>
      <c r="EA47">
        <f>((5/11)*100)</f>
        <v>45.454545454545453</v>
      </c>
    </row>
    <row r="48" spans="1:131" x14ac:dyDescent="0.25">
      <c r="A48">
        <v>64.54522200000001</v>
      </c>
      <c r="B48">
        <v>4.4518760000000004</v>
      </c>
      <c r="C48">
        <v>72.344947000000005</v>
      </c>
      <c r="D48">
        <v>6.575685</v>
      </c>
      <c r="E48">
        <v>82.464787999999999</v>
      </c>
      <c r="F48">
        <v>4.4867900000000001</v>
      </c>
      <c r="G48">
        <v>71.815684000000005</v>
      </c>
      <c r="H48">
        <v>6.9362630000000003</v>
      </c>
      <c r="K48">
        <f>(14/200)</f>
        <v>7.0000000000000007E-2</v>
      </c>
      <c r="L48">
        <f>(10/200)</f>
        <v>0.05</v>
      </c>
      <c r="M48">
        <f>(12/200)</f>
        <v>0.06</v>
      </c>
      <c r="N48">
        <f>(11/200)</f>
        <v>5.5E-2</v>
      </c>
      <c r="P48">
        <f>(11/200)</f>
        <v>5.5E-2</v>
      </c>
      <c r="Q48">
        <f>(13/200)</f>
        <v>6.5000000000000002E-2</v>
      </c>
      <c r="R48">
        <f>(11/200)</f>
        <v>5.5E-2</v>
      </c>
      <c r="S48">
        <f>(13/200)</f>
        <v>6.5000000000000002E-2</v>
      </c>
      <c r="U48">
        <f>0.07+0.055</f>
        <v>0.125</v>
      </c>
      <c r="V48">
        <f>0.05+0.065</f>
        <v>0.115</v>
      </c>
      <c r="W48">
        <f>0.06+0.055</f>
        <v>0.11499999999999999</v>
      </c>
      <c r="X48">
        <f>0.055+0.065</f>
        <v>0.12</v>
      </c>
      <c r="Z48">
        <f>SQRT((ABS($A$49-$A$48)^2+(ABS($B$49-$B$48)^2)))</f>
        <v>20.085790653822542</v>
      </c>
      <c r="AA48">
        <f>SQRT((ABS($C$49-$C$48)^2+(ABS($D$49-$D$48)^2)))</f>
        <v>19.411970909872714</v>
      </c>
      <c r="AB48">
        <f>SQRT((ABS($E$49-$E$48)^2+(ABS($F$49-$F$48)^2)))</f>
        <v>15.596855859938076</v>
      </c>
      <c r="AC48">
        <f>SQRT((ABS($G$49-$G$48)^2+(ABS($H$49-$H$48)^2)))</f>
        <v>19.033054750797533</v>
      </c>
      <c r="AJ48">
        <f>1/0.125</f>
        <v>8</v>
      </c>
      <c r="AK48">
        <f>1/0.115</f>
        <v>8.695652173913043</v>
      </c>
      <c r="AL48">
        <f>1/0.115</f>
        <v>8.695652173913043</v>
      </c>
      <c r="AM48">
        <f>1/0.12</f>
        <v>8.3333333333333339</v>
      </c>
      <c r="AO48">
        <f>$Z48/$U48</f>
        <v>160.68632523058034</v>
      </c>
      <c r="AP48">
        <f>$AA48/$V48</f>
        <v>168.79974704237142</v>
      </c>
      <c r="AQ48">
        <f>$AB48/$W48</f>
        <v>135.62483356467894</v>
      </c>
      <c r="AR48">
        <f>$AC48/$X48</f>
        <v>158.60878958997944</v>
      </c>
      <c r="AV48">
        <f>((0.07/0.125)*100)</f>
        <v>56.000000000000007</v>
      </c>
      <c r="AW48">
        <f>((0.05/0.115)*100)</f>
        <v>43.478260869565219</v>
      </c>
      <c r="AX48">
        <f>((0.06/0.115)*100)</f>
        <v>52.173913043478258</v>
      </c>
      <c r="AY48">
        <f>((0.055/0.12)*100)</f>
        <v>45.833333333333336</v>
      </c>
      <c r="BA48">
        <f>((0.055/0.125)*100)</f>
        <v>44</v>
      </c>
      <c r="BB48">
        <f>((0.065/0.115)*100)</f>
        <v>56.521739130434781</v>
      </c>
      <c r="BC48">
        <f>((0.055/0.115)*100)</f>
        <v>47.826086956521735</v>
      </c>
      <c r="BD48">
        <f>((0.065/0.12)*100)</f>
        <v>54.166666666666671</v>
      </c>
      <c r="BF48">
        <f>ABS($B$48-$D$48)</f>
        <v>2.1238089999999996</v>
      </c>
      <c r="BG48">
        <f>ABS($F$48-$H$48)</f>
        <v>2.4494730000000002</v>
      </c>
      <c r="BL48">
        <f>SQRT((ABS($A$48-$E$49)^2+(ABS($B$48-$F$49)^2)))</f>
        <v>2.4722784935053328</v>
      </c>
      <c r="BM48">
        <f>SQRT((ABS($C$48-$G$48)^2+(ABS($D$48-$H$48)^2)))</f>
        <v>0.64041847041836675</v>
      </c>
      <c r="BO48">
        <f>SQRT((ABS($A$48-$G$48)^2+(ABS($B$48-$H$48)^2)))</f>
        <v>7.6832152422805988</v>
      </c>
      <c r="BP48">
        <f>SQRT((ABS($C$48-$E$49)^2+(ABS($D$48-$F$49)^2)))</f>
        <v>6.1825539043447852</v>
      </c>
      <c r="BR48">
        <f>DEGREES(ACOS((16.3115932149004^2+23.9311207819535^2-8.50893228348569^2)/(2*16.3115932149004*23.9311207819535)))</f>
        <v>11.00034515543777</v>
      </c>
      <c r="BS48">
        <f>DEGREES(ACOS((5.5384946492679^2+22.0222384189954^2-17.7199364773662^2)/(2*5.5384946492679*22.0222384189954)))</f>
        <v>34.241913890780467</v>
      </c>
      <c r="BU48">
        <v>14</v>
      </c>
      <c r="BV48">
        <v>2</v>
      </c>
      <c r="BW48">
        <v>2</v>
      </c>
      <c r="BX48">
        <v>7</v>
      </c>
      <c r="BY48">
        <v>10</v>
      </c>
      <c r="BZ48">
        <v>2</v>
      </c>
      <c r="CA48">
        <v>7</v>
      </c>
      <c r="CB48">
        <v>2</v>
      </c>
      <c r="CC48">
        <v>12</v>
      </c>
      <c r="CD48">
        <v>2</v>
      </c>
      <c r="CE48">
        <v>7</v>
      </c>
      <c r="CF48">
        <v>7</v>
      </c>
      <c r="CG48">
        <v>11</v>
      </c>
      <c r="CH48">
        <v>7</v>
      </c>
      <c r="CI48">
        <v>2</v>
      </c>
      <c r="CJ48">
        <v>6</v>
      </c>
      <c r="CL48">
        <v>11</v>
      </c>
      <c r="CM48">
        <v>3</v>
      </c>
      <c r="CN48">
        <v>1</v>
      </c>
      <c r="CO48">
        <v>6</v>
      </c>
      <c r="CP48">
        <v>13</v>
      </c>
      <c r="CQ48">
        <v>3</v>
      </c>
      <c r="CR48">
        <v>8</v>
      </c>
      <c r="CS48">
        <v>2</v>
      </c>
      <c r="CT48">
        <v>11</v>
      </c>
      <c r="CU48">
        <v>0</v>
      </c>
      <c r="CV48">
        <v>8</v>
      </c>
      <c r="CW48">
        <v>5</v>
      </c>
      <c r="CX48">
        <v>13</v>
      </c>
      <c r="CY48">
        <v>6</v>
      </c>
      <c r="CZ48">
        <v>5</v>
      </c>
      <c r="DA48">
        <v>8</v>
      </c>
      <c r="DC48">
        <f>((2/14)*100)</f>
        <v>14.285714285714285</v>
      </c>
      <c r="DD48">
        <f>((2/14)*100)</f>
        <v>14.285714285714285</v>
      </c>
      <c r="DE48">
        <f>((7/14)*100)</f>
        <v>50</v>
      </c>
      <c r="DF48">
        <f>((2/10)*100)</f>
        <v>20</v>
      </c>
      <c r="DG48">
        <f>((7/10)*100)</f>
        <v>70</v>
      </c>
      <c r="DH48">
        <f>((2/10)*100)</f>
        <v>20</v>
      </c>
      <c r="DI48">
        <f>((2/12)*100)</f>
        <v>16.666666666666664</v>
      </c>
      <c r="DJ48">
        <f>((7/12)*100)</f>
        <v>58.333333333333336</v>
      </c>
      <c r="DK48">
        <f>((7/12)*100)</f>
        <v>58.333333333333336</v>
      </c>
      <c r="DL48">
        <f>((7/11)*100)</f>
        <v>63.636363636363633</v>
      </c>
      <c r="DM48">
        <f>((2/11)*100)</f>
        <v>18.181818181818183</v>
      </c>
      <c r="DN48">
        <f>((6/11)*100)</f>
        <v>54.54545454545454</v>
      </c>
      <c r="DP48">
        <f>((3/11)*100)</f>
        <v>27.27272727272727</v>
      </c>
      <c r="DQ48">
        <f>((1/11)*100)</f>
        <v>9.0909090909090917</v>
      </c>
      <c r="DR48">
        <f>((6/11)*100)</f>
        <v>54.54545454545454</v>
      </c>
      <c r="DS48">
        <f>((3/13)*100)</f>
        <v>23.076923076923077</v>
      </c>
      <c r="DT48">
        <f>((8/13)*100)</f>
        <v>61.53846153846154</v>
      </c>
      <c r="DU48">
        <f>((2/13)*100)</f>
        <v>15.384615384615385</v>
      </c>
      <c r="DV48">
        <f>((0/11)*100)</f>
        <v>0</v>
      </c>
      <c r="DW48">
        <f>((8/11)*100)</f>
        <v>72.727272727272734</v>
      </c>
      <c r="DX48">
        <f>((5/11)*100)</f>
        <v>45.454545454545453</v>
      </c>
      <c r="DY48">
        <f>((6/13)*100)</f>
        <v>46.153846153846153</v>
      </c>
      <c r="DZ48">
        <f>((5/13)*100)</f>
        <v>38.461538461538467</v>
      </c>
      <c r="EA48">
        <f>((8/13)*100)</f>
        <v>61.53846153846154</v>
      </c>
    </row>
    <row r="49" spans="1:131" x14ac:dyDescent="0.25">
      <c r="A49">
        <v>44.461150000000011</v>
      </c>
      <c r="B49">
        <v>4.7146270000000001</v>
      </c>
      <c r="C49">
        <v>52.933700000000016</v>
      </c>
      <c r="D49">
        <v>6.4080409999999999</v>
      </c>
      <c r="E49">
        <v>66.889507000000009</v>
      </c>
      <c r="F49">
        <v>3.6667079999999999</v>
      </c>
      <c r="G49">
        <v>52.786048000000015</v>
      </c>
      <c r="H49">
        <v>6.5755319999999999</v>
      </c>
      <c r="K49">
        <f>(12/200)</f>
        <v>0.06</v>
      </c>
      <c r="L49">
        <f>(13/200)</f>
        <v>6.5000000000000002E-2</v>
      </c>
      <c r="M49">
        <f>(12/200)</f>
        <v>0.06</v>
      </c>
      <c r="N49">
        <f>(15/200)</f>
        <v>7.4999999999999997E-2</v>
      </c>
      <c r="P49">
        <f>(13/200)</f>
        <v>6.5000000000000002E-2</v>
      </c>
      <c r="Q49">
        <f>(14/200)</f>
        <v>7.0000000000000007E-2</v>
      </c>
      <c r="R49">
        <f>(13/200)</f>
        <v>6.5000000000000002E-2</v>
      </c>
      <c r="S49">
        <f>(12/200)</f>
        <v>0.06</v>
      </c>
      <c r="U49">
        <f>0.06+0.065</f>
        <v>0.125</v>
      </c>
      <c r="V49">
        <f>0.065+0.07</f>
        <v>0.13500000000000001</v>
      </c>
      <c r="W49">
        <f>0.06+0.065</f>
        <v>0.125</v>
      </c>
      <c r="X49">
        <f>0.075+0.06</f>
        <v>0.13500000000000001</v>
      </c>
      <c r="Z49">
        <f>SQRT((ABS($A$50-$A$49)^2+(ABS($B$50-$B$49)^2)))</f>
        <v>17.39448529488967</v>
      </c>
      <c r="AA49">
        <f>SQRT((ABS($C$50-$C$49)^2+(ABS($D$50-$D$49)^2)))</f>
        <v>20.480816353491996</v>
      </c>
      <c r="AB49">
        <f>SQRT((ABS($E$50-$E$49)^2+(ABS($F$50-$F$49)^2)))</f>
        <v>19.148862893730396</v>
      </c>
      <c r="AC49">
        <f>SQRT((ABS($G$50-$G$49)^2+(ABS($H$50-$H$49)^2)))</f>
        <v>19.121485532736767</v>
      </c>
      <c r="AJ49">
        <f>1/0.125</f>
        <v>8</v>
      </c>
      <c r="AK49">
        <f>1/0.135</f>
        <v>7.4074074074074066</v>
      </c>
      <c r="AL49">
        <f>1/0.125</f>
        <v>8</v>
      </c>
      <c r="AM49">
        <f>1/0.135</f>
        <v>7.4074074074074066</v>
      </c>
      <c r="AO49">
        <f>$Z49/$U49</f>
        <v>139.15588235911736</v>
      </c>
      <c r="AP49">
        <f>$AA49/$V49</f>
        <v>151.70975076660736</v>
      </c>
      <c r="AQ49">
        <f>$AB49/$W49</f>
        <v>153.19090314984317</v>
      </c>
      <c r="AR49">
        <f>$AC49/$X49</f>
        <v>141.64063357582788</v>
      </c>
      <c r="AV49">
        <f>((0.06/0.125)*100)</f>
        <v>48</v>
      </c>
      <c r="AW49">
        <f>((0.065/0.135)*100)</f>
        <v>48.148148148148145</v>
      </c>
      <c r="AX49">
        <f>((0.06/0.125)*100)</f>
        <v>48</v>
      </c>
      <c r="AY49">
        <f>((0.075/0.135)*100)</f>
        <v>55.55555555555555</v>
      </c>
      <c r="BA49">
        <f>((0.065/0.125)*100)</f>
        <v>52</v>
      </c>
      <c r="BB49">
        <f>((0.07/0.135)*100)</f>
        <v>51.851851851851848</v>
      </c>
      <c r="BC49">
        <f>((0.065/0.125)*100)</f>
        <v>52</v>
      </c>
      <c r="BD49">
        <f>((0.06/0.135)*100)</f>
        <v>44.444444444444443</v>
      </c>
      <c r="BF49">
        <f>ABS($B$49-$D$49)</f>
        <v>1.6934139999999998</v>
      </c>
      <c r="BG49">
        <f>ABS($F$49-$H$49)</f>
        <v>2.9088240000000001</v>
      </c>
      <c r="BL49">
        <f>SQRT((ABS($A$49-$E$50)^2+(ABS($B$49-$F$50)^2)))</f>
        <v>3.4839898710566044</v>
      </c>
      <c r="BM49">
        <f>SQRT((ABS($C$49-$G$49)^2+(ABS($D$49-$H$49)^2)))</f>
        <v>0.22328087285972403</v>
      </c>
      <c r="BO49">
        <f>SQRT((ABS($A$49-$G$49)^2+(ABS($B$49-$H$49)^2)))</f>
        <v>8.5303513485336033</v>
      </c>
      <c r="BP49">
        <f>SQRT((ABS($C$49-$E$50)^2+(ABS($D$49-$F$50)^2)))</f>
        <v>5.9321639149353445</v>
      </c>
      <c r="BR49">
        <f>DEGREES(ACOS((13.6501472043102^2+22.8900352392788^2-9.84408216593178^2)/(2*13.6501472043102*22.8900352392788)))</f>
        <v>11.023598894010059</v>
      </c>
      <c r="BS49">
        <f>DEGREES(ACOS((4.35059723489385^2+28.8137312205565^2-25.6692521399496^2)/(2*4.35059723489385*28.8137312205565)))</f>
        <v>40.639159462394971</v>
      </c>
      <c r="BU49">
        <v>12</v>
      </c>
      <c r="BV49">
        <v>2</v>
      </c>
      <c r="BW49">
        <v>0</v>
      </c>
      <c r="BX49">
        <v>9</v>
      </c>
      <c r="BY49">
        <v>13</v>
      </c>
      <c r="BZ49">
        <v>2</v>
      </c>
      <c r="CA49">
        <v>8</v>
      </c>
      <c r="CB49">
        <v>2</v>
      </c>
      <c r="CC49">
        <v>12</v>
      </c>
      <c r="CD49">
        <v>2</v>
      </c>
      <c r="CE49">
        <v>8</v>
      </c>
      <c r="CF49">
        <v>6</v>
      </c>
      <c r="CG49">
        <v>15</v>
      </c>
      <c r="CH49">
        <v>9</v>
      </c>
      <c r="CI49">
        <v>0</v>
      </c>
      <c r="CJ49">
        <v>5</v>
      </c>
      <c r="CL49">
        <v>13</v>
      </c>
      <c r="CM49">
        <v>2</v>
      </c>
      <c r="CN49">
        <v>3</v>
      </c>
      <c r="CO49">
        <v>9</v>
      </c>
      <c r="CP49">
        <v>14</v>
      </c>
      <c r="CQ49">
        <v>2</v>
      </c>
      <c r="CR49">
        <v>10</v>
      </c>
      <c r="CS49">
        <v>5</v>
      </c>
      <c r="CT49">
        <v>13</v>
      </c>
      <c r="CU49">
        <v>1</v>
      </c>
      <c r="CV49">
        <v>10</v>
      </c>
      <c r="CW49">
        <v>8</v>
      </c>
      <c r="CX49">
        <v>12</v>
      </c>
      <c r="CY49">
        <v>9</v>
      </c>
      <c r="CZ49">
        <v>1</v>
      </c>
      <c r="DA49">
        <v>6</v>
      </c>
      <c r="DC49">
        <f>((2/12)*100)</f>
        <v>16.666666666666664</v>
      </c>
      <c r="DD49">
        <f>((0/12)*100)</f>
        <v>0</v>
      </c>
      <c r="DE49">
        <f>((9/12)*100)</f>
        <v>75</v>
      </c>
      <c r="DF49">
        <f>((2/13)*100)</f>
        <v>15.384615384615385</v>
      </c>
      <c r="DG49">
        <f>((8/13)*100)</f>
        <v>61.53846153846154</v>
      </c>
      <c r="DH49">
        <f>((2/13)*100)</f>
        <v>15.384615384615385</v>
      </c>
      <c r="DI49">
        <f>((2/12)*100)</f>
        <v>16.666666666666664</v>
      </c>
      <c r="DJ49">
        <f>((8/12)*100)</f>
        <v>66.666666666666657</v>
      </c>
      <c r="DK49">
        <f>((6/12)*100)</f>
        <v>50</v>
      </c>
      <c r="DL49">
        <f>((9/15)*100)</f>
        <v>60</v>
      </c>
      <c r="DM49">
        <f>((0/15)*100)</f>
        <v>0</v>
      </c>
      <c r="DN49">
        <f>((5/15)*100)</f>
        <v>33.333333333333329</v>
      </c>
      <c r="DP49">
        <f>((2/13)*100)</f>
        <v>15.384615384615385</v>
      </c>
      <c r="DQ49">
        <f>((3/13)*100)</f>
        <v>23.076923076923077</v>
      </c>
      <c r="DR49">
        <f>((9/13)*100)</f>
        <v>69.230769230769226</v>
      </c>
      <c r="DS49">
        <f>((2/14)*100)</f>
        <v>14.285714285714285</v>
      </c>
      <c r="DT49">
        <f>((10/14)*100)</f>
        <v>71.428571428571431</v>
      </c>
      <c r="DU49">
        <f>((5/14)*100)</f>
        <v>35.714285714285715</v>
      </c>
      <c r="DV49">
        <f>((1/13)*100)</f>
        <v>7.6923076923076925</v>
      </c>
      <c r="DW49">
        <f>((10/13)*100)</f>
        <v>76.923076923076934</v>
      </c>
      <c r="DX49">
        <f>((8/13)*100)</f>
        <v>61.53846153846154</v>
      </c>
      <c r="DY49">
        <f>((9/12)*100)</f>
        <v>75</v>
      </c>
      <c r="DZ49">
        <f>((1/12)*100)</f>
        <v>8.3333333333333321</v>
      </c>
      <c r="EA49">
        <f>((6/12)*100)</f>
        <v>50</v>
      </c>
    </row>
    <row r="50" spans="1:131" x14ac:dyDescent="0.25">
      <c r="A50">
        <v>27.092183000000013</v>
      </c>
      <c r="B50">
        <v>3.7727650000000001</v>
      </c>
      <c r="C50">
        <v>32.460868000000012</v>
      </c>
      <c r="D50">
        <v>5.8362119999999997</v>
      </c>
      <c r="E50">
        <v>47.741065000000013</v>
      </c>
      <c r="F50">
        <v>3.5397470000000002</v>
      </c>
      <c r="G50">
        <v>33.667554000000003</v>
      </c>
      <c r="H50">
        <v>6.2373070000000004</v>
      </c>
      <c r="Q50">
        <f>(16/200)</f>
        <v>0.08</v>
      </c>
      <c r="R50">
        <f>(16/200)</f>
        <v>0.08</v>
      </c>
      <c r="BF50">
        <f>ABS($B$50-$D$50)</f>
        <v>2.0634469999999996</v>
      </c>
      <c r="BG50">
        <f>ABS($F$50-$H$50)</f>
        <v>2.6975600000000002</v>
      </c>
      <c r="BI50">
        <v>2.2773075</v>
      </c>
      <c r="BJ50">
        <v>2.7500395000000002</v>
      </c>
      <c r="BO50">
        <f>SQRT((ABS($A$50-$G$50)^2+(ABS($B$50-$H$50)^2)))</f>
        <v>7.0220702828585289</v>
      </c>
      <c r="BR50">
        <f>DEGREES(ACOS((12.5909437357356^2+18.8149552780894^2-7.10892422433724^2)/(2*12.5909437357356*18.8149552780894)))</f>
        <v>12.81328175383857</v>
      </c>
      <c r="BS50">
        <f>DEGREES(ACOS((3.38403184810736^2+17.4385665788233^2-16.3115932149004^2)/(2*3.38403184810736*17.4385665788233)))</f>
        <v>65.210035924943028</v>
      </c>
      <c r="CP50">
        <v>16</v>
      </c>
      <c r="CQ50">
        <v>6</v>
      </c>
      <c r="CR50">
        <v>11</v>
      </c>
      <c r="CS50">
        <v>1</v>
      </c>
      <c r="CT50">
        <v>16</v>
      </c>
      <c r="CU50">
        <v>4</v>
      </c>
      <c r="CV50">
        <v>11</v>
      </c>
      <c r="CW50">
        <v>6</v>
      </c>
      <c r="DS50">
        <f>((6/16)*100)</f>
        <v>37.5</v>
      </c>
      <c r="DT50">
        <f>((11/16)*100)</f>
        <v>68.75</v>
      </c>
      <c r="DU50">
        <f>((1/16)*100)</f>
        <v>6.25</v>
      </c>
      <c r="DV50">
        <f>((4/16)*100)</f>
        <v>25</v>
      </c>
      <c r="DW50">
        <f>((11/16)*100)</f>
        <v>68.75</v>
      </c>
      <c r="DX50">
        <f>((6/16)*100)</f>
        <v>37.5</v>
      </c>
    </row>
    <row r="51" spans="1:131" x14ac:dyDescent="0.25">
      <c r="A51" t="s">
        <v>22</v>
      </c>
      <c r="B51" t="s">
        <v>22</v>
      </c>
      <c r="C51" t="s">
        <v>22</v>
      </c>
      <c r="D51" t="s">
        <v>22</v>
      </c>
      <c r="E51" t="s">
        <v>22</v>
      </c>
      <c r="F51" t="s">
        <v>22</v>
      </c>
      <c r="G51" t="s">
        <v>22</v>
      </c>
      <c r="H51" t="s">
        <v>22</v>
      </c>
      <c r="BR51">
        <f>DEGREES(ACOS((12.6490926214181^2+23.3017012197391^2-11.2717590630673^2)/(2*12.6490926214181*23.3017012197391)))</f>
        <v>12.319631117842937</v>
      </c>
      <c r="BS51">
        <f>DEGREES(ACOS((8.50893228348569^2+21.4597963321311^2-13.6501472043102^2)/(2*8.50893228348569*21.4597963321311)))</f>
        <v>18.365754926721532</v>
      </c>
    </row>
    <row r="52" spans="1:131" x14ac:dyDescent="0.25">
      <c r="A52">
        <v>34.354005000000015</v>
      </c>
      <c r="B52">
        <v>7.8883299999999998</v>
      </c>
      <c r="C52">
        <v>25.293721000000012</v>
      </c>
      <c r="D52">
        <v>6.1888519999999998</v>
      </c>
      <c r="E52">
        <v>17.695001000000012</v>
      </c>
      <c r="F52">
        <v>7.5714329999999999</v>
      </c>
      <c r="G52">
        <v>23.298566000000008</v>
      </c>
      <c r="H52">
        <v>5.3874079999999998</v>
      </c>
      <c r="K52">
        <f>(17/200)</f>
        <v>8.5000000000000006E-2</v>
      </c>
      <c r="L52">
        <f>(20/200)</f>
        <v>0.1</v>
      </c>
      <c r="M52">
        <f>(16/200)</f>
        <v>0.08</v>
      </c>
      <c r="N52">
        <f>(15/200)</f>
        <v>7.4999999999999997E-2</v>
      </c>
      <c r="P52">
        <f>(19/200)</f>
        <v>9.5000000000000001E-2</v>
      </c>
      <c r="Q52">
        <f>(20/200)</f>
        <v>0.1</v>
      </c>
      <c r="R52">
        <f>(19/200)</f>
        <v>9.5000000000000001E-2</v>
      </c>
      <c r="S52">
        <f>(19/200)</f>
        <v>9.5000000000000001E-2</v>
      </c>
      <c r="U52">
        <f>0.085+0.095</f>
        <v>0.18</v>
      </c>
      <c r="V52">
        <f>0.1+0.1</f>
        <v>0.2</v>
      </c>
      <c r="W52">
        <f>0.08+0.095</f>
        <v>0.17499999999999999</v>
      </c>
      <c r="X52">
        <f>0.075+0.095</f>
        <v>0.16999999999999998</v>
      </c>
      <c r="Z52">
        <f>SQRT((ABS($A$53-$A$52)^2+(ABS($B$53-$B$52)^2)))</f>
        <v>20.280274932011594</v>
      </c>
      <c r="AA52">
        <f>SQRT((ABS($C$53-$C$52)^2+(ABS($D$53-$D$52)^2)))</f>
        <v>19.458051024119683</v>
      </c>
      <c r="AB52">
        <f>SQRT((ABS($E$53-$E$52)^2+(ABS($F$53-$F$52)^2)))</f>
        <v>15.026098889588642</v>
      </c>
      <c r="AC52">
        <f>SQRT((ABS($G$53-$G$52)^2+(ABS($H$53-$H$52)^2)))</f>
        <v>18.266883821470625</v>
      </c>
      <c r="AJ52">
        <f>1/0.18</f>
        <v>5.5555555555555554</v>
      </c>
      <c r="AK52">
        <f>1/0.2</f>
        <v>5</v>
      </c>
      <c r="AL52">
        <f>1/0.175</f>
        <v>5.7142857142857144</v>
      </c>
      <c r="AM52">
        <f>1/0.17</f>
        <v>5.8823529411764701</v>
      </c>
      <c r="AO52">
        <f>$Z52/$U52</f>
        <v>112.66819406673108</v>
      </c>
      <c r="AP52">
        <f>$AA52/$V52</f>
        <v>97.290255120598417</v>
      </c>
      <c r="AQ52">
        <f>$AB52/$W52</f>
        <v>85.86342222622082</v>
      </c>
      <c r="AR52">
        <f>$AC52/$X52</f>
        <v>107.45225777335662</v>
      </c>
      <c r="AV52">
        <f>((0.085/0.18)*100)</f>
        <v>47.222222222222229</v>
      </c>
      <c r="AW52">
        <f>((0.1/0.2)*100)</f>
        <v>50</v>
      </c>
      <c r="AX52">
        <f>((0.08/0.175)*100)</f>
        <v>45.714285714285715</v>
      </c>
      <c r="AY52">
        <f>((0.075/0.17)*100)</f>
        <v>44.117647058823522</v>
      </c>
      <c r="BA52">
        <f>((0.095/0.18)*100)</f>
        <v>52.777777777777779</v>
      </c>
      <c r="BB52">
        <f>((0.1/0.2)*100)</f>
        <v>50</v>
      </c>
      <c r="BC52">
        <f>((0.095/0.175)*100)</f>
        <v>54.285714285714292</v>
      </c>
      <c r="BD52">
        <f>((0.095/0.17)*100)</f>
        <v>55.882352941176471</v>
      </c>
      <c r="BF52">
        <f>ABS($B$52-$D$52)</f>
        <v>1.699478</v>
      </c>
      <c r="BG52">
        <f>ABS($F$52-$H$52)</f>
        <v>2.1840250000000001</v>
      </c>
      <c r="BL52">
        <f>SQRT((ABS($A$52-$E$53)^2+(ABS($B$52-$F$53)^2)))</f>
        <v>1.7150800569238769</v>
      </c>
      <c r="BM52">
        <f>SQRT((ABS($C$52-$G$52)^2+(ABS($D$52-$H$52)^2)))</f>
        <v>2.15010603439947</v>
      </c>
      <c r="BO52">
        <f>SQRT((ABS($A$52-$G$52)^2+(ABS($B$52-$H$52)^2)))</f>
        <v>11.334784617839246</v>
      </c>
      <c r="BP52">
        <f>SQRT((ABS($C$52-$E$52)^2+(ABS($D$52-$F$52)^2)))</f>
        <v>7.7234756334153731</v>
      </c>
      <c r="BS52">
        <f>DEGREES(ACOS((9.84408216593178^2+21.713322464982^2-12.5909437357356^2)/(2*9.84408216593178*21.713322464982)))</f>
        <v>16.522929414691198</v>
      </c>
      <c r="BU52">
        <v>17</v>
      </c>
      <c r="BV52">
        <v>1</v>
      </c>
      <c r="BW52">
        <v>1</v>
      </c>
      <c r="BX52">
        <v>15</v>
      </c>
      <c r="BY52">
        <v>20</v>
      </c>
      <c r="BZ52">
        <v>1</v>
      </c>
      <c r="CA52">
        <v>16</v>
      </c>
      <c r="CB52">
        <v>1</v>
      </c>
      <c r="CC52">
        <v>16</v>
      </c>
      <c r="CD52">
        <v>0</v>
      </c>
      <c r="CE52">
        <v>16</v>
      </c>
      <c r="CF52">
        <v>0</v>
      </c>
      <c r="CG52">
        <v>15</v>
      </c>
      <c r="CH52">
        <v>15</v>
      </c>
      <c r="CI52">
        <v>1</v>
      </c>
      <c r="CJ52">
        <v>0</v>
      </c>
      <c r="CL52">
        <v>19</v>
      </c>
      <c r="CM52">
        <v>0</v>
      </c>
      <c r="CN52">
        <v>3</v>
      </c>
      <c r="CO52">
        <v>19</v>
      </c>
      <c r="CP52">
        <v>20</v>
      </c>
      <c r="CQ52">
        <v>0</v>
      </c>
      <c r="CR52">
        <v>16</v>
      </c>
      <c r="CS52">
        <v>0</v>
      </c>
      <c r="CT52">
        <v>19</v>
      </c>
      <c r="CU52">
        <v>3</v>
      </c>
      <c r="CV52">
        <v>16</v>
      </c>
      <c r="CW52">
        <v>3</v>
      </c>
      <c r="CX52">
        <v>19</v>
      </c>
      <c r="CY52">
        <v>19</v>
      </c>
      <c r="CZ52">
        <v>0</v>
      </c>
      <c r="DA52">
        <v>3</v>
      </c>
      <c r="DC52">
        <f>((1/17)*100)</f>
        <v>5.8823529411764701</v>
      </c>
      <c r="DD52">
        <f>((1/17)*100)</f>
        <v>5.8823529411764701</v>
      </c>
      <c r="DE52">
        <f>((15/17)*100)</f>
        <v>88.235294117647058</v>
      </c>
      <c r="DF52">
        <f>((1/20)*100)</f>
        <v>5</v>
      </c>
      <c r="DG52">
        <f>((16/20)*100)</f>
        <v>80</v>
      </c>
      <c r="DH52">
        <f>((1/20)*100)</f>
        <v>5</v>
      </c>
      <c r="DI52">
        <f>((0/16)*100)</f>
        <v>0</v>
      </c>
      <c r="DJ52">
        <f>((16/16)*100)</f>
        <v>100</v>
      </c>
      <c r="DK52">
        <f>((0/16)*100)</f>
        <v>0</v>
      </c>
      <c r="DL52">
        <f>((15/15)*100)</f>
        <v>100</v>
      </c>
      <c r="DM52">
        <f>((1/15)*100)</f>
        <v>6.666666666666667</v>
      </c>
      <c r="DN52">
        <f>((0/15)*100)</f>
        <v>0</v>
      </c>
      <c r="DP52">
        <f>((0/19)*100)</f>
        <v>0</v>
      </c>
      <c r="DQ52">
        <f>((3/19)*100)</f>
        <v>15.789473684210526</v>
      </c>
      <c r="DR52">
        <f>((19/19)*100)</f>
        <v>100</v>
      </c>
      <c r="DS52">
        <f>((0/20)*100)</f>
        <v>0</v>
      </c>
      <c r="DT52">
        <f>((16/20)*100)</f>
        <v>80</v>
      </c>
      <c r="DU52">
        <f>((0/20)*100)</f>
        <v>0</v>
      </c>
      <c r="DV52">
        <f>((3/19)*100)</f>
        <v>15.789473684210526</v>
      </c>
      <c r="DW52">
        <f>((16/19)*100)</f>
        <v>84.210526315789465</v>
      </c>
      <c r="DX52">
        <f>((3/19)*100)</f>
        <v>15.789473684210526</v>
      </c>
      <c r="DY52">
        <f>((19/19)*100)</f>
        <v>100</v>
      </c>
      <c r="DZ52">
        <f>((0/19)*100)</f>
        <v>0</v>
      </c>
      <c r="EA52">
        <f>((3/19)*100)</f>
        <v>15.789473684210526</v>
      </c>
    </row>
    <row r="53" spans="1:131" x14ac:dyDescent="0.25">
      <c r="A53">
        <v>54.63264800000001</v>
      </c>
      <c r="B53">
        <v>8.1456029999999995</v>
      </c>
      <c r="C53">
        <v>44.686507000000013</v>
      </c>
      <c r="D53">
        <v>7.7812089999999996</v>
      </c>
      <c r="E53">
        <v>32.701122000000012</v>
      </c>
      <c r="F53">
        <v>8.3460169999999998</v>
      </c>
      <c r="G53">
        <v>41.553230000000013</v>
      </c>
      <c r="H53">
        <v>6.0554550000000003</v>
      </c>
      <c r="K53">
        <f>(15/200)</f>
        <v>7.4999999999999997E-2</v>
      </c>
      <c r="L53">
        <f>(17/200)</f>
        <v>8.5000000000000006E-2</v>
      </c>
      <c r="M53">
        <f>(17/200)</f>
        <v>8.5000000000000006E-2</v>
      </c>
      <c r="N53">
        <f>(16/200)</f>
        <v>0.08</v>
      </c>
      <c r="P53">
        <f>(16/200)</f>
        <v>0.08</v>
      </c>
      <c r="Q53">
        <f>(16/200)</f>
        <v>0.08</v>
      </c>
      <c r="R53">
        <f>(16/200)</f>
        <v>0.08</v>
      </c>
      <c r="S53">
        <f>(17/200)</f>
        <v>8.5000000000000006E-2</v>
      </c>
      <c r="U53">
        <f>0.075+0.08</f>
        <v>0.155</v>
      </c>
      <c r="V53">
        <f>0.085+0.08</f>
        <v>0.16500000000000001</v>
      </c>
      <c r="W53">
        <f>0.085+0.08</f>
        <v>0.16500000000000001</v>
      </c>
      <c r="X53">
        <f>0.08+0.085</f>
        <v>0.16500000000000001</v>
      </c>
      <c r="Z53">
        <f>SQRT((ABS($A$54-$A$53)^2+(ABS($B$54-$B$53)^2)))</f>
        <v>19.621849024218534</v>
      </c>
      <c r="AA53">
        <f>SQRT((ABS($C$54-$C$53)^2+(ABS($D$54-$D$53)^2)))</f>
        <v>20.198891353373952</v>
      </c>
      <c r="AB53">
        <f>SQRT((ABS($E$54-$E$53)^2+(ABS($F$54-$F$53)^2)))</f>
        <v>19.777314240196567</v>
      </c>
      <c r="AC53">
        <f>SQRT((ABS($G$54-$G$53)^2+(ABS($H$54-$H$53)^2)))</f>
        <v>21.657721819143973</v>
      </c>
      <c r="AJ53">
        <f>1/0.155</f>
        <v>6.4516129032258069</v>
      </c>
      <c r="AK53">
        <f>1/0.165</f>
        <v>6.0606060606060606</v>
      </c>
      <c r="AL53">
        <f>1/0.165</f>
        <v>6.0606060606060606</v>
      </c>
      <c r="AM53">
        <f>1/0.165</f>
        <v>6.0606060606060606</v>
      </c>
      <c r="AO53">
        <f>$Z53/$U53</f>
        <v>126.59257434979699</v>
      </c>
      <c r="AP53">
        <f>$AA53/$V53</f>
        <v>122.41752335378152</v>
      </c>
      <c r="AQ53">
        <f>$AB53/$W53</f>
        <v>119.86251054664585</v>
      </c>
      <c r="AR53">
        <f>$AC53/$X53</f>
        <v>131.25892011602406</v>
      </c>
      <c r="AV53">
        <f>((0.075/0.155)*100)</f>
        <v>48.387096774193544</v>
      </c>
      <c r="AW53">
        <f>((0.085/0.165)*100)</f>
        <v>51.515151515151516</v>
      </c>
      <c r="AX53">
        <f>((0.085/0.165)*100)</f>
        <v>51.515151515151516</v>
      </c>
      <c r="AY53">
        <f>((0.08/0.165)*100)</f>
        <v>48.484848484848484</v>
      </c>
      <c r="BA53">
        <f>((0.08/0.155)*100)</f>
        <v>51.612903225806448</v>
      </c>
      <c r="BB53">
        <f>((0.08/0.165)*100)</f>
        <v>48.484848484848484</v>
      </c>
      <c r="BC53">
        <f>((0.08/0.165)*100)</f>
        <v>48.484848484848484</v>
      </c>
      <c r="BD53">
        <f>((0.085/0.165)*100)</f>
        <v>51.515151515151516</v>
      </c>
      <c r="BF53">
        <f>ABS($B$53-$D$53)</f>
        <v>0.36439399999999988</v>
      </c>
      <c r="BG53">
        <f>ABS($F$53-$H$53)</f>
        <v>2.2905619999999995</v>
      </c>
      <c r="BL53">
        <f>SQRT((ABS($A$53-$E$54)^2+(ABS($B$53-$F$54)^2)))</f>
        <v>2.3857912680823534</v>
      </c>
      <c r="BM53">
        <f>SQRT((ABS($C$53-$G$53)^2+(ABS($D$53-$H$53)^2)))</f>
        <v>3.5771010088121633</v>
      </c>
      <c r="BO53">
        <f>SQRT((ABS($A$53-$G$54)^2+(ABS($B$53-$H$54)^2)))</f>
        <v>8.8241601891539254</v>
      </c>
      <c r="BP53">
        <f>SQRT((ABS($C$53-$E$54)^2+(ABS($D$53-$F$54)^2)))</f>
        <v>7.8934187949674213</v>
      </c>
      <c r="BS53">
        <f>DEGREES(ACOS((7.10892422433724^2+18.6650995959669^2-12.6490926214181^2)/(2*7.10892422433724*18.6650995959669)))</f>
        <v>25.80059227927747</v>
      </c>
      <c r="BU53">
        <v>15</v>
      </c>
      <c r="BV53">
        <v>2</v>
      </c>
      <c r="BW53">
        <v>2</v>
      </c>
      <c r="BX53">
        <v>15</v>
      </c>
      <c r="BY53">
        <v>17</v>
      </c>
      <c r="BZ53">
        <v>1</v>
      </c>
      <c r="CA53">
        <v>16</v>
      </c>
      <c r="CB53">
        <v>2</v>
      </c>
      <c r="CC53">
        <v>17</v>
      </c>
      <c r="CD53">
        <v>1</v>
      </c>
      <c r="CE53">
        <v>16</v>
      </c>
      <c r="CF53">
        <v>1</v>
      </c>
      <c r="CG53">
        <v>16</v>
      </c>
      <c r="CH53">
        <v>15</v>
      </c>
      <c r="CI53">
        <v>3</v>
      </c>
      <c r="CJ53">
        <v>3</v>
      </c>
      <c r="CL53">
        <v>16</v>
      </c>
      <c r="CM53">
        <v>0</v>
      </c>
      <c r="CN53">
        <v>0</v>
      </c>
      <c r="CO53">
        <v>15</v>
      </c>
      <c r="CP53">
        <v>16</v>
      </c>
      <c r="CQ53">
        <v>0</v>
      </c>
      <c r="CR53">
        <v>15</v>
      </c>
      <c r="CS53">
        <v>2</v>
      </c>
      <c r="CT53">
        <v>16</v>
      </c>
      <c r="CU53">
        <v>0</v>
      </c>
      <c r="CV53">
        <v>15</v>
      </c>
      <c r="CW53">
        <v>1</v>
      </c>
      <c r="CX53">
        <v>17</v>
      </c>
      <c r="CY53">
        <v>15</v>
      </c>
      <c r="CZ53">
        <v>2</v>
      </c>
      <c r="DA53">
        <v>1</v>
      </c>
      <c r="DC53">
        <f>((2/15)*100)</f>
        <v>13.333333333333334</v>
      </c>
      <c r="DD53">
        <f>((2/15)*100)</f>
        <v>13.333333333333334</v>
      </c>
      <c r="DE53">
        <f>((15/15)*100)</f>
        <v>100</v>
      </c>
      <c r="DF53">
        <f>((1/17)*100)</f>
        <v>5.8823529411764701</v>
      </c>
      <c r="DG53">
        <f>((16/17)*100)</f>
        <v>94.117647058823522</v>
      </c>
      <c r="DH53">
        <f>((2/17)*100)</f>
        <v>11.76470588235294</v>
      </c>
      <c r="DI53">
        <f>((1/17)*100)</f>
        <v>5.8823529411764701</v>
      </c>
      <c r="DJ53">
        <f>((16/17)*100)</f>
        <v>94.117647058823522</v>
      </c>
      <c r="DK53">
        <f>((1/17)*100)</f>
        <v>5.8823529411764701</v>
      </c>
      <c r="DL53">
        <f>((15/16)*100)</f>
        <v>93.75</v>
      </c>
      <c r="DM53">
        <f>((3/16)*100)</f>
        <v>18.75</v>
      </c>
      <c r="DN53">
        <f>((3/16)*100)</f>
        <v>18.75</v>
      </c>
      <c r="DP53">
        <f>((0/16)*100)</f>
        <v>0</v>
      </c>
      <c r="DQ53">
        <f>((0/16)*100)</f>
        <v>0</v>
      </c>
      <c r="DR53">
        <f>((15/16)*100)</f>
        <v>93.75</v>
      </c>
      <c r="DS53">
        <f>((0/16)*100)</f>
        <v>0</v>
      </c>
      <c r="DT53">
        <f>((15/16)*100)</f>
        <v>93.75</v>
      </c>
      <c r="DU53">
        <f>((2/16)*100)</f>
        <v>12.5</v>
      </c>
      <c r="DV53">
        <f>((0/16)*100)</f>
        <v>0</v>
      </c>
      <c r="DW53">
        <f>((15/16)*100)</f>
        <v>93.75</v>
      </c>
      <c r="DX53">
        <f>((1/16)*100)</f>
        <v>6.25</v>
      </c>
      <c r="DY53">
        <f>((15/17)*100)</f>
        <v>88.235294117647058</v>
      </c>
      <c r="DZ53">
        <f>((2/17)*100)</f>
        <v>11.76470588235294</v>
      </c>
      <c r="EA53">
        <f>((1/17)*100)</f>
        <v>5.8823529411764701</v>
      </c>
    </row>
    <row r="54" spans="1:131" x14ac:dyDescent="0.25">
      <c r="A54">
        <v>74.226999000000006</v>
      </c>
      <c r="B54">
        <v>7.1071580000000001</v>
      </c>
      <c r="C54">
        <v>64.862865000000014</v>
      </c>
      <c r="D54">
        <v>6.8273799999999998</v>
      </c>
      <c r="E54">
        <v>52.46261100000001</v>
      </c>
      <c r="F54">
        <v>9.1370360000000002</v>
      </c>
      <c r="G54">
        <v>63.210941000000012</v>
      </c>
      <c r="H54">
        <v>6.0771030000000001</v>
      </c>
      <c r="K54">
        <f>(14/200)</f>
        <v>7.0000000000000007E-2</v>
      </c>
      <c r="L54">
        <f>(14/200)</f>
        <v>7.0000000000000007E-2</v>
      </c>
      <c r="M54">
        <f>(14/200)</f>
        <v>7.0000000000000007E-2</v>
      </c>
      <c r="N54">
        <f>(15/200)</f>
        <v>7.4999999999999997E-2</v>
      </c>
      <c r="P54">
        <f>(11/200)</f>
        <v>5.5E-2</v>
      </c>
      <c r="Q54">
        <f>(13/200)</f>
        <v>6.5000000000000002E-2</v>
      </c>
      <c r="R54">
        <f>(13/200)</f>
        <v>6.5000000000000002E-2</v>
      </c>
      <c r="S54">
        <f>(11/200)</f>
        <v>5.5E-2</v>
      </c>
      <c r="U54">
        <f>0.07+0.055</f>
        <v>0.125</v>
      </c>
      <c r="V54">
        <f>0.07+0.065</f>
        <v>0.13500000000000001</v>
      </c>
      <c r="W54">
        <f>0.07+0.065</f>
        <v>0.13500000000000001</v>
      </c>
      <c r="X54">
        <f>0.075+0.055</f>
        <v>0.13</v>
      </c>
      <c r="Z54">
        <f>SQRT((ABS($A$55-$A$54)^2+(ABS($B$55-$B$54)^2)))</f>
        <v>19.393530645117124</v>
      </c>
      <c r="AA54">
        <f>SQRT((ABS($C$55-$C$54)^2+(ABS($D$55-$D$54)^2)))</f>
        <v>19.111488597940262</v>
      </c>
      <c r="AB54">
        <f>SQRT((ABS($E$55-$E$54)^2+(ABS($F$55-$F$54)^2)))</f>
        <v>21.691853638843888</v>
      </c>
      <c r="AC54">
        <f>SQRT((ABS($G$55-$G$54)^2+(ABS($H$55-$H$54)^2)))</f>
        <v>19.920693365885253</v>
      </c>
      <c r="AJ54">
        <f>1/0.125</f>
        <v>8</v>
      </c>
      <c r="AK54">
        <f>1/0.135</f>
        <v>7.4074074074074066</v>
      </c>
      <c r="AL54">
        <f>1/0.135</f>
        <v>7.4074074074074066</v>
      </c>
      <c r="AM54">
        <f>1/0.13</f>
        <v>7.6923076923076916</v>
      </c>
      <c r="AO54">
        <f>$Z54/$U54</f>
        <v>155.14824516093699</v>
      </c>
      <c r="AP54">
        <f>$AA54/$V54</f>
        <v>141.56658220696491</v>
      </c>
      <c r="AQ54">
        <f>$AB54/$W54</f>
        <v>160.68039732476953</v>
      </c>
      <c r="AR54">
        <f>$AC54/$X54</f>
        <v>153.23610281450195</v>
      </c>
      <c r="AV54">
        <f>((0.07/0.125)*100)</f>
        <v>56.000000000000007</v>
      </c>
      <c r="AW54">
        <f>((0.07/0.135)*100)</f>
        <v>51.851851851851848</v>
      </c>
      <c r="AX54">
        <f>((0.07/0.135)*100)</f>
        <v>51.851851851851848</v>
      </c>
      <c r="AY54">
        <f>((0.075/0.13)*100)</f>
        <v>57.692307692307686</v>
      </c>
      <c r="BA54">
        <f>((0.055/0.125)*100)</f>
        <v>44</v>
      </c>
      <c r="BB54">
        <f>((0.065/0.135)*100)</f>
        <v>48.148148148148145</v>
      </c>
      <c r="BC54">
        <f>((0.065/0.135)*100)</f>
        <v>48.148148148148145</v>
      </c>
      <c r="BD54">
        <f>((0.055/0.13)*100)</f>
        <v>42.307692307692307</v>
      </c>
      <c r="BF54">
        <f>ABS($B$54-$D$54)</f>
        <v>0.2797780000000003</v>
      </c>
      <c r="BG54">
        <f>ABS($F$54-$H$54)</f>
        <v>3.059933</v>
      </c>
      <c r="BL54">
        <f>SQRT((ABS($A$54-$E$55)^2+(ABS($B$54-$F$55)^2)))</f>
        <v>0.83593094010270974</v>
      </c>
      <c r="BM54">
        <f>SQRT((ABS($C$54-$G$54)^2+(ABS($D$54-$H$54)^2)))</f>
        <v>1.8143231461084883</v>
      </c>
      <c r="BO54">
        <f>SQRT((ABS($A$54-$G$54)^2+(ABS($B$54-$H$54)^2)))</f>
        <v>11.064110771426183</v>
      </c>
      <c r="BP54">
        <f>SQRT((ABS($C$54-$E$55)^2+(ABS($D$54-$F$55)^2)))</f>
        <v>9.3245271474305245</v>
      </c>
      <c r="BU54">
        <v>14</v>
      </c>
      <c r="BV54">
        <v>3</v>
      </c>
      <c r="BW54">
        <v>4</v>
      </c>
      <c r="BX54">
        <v>14</v>
      </c>
      <c r="BY54">
        <v>14</v>
      </c>
      <c r="BZ54">
        <v>3</v>
      </c>
      <c r="CA54">
        <v>13</v>
      </c>
      <c r="CB54">
        <v>3</v>
      </c>
      <c r="CC54">
        <v>14</v>
      </c>
      <c r="CD54">
        <v>3</v>
      </c>
      <c r="CE54">
        <v>13</v>
      </c>
      <c r="CF54">
        <v>3</v>
      </c>
      <c r="CG54">
        <v>15</v>
      </c>
      <c r="CH54">
        <v>14</v>
      </c>
      <c r="CI54">
        <v>4</v>
      </c>
      <c r="CJ54">
        <v>5</v>
      </c>
      <c r="CL54">
        <v>11</v>
      </c>
      <c r="CM54">
        <v>0</v>
      </c>
      <c r="CN54">
        <v>0</v>
      </c>
      <c r="CO54">
        <v>11</v>
      </c>
      <c r="CP54">
        <v>13</v>
      </c>
      <c r="CQ54">
        <v>0</v>
      </c>
      <c r="CR54">
        <v>12</v>
      </c>
      <c r="CS54">
        <v>0</v>
      </c>
      <c r="CT54">
        <v>13</v>
      </c>
      <c r="CU54">
        <v>0</v>
      </c>
      <c r="CV54">
        <v>12</v>
      </c>
      <c r="CW54">
        <v>0</v>
      </c>
      <c r="CX54">
        <v>11</v>
      </c>
      <c r="CY54">
        <v>11</v>
      </c>
      <c r="CZ54">
        <v>0</v>
      </c>
      <c r="DA54">
        <v>0</v>
      </c>
      <c r="DC54">
        <f>((3/14)*100)</f>
        <v>21.428571428571427</v>
      </c>
      <c r="DD54">
        <f>((4/14)*100)</f>
        <v>28.571428571428569</v>
      </c>
      <c r="DE54">
        <f>((14/14)*100)</f>
        <v>100</v>
      </c>
      <c r="DF54">
        <f>((3/14)*100)</f>
        <v>21.428571428571427</v>
      </c>
      <c r="DG54">
        <f>((13/14)*100)</f>
        <v>92.857142857142861</v>
      </c>
      <c r="DH54">
        <f>((3/14)*100)</f>
        <v>21.428571428571427</v>
      </c>
      <c r="DI54">
        <f>((3/14)*100)</f>
        <v>21.428571428571427</v>
      </c>
      <c r="DJ54">
        <f>((13/14)*100)</f>
        <v>92.857142857142861</v>
      </c>
      <c r="DK54">
        <f>((3/14)*100)</f>
        <v>21.428571428571427</v>
      </c>
      <c r="DL54">
        <f>((14/15)*100)</f>
        <v>93.333333333333329</v>
      </c>
      <c r="DM54">
        <f>((4/15)*100)</f>
        <v>26.666666666666668</v>
      </c>
      <c r="DN54">
        <f>((5/15)*100)</f>
        <v>33.333333333333329</v>
      </c>
      <c r="DP54">
        <f>((0/11)*100)</f>
        <v>0</v>
      </c>
      <c r="DQ54">
        <f>((0/11)*100)</f>
        <v>0</v>
      </c>
      <c r="DR54">
        <f>((11/11)*100)</f>
        <v>100</v>
      </c>
      <c r="DS54">
        <f>((0/13)*100)</f>
        <v>0</v>
      </c>
      <c r="DT54">
        <f>((12/13)*100)</f>
        <v>92.307692307692307</v>
      </c>
      <c r="DU54">
        <f>((0/13)*100)</f>
        <v>0</v>
      </c>
      <c r="DV54">
        <f>((0/13)*100)</f>
        <v>0</v>
      </c>
      <c r="DW54">
        <f>((12/13)*100)</f>
        <v>92.307692307692307</v>
      </c>
      <c r="DX54">
        <f>((0/13)*100)</f>
        <v>0</v>
      </c>
      <c r="DY54">
        <f>((11/11)*100)</f>
        <v>100</v>
      </c>
      <c r="DZ54">
        <f>((0/11)*100)</f>
        <v>0</v>
      </c>
      <c r="EA54">
        <f>((0/11)*100)</f>
        <v>0</v>
      </c>
    </row>
    <row r="55" spans="1:131" x14ac:dyDescent="0.25">
      <c r="A55">
        <v>93.578420000000008</v>
      </c>
      <c r="B55">
        <v>8.3844740000000009</v>
      </c>
      <c r="C55">
        <v>83.964105000000004</v>
      </c>
      <c r="D55">
        <v>6.2015789999999997</v>
      </c>
      <c r="E55">
        <v>74.121210000000005</v>
      </c>
      <c r="F55">
        <v>7.9363679999999999</v>
      </c>
      <c r="G55">
        <v>83.118210000000005</v>
      </c>
      <c r="H55">
        <v>5.3458949999999996</v>
      </c>
      <c r="K55">
        <f>(12/200)</f>
        <v>0.06</v>
      </c>
      <c r="L55">
        <f>(14/200)</f>
        <v>7.0000000000000007E-2</v>
      </c>
      <c r="M55">
        <f>(14/200)</f>
        <v>7.0000000000000007E-2</v>
      </c>
      <c r="N55">
        <f>(17/200)</f>
        <v>8.5000000000000006E-2</v>
      </c>
      <c r="P55">
        <f>(10/200)</f>
        <v>0.05</v>
      </c>
      <c r="Q55">
        <f>(11/200)</f>
        <v>5.5E-2</v>
      </c>
      <c r="R55">
        <f>(10/200)</f>
        <v>0.05</v>
      </c>
      <c r="S55">
        <f>(10/200)</f>
        <v>0.05</v>
      </c>
      <c r="U55">
        <f>0.06+0.05</f>
        <v>0.11</v>
      </c>
      <c r="V55">
        <f>0.07+0.055</f>
        <v>0.125</v>
      </c>
      <c r="W55">
        <f>0.07+0.05</f>
        <v>0.12000000000000001</v>
      </c>
      <c r="X55">
        <f>0.085+0.05</f>
        <v>0.13500000000000001</v>
      </c>
      <c r="Z55">
        <f>SQRT((ABS($A$56-$A$55)^2+(ABS($B$56-$B$55)^2)))</f>
        <v>22.97013693992843</v>
      </c>
      <c r="AA55">
        <f>SQRT((ABS($C$56-$C$55)^2+(ABS($D$56-$D$55)^2)))</f>
        <v>23.394028933530915</v>
      </c>
      <c r="AB55">
        <f>SQRT((ABS($E$56-$E$55)^2+(ABS($F$56-$F$55)^2)))</f>
        <v>19.317618919319955</v>
      </c>
      <c r="AC55">
        <f>SQRT((ABS($G$56-$G$55)^2+(ABS($H$56-$H$55)^2)))</f>
        <v>27.544715844613467</v>
      </c>
      <c r="AJ55">
        <f>1/0.11</f>
        <v>9.0909090909090917</v>
      </c>
      <c r="AK55">
        <f>1/0.125</f>
        <v>8</v>
      </c>
      <c r="AL55">
        <f>1/0.12</f>
        <v>8.3333333333333339</v>
      </c>
      <c r="AM55">
        <f>1/0.135</f>
        <v>7.4074074074074066</v>
      </c>
      <c r="AO55">
        <f>$Z55/$U55</f>
        <v>208.81942672662208</v>
      </c>
      <c r="AP55">
        <f>$AA55/$V55</f>
        <v>187.15223146824732</v>
      </c>
      <c r="AQ55">
        <f>$AB55/$W55</f>
        <v>160.98015766099962</v>
      </c>
      <c r="AR55">
        <f>$AC55/$X55</f>
        <v>204.03493218232197</v>
      </c>
      <c r="AV55">
        <f>((0.06/0.11)*100)</f>
        <v>54.54545454545454</v>
      </c>
      <c r="AW55">
        <f>((0.07/0.125)*100)</f>
        <v>56.000000000000007</v>
      </c>
      <c r="AX55">
        <f>((0.07/0.12)*100)</f>
        <v>58.333333333333336</v>
      </c>
      <c r="AY55">
        <f>((0.085/0.135)*100)</f>
        <v>62.962962962962962</v>
      </c>
      <c r="BA55">
        <f>((0.05/0.11)*100)</f>
        <v>45.45454545454546</v>
      </c>
      <c r="BB55">
        <f>((0.055/0.125)*100)</f>
        <v>44</v>
      </c>
      <c r="BC55">
        <f>((0.05/0.12)*100)</f>
        <v>41.666666666666671</v>
      </c>
      <c r="BD55">
        <f>((0.05/0.135)*100)</f>
        <v>37.037037037037038</v>
      </c>
      <c r="BF55">
        <f>ABS($B$55-$D$55)</f>
        <v>2.1828950000000011</v>
      </c>
      <c r="BG55">
        <f>ABS($F$55-$H$55)</f>
        <v>2.5904730000000002</v>
      </c>
      <c r="BL55">
        <f>SQRT((ABS($A$55-$E$56)^2+(ABS($B$55-$F$56)^2)))</f>
        <v>0.58272916555463272</v>
      </c>
      <c r="BM55">
        <f>SQRT((ABS($C$55-$G$55)^2+(ABS($D$55-$H$55)^2)))</f>
        <v>1.2032179598397781</v>
      </c>
      <c r="BO55">
        <f>SQRT((ABS($A$55-$G$55)^2+(ABS($B$55-$H$55)^2)))</f>
        <v>10.89261013638793</v>
      </c>
      <c r="BP55">
        <f>SQRT((ABS($C$55-$E$56)^2+(ABS($D$55-$F$56)^2)))</f>
        <v>9.8381711879524723</v>
      </c>
      <c r="BU55">
        <v>12</v>
      </c>
      <c r="BV55">
        <v>3</v>
      </c>
      <c r="BW55">
        <v>2</v>
      </c>
      <c r="BX55">
        <v>11</v>
      </c>
      <c r="BY55">
        <v>14</v>
      </c>
      <c r="BZ55">
        <v>4</v>
      </c>
      <c r="CA55">
        <v>12</v>
      </c>
      <c r="CB55">
        <v>4</v>
      </c>
      <c r="CC55">
        <v>14</v>
      </c>
      <c r="CD55">
        <v>4</v>
      </c>
      <c r="CE55">
        <v>12</v>
      </c>
      <c r="CF55">
        <v>4</v>
      </c>
      <c r="CG55">
        <v>17</v>
      </c>
      <c r="CH55">
        <v>11</v>
      </c>
      <c r="CI55">
        <v>7</v>
      </c>
      <c r="CJ55">
        <v>7</v>
      </c>
      <c r="CL55">
        <v>10</v>
      </c>
      <c r="CM55">
        <v>0</v>
      </c>
      <c r="CN55">
        <v>0</v>
      </c>
      <c r="CO55">
        <v>9</v>
      </c>
      <c r="CP55">
        <v>11</v>
      </c>
      <c r="CQ55">
        <v>0</v>
      </c>
      <c r="CR55">
        <v>9</v>
      </c>
      <c r="CS55">
        <v>0</v>
      </c>
      <c r="CT55">
        <v>10</v>
      </c>
      <c r="CU55">
        <v>0</v>
      </c>
      <c r="CV55">
        <v>9</v>
      </c>
      <c r="CW55">
        <v>0</v>
      </c>
      <c r="CX55">
        <v>10</v>
      </c>
      <c r="CY55">
        <v>9</v>
      </c>
      <c r="CZ55">
        <v>0</v>
      </c>
      <c r="DA55">
        <v>0</v>
      </c>
      <c r="DC55">
        <f>((3/12)*100)</f>
        <v>25</v>
      </c>
      <c r="DD55">
        <f>((2/12)*100)</f>
        <v>16.666666666666664</v>
      </c>
      <c r="DE55">
        <f>((11/12)*100)</f>
        <v>91.666666666666657</v>
      </c>
      <c r="DF55">
        <f>((4/14)*100)</f>
        <v>28.571428571428569</v>
      </c>
      <c r="DG55">
        <f>((12/14)*100)</f>
        <v>85.714285714285708</v>
      </c>
      <c r="DH55">
        <f>((4/14)*100)</f>
        <v>28.571428571428569</v>
      </c>
      <c r="DI55">
        <f>((4/14)*100)</f>
        <v>28.571428571428569</v>
      </c>
      <c r="DJ55">
        <f>((12/14)*100)</f>
        <v>85.714285714285708</v>
      </c>
      <c r="DK55">
        <f>((4/14)*100)</f>
        <v>28.571428571428569</v>
      </c>
      <c r="DL55">
        <f>((11/17)*100)</f>
        <v>64.705882352941174</v>
      </c>
      <c r="DM55">
        <f>((7/17)*100)</f>
        <v>41.17647058823529</v>
      </c>
      <c r="DN55">
        <f>((7/17)*100)</f>
        <v>41.17647058823529</v>
      </c>
      <c r="DP55">
        <f>((0/10)*100)</f>
        <v>0</v>
      </c>
      <c r="DQ55">
        <f>((0/10)*100)</f>
        <v>0</v>
      </c>
      <c r="DR55">
        <f>((9/10)*100)</f>
        <v>90</v>
      </c>
      <c r="DS55">
        <f>((0/11)*100)</f>
        <v>0</v>
      </c>
      <c r="DT55">
        <f>((9/11)*100)</f>
        <v>81.818181818181827</v>
      </c>
      <c r="DU55">
        <f>((0/11)*100)</f>
        <v>0</v>
      </c>
      <c r="DV55">
        <f>((0/10)*100)</f>
        <v>0</v>
      </c>
      <c r="DW55">
        <f>((9/10)*100)</f>
        <v>90</v>
      </c>
      <c r="DX55">
        <f>((0/10)*100)</f>
        <v>0</v>
      </c>
      <c r="DY55">
        <f>((9/10)*100)</f>
        <v>90</v>
      </c>
      <c r="DZ55">
        <f>((0/10)*100)</f>
        <v>0</v>
      </c>
      <c r="EA55">
        <f>((0/10)*100)</f>
        <v>0</v>
      </c>
    </row>
    <row r="56" spans="1:131" x14ac:dyDescent="0.25">
      <c r="A56">
        <v>116.523791</v>
      </c>
      <c r="B56">
        <v>9.4508419999999997</v>
      </c>
      <c r="C56">
        <v>107.280734</v>
      </c>
      <c r="D56">
        <v>8.1029999999999998</v>
      </c>
      <c r="E56">
        <v>93.412578000000011</v>
      </c>
      <c r="F56">
        <v>8.9431060000000002</v>
      </c>
      <c r="G56">
        <v>110.58142000000001</v>
      </c>
      <c r="H56">
        <v>7.4633149999999997</v>
      </c>
      <c r="K56">
        <f>(14/200)</f>
        <v>7.0000000000000007E-2</v>
      </c>
      <c r="L56">
        <f>(14/200)</f>
        <v>7.0000000000000007E-2</v>
      </c>
      <c r="M56">
        <f>(11/200)</f>
        <v>5.5E-2</v>
      </c>
      <c r="N56">
        <f>(13/200)</f>
        <v>6.5000000000000002E-2</v>
      </c>
      <c r="P56">
        <f>(10/200)</f>
        <v>0.05</v>
      </c>
      <c r="Q56">
        <f>(10/200)</f>
        <v>0.05</v>
      </c>
      <c r="R56">
        <f>(10/200)</f>
        <v>0.05</v>
      </c>
      <c r="S56">
        <f>(10/200)</f>
        <v>0.05</v>
      </c>
      <c r="U56">
        <f>0.07+0.05</f>
        <v>0.12000000000000001</v>
      </c>
      <c r="V56">
        <f>0.07+0.05</f>
        <v>0.12000000000000001</v>
      </c>
      <c r="W56">
        <f>0.055+0.05</f>
        <v>0.10500000000000001</v>
      </c>
      <c r="X56">
        <f>0.065+0.05</f>
        <v>0.115</v>
      </c>
      <c r="Z56">
        <f>SQRT((ABS($A$57-$A$56)^2+(ABS($B$57-$B$56)^2)))</f>
        <v>21.188790988800182</v>
      </c>
      <c r="AA56">
        <f>SQRT((ABS($C$57-$C$56)^2+(ABS($D$57-$D$56)^2)))</f>
        <v>24.334372032300525</v>
      </c>
      <c r="AB56">
        <f>SQRT((ABS($E$57-$E$56)^2+(ABS($F$57-$F$56)^2)))</f>
        <v>21.968058082946381</v>
      </c>
      <c r="AC56">
        <f>SQRT((ABS($G$57-$G$56)^2+(ABS($H$57-$H$56)^2)))</f>
        <v>22.0222384189954</v>
      </c>
      <c r="AJ56">
        <f>1/0.12</f>
        <v>8.3333333333333339</v>
      </c>
      <c r="AK56">
        <f>1/0.12</f>
        <v>8.3333333333333339</v>
      </c>
      <c r="AL56">
        <f>1/0.105</f>
        <v>9.5238095238095237</v>
      </c>
      <c r="AM56">
        <f>1/0.115</f>
        <v>8.695652173913043</v>
      </c>
      <c r="AO56">
        <f>$Z56/$U56</f>
        <v>176.57325824000151</v>
      </c>
      <c r="AP56">
        <f>$AA56/$V56</f>
        <v>202.78643360250436</v>
      </c>
      <c r="AQ56">
        <f>$AB56/$W56</f>
        <v>209.21960078996551</v>
      </c>
      <c r="AR56">
        <f>$AC56/$X56</f>
        <v>191.49772538256869</v>
      </c>
      <c r="AV56">
        <f>((0.07/0.12)*100)</f>
        <v>58.333333333333336</v>
      </c>
      <c r="AW56">
        <f>((0.07/0.12)*100)</f>
        <v>58.333333333333336</v>
      </c>
      <c r="AX56">
        <f>((0.055/0.105)*100)</f>
        <v>52.380952380952387</v>
      </c>
      <c r="AY56">
        <f>((0.065/0.115)*100)</f>
        <v>56.521739130434781</v>
      </c>
      <c r="BA56">
        <f>((0.05/0.12)*100)</f>
        <v>41.666666666666671</v>
      </c>
      <c r="BB56">
        <f>((0.05/0.12)*100)</f>
        <v>41.666666666666671</v>
      </c>
      <c r="BC56">
        <f>((0.05/0.105)*100)</f>
        <v>47.61904761904762</v>
      </c>
      <c r="BD56">
        <f>((0.05/0.115)*100)</f>
        <v>43.478260869565219</v>
      </c>
      <c r="BF56">
        <f>ABS($B$56-$D$56)</f>
        <v>1.347842</v>
      </c>
      <c r="BG56">
        <f>ABS($F$56-$H$56)</f>
        <v>1.4797910000000005</v>
      </c>
      <c r="BL56">
        <f>SQRT((ABS($A$56-$E$57)^2+(ABS($B$56-$F$57)^2)))</f>
        <v>1.4574871852242803</v>
      </c>
      <c r="BM56">
        <f>SQRT((ABS($C$56-$G$56)^2+(ABS($D$56-$H$56)^2)))</f>
        <v>3.3621012729870419</v>
      </c>
      <c r="BO56">
        <f>SQRT((ABS($A$56-$G$56)^2+(ABS($B$56-$H$56)^2)))</f>
        <v>6.2659426008678007</v>
      </c>
      <c r="BP56">
        <f>SQRT((ABS($C$56-$E$57)^2+(ABS($D$56-$F$57)^2)))</f>
        <v>8.3519547091220598</v>
      </c>
      <c r="BU56">
        <v>14</v>
      </c>
      <c r="BV56">
        <v>5</v>
      </c>
      <c r="BW56">
        <v>4</v>
      </c>
      <c r="BX56">
        <v>8</v>
      </c>
      <c r="BY56">
        <v>14</v>
      </c>
      <c r="BZ56">
        <v>5</v>
      </c>
      <c r="CA56">
        <v>9</v>
      </c>
      <c r="CB56">
        <v>5</v>
      </c>
      <c r="CC56">
        <v>11</v>
      </c>
      <c r="CD56">
        <v>1</v>
      </c>
      <c r="CE56">
        <v>9</v>
      </c>
      <c r="CF56">
        <v>7</v>
      </c>
      <c r="CG56">
        <v>13</v>
      </c>
      <c r="CH56">
        <v>8</v>
      </c>
      <c r="CI56">
        <v>2</v>
      </c>
      <c r="CJ56">
        <v>9</v>
      </c>
      <c r="CL56">
        <v>10</v>
      </c>
      <c r="CM56">
        <v>1</v>
      </c>
      <c r="CN56">
        <v>0</v>
      </c>
      <c r="CO56">
        <v>4</v>
      </c>
      <c r="CP56">
        <v>10</v>
      </c>
      <c r="CQ56">
        <v>1</v>
      </c>
      <c r="CR56">
        <v>8</v>
      </c>
      <c r="CS56">
        <v>0</v>
      </c>
      <c r="CT56">
        <v>10</v>
      </c>
      <c r="CU56">
        <v>0</v>
      </c>
      <c r="CV56">
        <v>8</v>
      </c>
      <c r="CW56">
        <v>0</v>
      </c>
      <c r="CX56">
        <v>10</v>
      </c>
      <c r="CY56">
        <v>4</v>
      </c>
      <c r="CZ56">
        <v>1</v>
      </c>
      <c r="DA56">
        <v>6</v>
      </c>
      <c r="DC56">
        <f>((5/14)*100)</f>
        <v>35.714285714285715</v>
      </c>
      <c r="DD56">
        <f>((4/14)*100)</f>
        <v>28.571428571428569</v>
      </c>
      <c r="DE56">
        <f>((8/14)*100)</f>
        <v>57.142857142857139</v>
      </c>
      <c r="DF56">
        <f>((5/14)*100)</f>
        <v>35.714285714285715</v>
      </c>
      <c r="DG56">
        <f>((9/14)*100)</f>
        <v>64.285714285714292</v>
      </c>
      <c r="DH56">
        <f>((5/14)*100)</f>
        <v>35.714285714285715</v>
      </c>
      <c r="DI56">
        <f>((1/11)*100)</f>
        <v>9.0909090909090917</v>
      </c>
      <c r="DJ56">
        <f>((9/11)*100)</f>
        <v>81.818181818181827</v>
      </c>
      <c r="DK56">
        <f>((7/11)*100)</f>
        <v>63.636363636363633</v>
      </c>
      <c r="DL56">
        <f>((8/13)*100)</f>
        <v>61.53846153846154</v>
      </c>
      <c r="DM56">
        <f>((2/13)*100)</f>
        <v>15.384615384615385</v>
      </c>
      <c r="DN56">
        <f>((9/13)*100)</f>
        <v>69.230769230769226</v>
      </c>
      <c r="DP56">
        <f>((1/10)*100)</f>
        <v>10</v>
      </c>
      <c r="DQ56">
        <f>((0/10)*100)</f>
        <v>0</v>
      </c>
      <c r="DR56">
        <f>((4/10)*100)</f>
        <v>40</v>
      </c>
      <c r="DS56">
        <f>((1/10)*100)</f>
        <v>10</v>
      </c>
      <c r="DT56">
        <f>((8/10)*100)</f>
        <v>80</v>
      </c>
      <c r="DU56">
        <f>((0/10)*100)</f>
        <v>0</v>
      </c>
      <c r="DV56">
        <f>((0/10)*100)</f>
        <v>0</v>
      </c>
      <c r="DW56">
        <f>((8/10)*100)</f>
        <v>80</v>
      </c>
      <c r="DX56">
        <f>((0/10)*100)</f>
        <v>0</v>
      </c>
      <c r="DY56">
        <f>((4/10)*100)</f>
        <v>40</v>
      </c>
      <c r="DZ56">
        <f>((1/10)*100)</f>
        <v>10</v>
      </c>
      <c r="EA56">
        <f>((6/10)*100)</f>
        <v>60</v>
      </c>
    </row>
    <row r="57" spans="1:131" x14ac:dyDescent="0.25">
      <c r="A57">
        <v>137.705523</v>
      </c>
      <c r="B57">
        <v>8.9039479999999998</v>
      </c>
      <c r="C57">
        <v>131.59257400000001</v>
      </c>
      <c r="D57">
        <v>7.0560530000000004</v>
      </c>
      <c r="E57">
        <v>115.338733</v>
      </c>
      <c r="F57">
        <v>10.299315</v>
      </c>
      <c r="G57">
        <v>132.56394900000001</v>
      </c>
      <c r="H57">
        <v>6.1414210000000002</v>
      </c>
      <c r="K57">
        <f>(14/200)</f>
        <v>7.0000000000000007E-2</v>
      </c>
      <c r="L57">
        <f>(14/200)</f>
        <v>7.0000000000000007E-2</v>
      </c>
      <c r="M57">
        <f>(13/200)</f>
        <v>6.5000000000000002E-2</v>
      </c>
      <c r="N57">
        <f>(15/200)</f>
        <v>7.4999999999999997E-2</v>
      </c>
      <c r="P57">
        <f>(9/200)</f>
        <v>4.4999999999999998E-2</v>
      </c>
      <c r="Q57">
        <f>(12/200)</f>
        <v>0.06</v>
      </c>
      <c r="R57">
        <f>(10/200)</f>
        <v>0.05</v>
      </c>
      <c r="S57">
        <f>(10/200)</f>
        <v>0.05</v>
      </c>
      <c r="U57">
        <f>0.07+0.045</f>
        <v>0.115</v>
      </c>
      <c r="V57">
        <f>0.07+0.06</f>
        <v>0.13</v>
      </c>
      <c r="W57">
        <f>0.065+0.05</f>
        <v>0.115</v>
      </c>
      <c r="X57">
        <f>0.075+0.05</f>
        <v>0.125</v>
      </c>
      <c r="Z57">
        <f>SQRT((ABS($A$58-$A$57)^2+(ABS($B$58-$B$57)^2)))</f>
        <v>27.406740097981153</v>
      </c>
      <c r="AA57">
        <f>SQRT((ABS($C$58-$C$57)^2+(ABS($D$58-$D$57)^2)))</f>
        <v>27.884832833525834</v>
      </c>
      <c r="AB57">
        <f>SQRT((ABS($E$58-$E$57)^2+(ABS($F$58-$F$57)^2)))</f>
        <v>20.362572703508022</v>
      </c>
      <c r="AC57">
        <f>SQRT((ABS($G$58-$G$57)^2+(ABS($H$58-$H$57)^2)))</f>
        <v>28.81373122055647</v>
      </c>
      <c r="AJ57">
        <f>1/0.115</f>
        <v>8.695652173913043</v>
      </c>
      <c r="AK57">
        <f>1/0.13</f>
        <v>7.6923076923076916</v>
      </c>
      <c r="AL57">
        <f>1/0.115</f>
        <v>8.695652173913043</v>
      </c>
      <c r="AM57">
        <f>1/0.125</f>
        <v>8</v>
      </c>
      <c r="AO57">
        <f>$Z57/$U57</f>
        <v>238.31947911287958</v>
      </c>
      <c r="AP57">
        <f>$AA57/$V57</f>
        <v>214.49871410404486</v>
      </c>
      <c r="AQ57">
        <f>$AB57/$W57</f>
        <v>177.06584959572191</v>
      </c>
      <c r="AR57">
        <f>$AC57/$X57</f>
        <v>230.50984976445176</v>
      </c>
      <c r="AV57">
        <f>((0.07/0.115)*100)</f>
        <v>60.869565217391312</v>
      </c>
      <c r="AW57">
        <f>((0.07/0.13)*100)</f>
        <v>53.846153846153854</v>
      </c>
      <c r="AX57">
        <f>((0.065/0.115)*100)</f>
        <v>56.521739130434781</v>
      </c>
      <c r="AY57">
        <f>((0.075/0.125)*100)</f>
        <v>60</v>
      </c>
      <c r="BA57">
        <f>((0.045/0.115)*100)</f>
        <v>39.130434782608688</v>
      </c>
      <c r="BB57">
        <f>((0.06/0.13)*100)</f>
        <v>46.153846153846153</v>
      </c>
      <c r="BC57">
        <f>((0.05/0.115)*100)</f>
        <v>43.478260869565219</v>
      </c>
      <c r="BD57">
        <f>((0.05/0.125)*100)</f>
        <v>40</v>
      </c>
      <c r="BF57">
        <f>ABS($B$57-$D$57)</f>
        <v>1.8478949999999994</v>
      </c>
      <c r="BG57">
        <f>ABS($F$57-$H$57)</f>
        <v>4.1578939999999998</v>
      </c>
      <c r="BL57">
        <f>SQRT((ABS($A$57-$E$58)^2+(ABS($B$57-$F$58)^2)))</f>
        <v>2.0542015925602293</v>
      </c>
      <c r="BM57">
        <f>SQRT((ABS($C$57-$G$57)^2+(ABS($D$57-$H$57)^2)))</f>
        <v>1.3342117845563313</v>
      </c>
      <c r="BO57">
        <f>SQRT((ABS($A$57-$G$57)^2+(ABS($B$57-$H$57)^2)))</f>
        <v>5.8367232779364233</v>
      </c>
      <c r="BP57">
        <f>SQRT((ABS($C$57-$E$58)^2+(ABS($D$57-$F$58)^2)))</f>
        <v>4.6014080219994531</v>
      </c>
      <c r="BU57">
        <v>14</v>
      </c>
      <c r="BV57">
        <v>8</v>
      </c>
      <c r="BW57">
        <v>5</v>
      </c>
      <c r="BX57">
        <v>8</v>
      </c>
      <c r="BY57">
        <v>14</v>
      </c>
      <c r="BZ57">
        <v>8</v>
      </c>
      <c r="CA57">
        <v>6</v>
      </c>
      <c r="CB57">
        <v>4</v>
      </c>
      <c r="CC57">
        <v>13</v>
      </c>
      <c r="CD57">
        <v>4</v>
      </c>
      <c r="CE57">
        <v>6</v>
      </c>
      <c r="CF57">
        <v>9</v>
      </c>
      <c r="CG57">
        <v>15</v>
      </c>
      <c r="CH57">
        <v>8</v>
      </c>
      <c r="CI57">
        <v>6</v>
      </c>
      <c r="CJ57">
        <v>12</v>
      </c>
      <c r="CL57">
        <v>9</v>
      </c>
      <c r="CM57">
        <v>3</v>
      </c>
      <c r="CN57">
        <v>0</v>
      </c>
      <c r="CO57">
        <v>4</v>
      </c>
      <c r="CP57">
        <v>12</v>
      </c>
      <c r="CQ57">
        <v>3</v>
      </c>
      <c r="CR57">
        <v>5</v>
      </c>
      <c r="CS57">
        <v>1</v>
      </c>
      <c r="CT57">
        <v>10</v>
      </c>
      <c r="CU57">
        <v>0</v>
      </c>
      <c r="CV57">
        <v>5</v>
      </c>
      <c r="CW57">
        <v>6</v>
      </c>
      <c r="CX57">
        <v>10</v>
      </c>
      <c r="CY57">
        <v>4</v>
      </c>
      <c r="CZ57">
        <v>0</v>
      </c>
      <c r="DA57">
        <v>6</v>
      </c>
      <c r="DC57">
        <f>((8/14)*100)</f>
        <v>57.142857142857139</v>
      </c>
      <c r="DD57">
        <f>((5/14)*100)</f>
        <v>35.714285714285715</v>
      </c>
      <c r="DE57">
        <f>((8/14)*100)</f>
        <v>57.142857142857139</v>
      </c>
      <c r="DF57">
        <f>((8/14)*100)</f>
        <v>57.142857142857139</v>
      </c>
      <c r="DG57">
        <f>((6/14)*100)</f>
        <v>42.857142857142854</v>
      </c>
      <c r="DH57">
        <f>((4/14)*100)</f>
        <v>28.571428571428569</v>
      </c>
      <c r="DI57">
        <f>((4/13)*100)</f>
        <v>30.76923076923077</v>
      </c>
      <c r="DJ57">
        <f>((6/13)*100)</f>
        <v>46.153846153846153</v>
      </c>
      <c r="DK57">
        <f>((9/13)*100)</f>
        <v>69.230769230769226</v>
      </c>
      <c r="DL57">
        <f>((8/15)*100)</f>
        <v>53.333333333333336</v>
      </c>
      <c r="DM57">
        <f>((6/15)*100)</f>
        <v>40</v>
      </c>
      <c r="DN57">
        <f>((12/15)*100)</f>
        <v>80</v>
      </c>
      <c r="DP57">
        <f>((3/9)*100)</f>
        <v>33.333333333333329</v>
      </c>
      <c r="DQ57">
        <f>((0/9)*100)</f>
        <v>0</v>
      </c>
      <c r="DR57">
        <f>((4/9)*100)</f>
        <v>44.444444444444443</v>
      </c>
      <c r="DS57">
        <f>((3/12)*100)</f>
        <v>25</v>
      </c>
      <c r="DT57">
        <f>((5/12)*100)</f>
        <v>41.666666666666671</v>
      </c>
      <c r="DU57">
        <f>((1/12)*100)</f>
        <v>8.3333333333333321</v>
      </c>
      <c r="DV57">
        <f>((0/10)*100)</f>
        <v>0</v>
      </c>
      <c r="DW57">
        <f>((5/10)*100)</f>
        <v>50</v>
      </c>
      <c r="DX57">
        <f>((6/10)*100)</f>
        <v>60</v>
      </c>
      <c r="DY57">
        <f>((4/10)*100)</f>
        <v>40</v>
      </c>
      <c r="DZ57">
        <f>((0/10)*100)</f>
        <v>0</v>
      </c>
      <c r="EA57">
        <f>((6/10)*100)</f>
        <v>60</v>
      </c>
    </row>
    <row r="58" spans="1:131" x14ac:dyDescent="0.25">
      <c r="A58">
        <v>165.008511</v>
      </c>
      <c r="B58">
        <v>11.286436</v>
      </c>
      <c r="C58">
        <v>159.400958</v>
      </c>
      <c r="D58">
        <v>9.1194679999999995</v>
      </c>
      <c r="E58">
        <v>135.670894</v>
      </c>
      <c r="F58">
        <v>9.1868420000000004</v>
      </c>
      <c r="G58">
        <v>161.31473499999998</v>
      </c>
      <c r="H58">
        <v>8.0449470000000005</v>
      </c>
      <c r="K58">
        <f>(15/200)</f>
        <v>7.4999999999999997E-2</v>
      </c>
      <c r="L58">
        <f>(11/200)</f>
        <v>5.5E-2</v>
      </c>
      <c r="M58">
        <f>(14/200)</f>
        <v>7.0000000000000007E-2</v>
      </c>
      <c r="N58">
        <f>(11/200)</f>
        <v>5.5E-2</v>
      </c>
      <c r="P58">
        <f>(9/200)</f>
        <v>4.4999999999999998E-2</v>
      </c>
      <c r="Q58">
        <f>(9/200)</f>
        <v>4.4999999999999998E-2</v>
      </c>
      <c r="R58">
        <f>(9/200)</f>
        <v>4.4999999999999998E-2</v>
      </c>
      <c r="S58">
        <f>(9/200)</f>
        <v>4.4999999999999998E-2</v>
      </c>
      <c r="U58">
        <f>0.075+0.045</f>
        <v>0.12</v>
      </c>
      <c r="V58">
        <f>0.055+0.045</f>
        <v>0.1</v>
      </c>
      <c r="W58">
        <f>0.07+0.045</f>
        <v>0.115</v>
      </c>
      <c r="X58">
        <f>0.055+0.045</f>
        <v>0.1</v>
      </c>
      <c r="Z58">
        <f>SQRT((ABS($A$59-$A$58)^2+(ABS($B$59-$B$58)^2)))</f>
        <v>22.236200827097601</v>
      </c>
      <c r="AA58">
        <f>SQRT((ABS($C$59-$C$58)^2+(ABS($D$59-$D$58)^2)))</f>
        <v>19.714210196549146</v>
      </c>
      <c r="AB58">
        <f>SQRT((ABS($E$59-$E$58)^2+(ABS($F$59-$F$58)^2)))</f>
        <v>27.227800477793071</v>
      </c>
      <c r="AC58">
        <f>SQRT((ABS($G$59-$G$58)^2+(ABS($H$59-$H$58)^2)))</f>
        <v>17.438566578823316</v>
      </c>
      <c r="AJ58">
        <f>1/0.12</f>
        <v>8.3333333333333339</v>
      </c>
      <c r="AK58">
        <f>1/0.1</f>
        <v>10</v>
      </c>
      <c r="AL58">
        <f>1/0.115</f>
        <v>8.695652173913043</v>
      </c>
      <c r="AM58">
        <f>1/0.1</f>
        <v>10</v>
      </c>
      <c r="AO58">
        <f>$Z58/$U58</f>
        <v>185.30167355914668</v>
      </c>
      <c r="AP58">
        <f>$AA58/$V58</f>
        <v>197.14210196549146</v>
      </c>
      <c r="AQ58">
        <f>$AB58/$W58</f>
        <v>236.76348241559191</v>
      </c>
      <c r="AR58">
        <f>$AC58/$X58</f>
        <v>174.38566578823315</v>
      </c>
      <c r="AV58">
        <f>((0.075/0.12)*100)</f>
        <v>62.5</v>
      </c>
      <c r="AW58">
        <f>((0.055/0.1)*100)</f>
        <v>54.999999999999993</v>
      </c>
      <c r="AX58">
        <f>((0.07/0.115)*100)</f>
        <v>60.869565217391312</v>
      </c>
      <c r="AY58">
        <f>((0.055/0.1)*100)</f>
        <v>54.999999999999993</v>
      </c>
      <c r="BA58">
        <f>((0.045/0.12)*100)</f>
        <v>37.5</v>
      </c>
      <c r="BB58">
        <f>((0.045/0.1)*100)</f>
        <v>44.999999999999993</v>
      </c>
      <c r="BC58">
        <f>((0.045/0.115)*100)</f>
        <v>39.130434782608688</v>
      </c>
      <c r="BD58">
        <f>((0.045/0.1)*100)</f>
        <v>44.999999999999993</v>
      </c>
      <c r="BF58">
        <f>ABS($B$58-$D$58)</f>
        <v>2.1669680000000007</v>
      </c>
      <c r="BG58">
        <f>ABS($F$58-$H$58)</f>
        <v>1.1418949999999999</v>
      </c>
      <c r="BL58">
        <f>SQRT((ABS($A$58-$E$59)^2+(ABS($B$58-$F$59)^2)))</f>
        <v>2.1857899374409273</v>
      </c>
      <c r="BM58">
        <f>SQRT((ABS($C$58-$G$58)^2+(ABS($D$58-$H$58)^2)))</f>
        <v>2.1947978916451345</v>
      </c>
      <c r="BO58">
        <f>SQRT((ABS($A$58-$G$58)^2+(ABS($B$58-$H$58)^2)))</f>
        <v>4.9143903055513514</v>
      </c>
      <c r="BP58">
        <f>SQRT((ABS($C$58-$E$59)^2+(ABS($D$58-$F$59)^2)))</f>
        <v>3.9475835748818486</v>
      </c>
      <c r="BU58">
        <v>15</v>
      </c>
      <c r="BV58">
        <v>5</v>
      </c>
      <c r="BW58">
        <v>5</v>
      </c>
      <c r="BX58">
        <v>8</v>
      </c>
      <c r="BY58">
        <v>11</v>
      </c>
      <c r="BZ58">
        <v>5</v>
      </c>
      <c r="CA58">
        <v>6</v>
      </c>
      <c r="CB58">
        <v>4</v>
      </c>
      <c r="CC58">
        <v>14</v>
      </c>
      <c r="CD58">
        <v>5</v>
      </c>
      <c r="CE58">
        <v>6</v>
      </c>
      <c r="CF58">
        <v>12</v>
      </c>
      <c r="CG58">
        <v>11</v>
      </c>
      <c r="CH58">
        <v>8</v>
      </c>
      <c r="CI58">
        <v>1</v>
      </c>
      <c r="CJ58">
        <v>8</v>
      </c>
      <c r="CL58">
        <v>9</v>
      </c>
      <c r="CM58">
        <v>3</v>
      </c>
      <c r="CN58">
        <v>0</v>
      </c>
      <c r="CO58">
        <v>2</v>
      </c>
      <c r="CP58">
        <v>9</v>
      </c>
      <c r="CQ58">
        <v>3</v>
      </c>
      <c r="CR58">
        <v>1</v>
      </c>
      <c r="CS58">
        <v>0</v>
      </c>
      <c r="CT58">
        <v>9</v>
      </c>
      <c r="CU58">
        <v>0</v>
      </c>
      <c r="CV58">
        <v>1</v>
      </c>
      <c r="CW58">
        <v>6</v>
      </c>
      <c r="CX58">
        <v>9</v>
      </c>
      <c r="CY58">
        <v>2</v>
      </c>
      <c r="CZ58">
        <v>2</v>
      </c>
      <c r="DA58">
        <v>7</v>
      </c>
      <c r="DC58">
        <f>((5/15)*100)</f>
        <v>33.333333333333329</v>
      </c>
      <c r="DD58">
        <f>((5/15)*100)</f>
        <v>33.333333333333329</v>
      </c>
      <c r="DE58">
        <f>((8/15)*100)</f>
        <v>53.333333333333336</v>
      </c>
      <c r="DF58">
        <f>((5/11)*100)</f>
        <v>45.454545454545453</v>
      </c>
      <c r="DG58">
        <f>((6/11)*100)</f>
        <v>54.54545454545454</v>
      </c>
      <c r="DH58">
        <f>((4/11)*100)</f>
        <v>36.363636363636367</v>
      </c>
      <c r="DI58">
        <f>((5/14)*100)</f>
        <v>35.714285714285715</v>
      </c>
      <c r="DJ58">
        <f>((6/14)*100)</f>
        <v>42.857142857142854</v>
      </c>
      <c r="DK58">
        <f>((12/14)*100)</f>
        <v>85.714285714285708</v>
      </c>
      <c r="DL58">
        <f>((8/11)*100)</f>
        <v>72.727272727272734</v>
      </c>
      <c r="DM58">
        <f>((1/11)*100)</f>
        <v>9.0909090909090917</v>
      </c>
      <c r="DN58">
        <f>((8/11)*100)</f>
        <v>72.727272727272734</v>
      </c>
      <c r="DP58">
        <f>((3/9)*100)</f>
        <v>33.333333333333329</v>
      </c>
      <c r="DQ58">
        <f>((0/9)*100)</f>
        <v>0</v>
      </c>
      <c r="DR58">
        <f>((2/9)*100)</f>
        <v>22.222222222222221</v>
      </c>
      <c r="DS58">
        <f>((3/9)*100)</f>
        <v>33.333333333333329</v>
      </c>
      <c r="DT58">
        <f>((1/9)*100)</f>
        <v>11.111111111111111</v>
      </c>
      <c r="DU58">
        <f>((0/9)*100)</f>
        <v>0</v>
      </c>
      <c r="DV58">
        <f>((0/9)*100)</f>
        <v>0</v>
      </c>
      <c r="DW58">
        <f>((1/9)*100)</f>
        <v>11.111111111111111</v>
      </c>
      <c r="DX58">
        <f>((6/9)*100)</f>
        <v>66.666666666666657</v>
      </c>
      <c r="DY58">
        <f>((2/9)*100)</f>
        <v>22.222222222222221</v>
      </c>
      <c r="DZ58">
        <f>((2/9)*100)</f>
        <v>22.222222222222221</v>
      </c>
      <c r="EA58">
        <f>((7/9)*100)</f>
        <v>77.777777777777786</v>
      </c>
    </row>
    <row r="59" spans="1:131" x14ac:dyDescent="0.25">
      <c r="A59">
        <v>187.233565</v>
      </c>
      <c r="B59">
        <v>10.582445999999999</v>
      </c>
      <c r="C59">
        <v>179.11515700000001</v>
      </c>
      <c r="D59">
        <v>9.0984569999999998</v>
      </c>
      <c r="E59">
        <v>162.833564</v>
      </c>
      <c r="F59">
        <v>11.068989</v>
      </c>
      <c r="G59">
        <v>178.743933</v>
      </c>
      <c r="H59">
        <v>7.4734040000000004</v>
      </c>
      <c r="K59">
        <f>(16/200)</f>
        <v>0.08</v>
      </c>
      <c r="L59">
        <f>(11/200)</f>
        <v>5.5E-2</v>
      </c>
      <c r="M59">
        <f>(18/200)</f>
        <v>0.09</v>
      </c>
      <c r="N59">
        <f>(13/200)</f>
        <v>6.5000000000000002E-2</v>
      </c>
      <c r="P59">
        <f>(10/200)</f>
        <v>0.05</v>
      </c>
      <c r="Q59">
        <f>(12/200)</f>
        <v>0.06</v>
      </c>
      <c r="R59">
        <f>(10/200)</f>
        <v>0.05</v>
      </c>
      <c r="S59">
        <f>(12/200)</f>
        <v>0.06</v>
      </c>
      <c r="U59">
        <f>0.08+0.05</f>
        <v>0.13</v>
      </c>
      <c r="V59">
        <f>0.055+0.06</f>
        <v>0.11499999999999999</v>
      </c>
      <c r="W59">
        <f>0.09+0.05</f>
        <v>0.14000000000000001</v>
      </c>
      <c r="X59">
        <f>0.065+0.06</f>
        <v>0.125</v>
      </c>
      <c r="Z59">
        <f>SQRT((ABS($A$60-$A$59)^2+(ABS($B$60-$B$59)^2)))</f>
        <v>22.67946550648848</v>
      </c>
      <c r="AA59">
        <f>SQRT((ABS($C$60-$C$59)^2+(ABS($D$60-$D$59)^2)))</f>
        <v>21.173922576396652</v>
      </c>
      <c r="AB59">
        <f>SQRT((ABS($E$60-$E$59)^2+(ABS($F$60-$F$59)^2)))</f>
        <v>23.931120781953471</v>
      </c>
      <c r="AC59">
        <f>SQRT((ABS($G$60-$G$59)^2+(ABS($H$60-$H$59)^2)))</f>
        <v>21.45979633213113</v>
      </c>
      <c r="AJ59">
        <f>1/0.13</f>
        <v>7.6923076923076916</v>
      </c>
      <c r="AK59">
        <f>1/0.115</f>
        <v>8.695652173913043</v>
      </c>
      <c r="AL59">
        <f>1/0.14</f>
        <v>7.1428571428571423</v>
      </c>
      <c r="AM59">
        <f>1/0.125</f>
        <v>8</v>
      </c>
      <c r="AO59">
        <f>$Z59/$U59</f>
        <v>174.45742697298832</v>
      </c>
      <c r="AP59">
        <f>$AA59/$V59</f>
        <v>184.12106588171002</v>
      </c>
      <c r="AQ59">
        <f>$AB59/$W59</f>
        <v>170.93657701395335</v>
      </c>
      <c r="AR59">
        <f>$AC59/$X59</f>
        <v>171.67837065704904</v>
      </c>
      <c r="AV59">
        <f>((0.08/0.13)*100)</f>
        <v>61.53846153846154</v>
      </c>
      <c r="AW59">
        <f>((0.055/0.115)*100)</f>
        <v>47.826086956521735</v>
      </c>
      <c r="AX59">
        <f>((0.09/0.14)*100)</f>
        <v>64.285714285714278</v>
      </c>
      <c r="AY59">
        <f>((0.065/0.125)*100)</f>
        <v>52</v>
      </c>
      <c r="BA59">
        <f>((0.05/0.13)*100)</f>
        <v>38.461538461538467</v>
      </c>
      <c r="BB59">
        <f>((0.06/0.115)*100)</f>
        <v>52.173913043478258</v>
      </c>
      <c r="BC59">
        <f>((0.05/0.14)*100)</f>
        <v>35.714285714285715</v>
      </c>
      <c r="BD59">
        <f>((0.06/0.125)*100)</f>
        <v>48</v>
      </c>
      <c r="BF59">
        <f>ABS($B$59-$D$59)</f>
        <v>1.4839889999999993</v>
      </c>
      <c r="BG59">
        <f>ABS($F$59-$H$59)</f>
        <v>3.5955849999999998</v>
      </c>
      <c r="BL59">
        <f>SQRT((ABS($A$59-$E$60)^2+(ABS($B$59-$F$60)^2)))</f>
        <v>0.53544568086501376</v>
      </c>
      <c r="BM59">
        <f>SQRT((ABS($C$59-$G$59)^2+(ABS($D$59-$H$59)^2)))</f>
        <v>1.6669146681774107</v>
      </c>
      <c r="BO59">
        <f>SQRT((ABS($A$59-$G$59)^2+(ABS($B$59-$H$59)^2)))</f>
        <v>9.041017290835585</v>
      </c>
      <c r="BP59">
        <f>SQRT((ABS($C$59-$E$60)^2+(ABS($D$59-$F$60)^2)))</f>
        <v>7.7395870012843613</v>
      </c>
      <c r="BU59">
        <v>16</v>
      </c>
      <c r="BV59">
        <v>3</v>
      </c>
      <c r="BW59">
        <v>6</v>
      </c>
      <c r="BX59">
        <v>11</v>
      </c>
      <c r="BY59">
        <v>11</v>
      </c>
      <c r="BZ59">
        <v>3</v>
      </c>
      <c r="CA59">
        <v>11</v>
      </c>
      <c r="CB59">
        <v>1</v>
      </c>
      <c r="CC59">
        <v>18</v>
      </c>
      <c r="CD59">
        <v>8</v>
      </c>
      <c r="CE59">
        <v>11</v>
      </c>
      <c r="CF59">
        <v>8</v>
      </c>
      <c r="CG59">
        <v>13</v>
      </c>
      <c r="CH59">
        <v>11</v>
      </c>
      <c r="CI59">
        <v>2</v>
      </c>
      <c r="CJ59">
        <v>5</v>
      </c>
      <c r="CL59">
        <v>10</v>
      </c>
      <c r="CM59">
        <v>2</v>
      </c>
      <c r="CN59">
        <v>0</v>
      </c>
      <c r="CO59">
        <v>7</v>
      </c>
      <c r="CP59">
        <v>12</v>
      </c>
      <c r="CQ59">
        <v>2</v>
      </c>
      <c r="CR59">
        <v>5</v>
      </c>
      <c r="CS59">
        <v>2</v>
      </c>
      <c r="CT59">
        <v>10</v>
      </c>
      <c r="CU59">
        <v>0</v>
      </c>
      <c r="CV59">
        <v>5</v>
      </c>
      <c r="CW59">
        <v>7</v>
      </c>
      <c r="CX59">
        <v>12</v>
      </c>
      <c r="CY59">
        <v>7</v>
      </c>
      <c r="CZ59">
        <v>2</v>
      </c>
      <c r="DA59">
        <v>2</v>
      </c>
      <c r="DC59">
        <f>((3/16)*100)</f>
        <v>18.75</v>
      </c>
      <c r="DD59">
        <f>((6/16)*100)</f>
        <v>37.5</v>
      </c>
      <c r="DE59">
        <f>((11/16)*100)</f>
        <v>68.75</v>
      </c>
      <c r="DF59">
        <f>((3/11)*100)</f>
        <v>27.27272727272727</v>
      </c>
      <c r="DG59">
        <f>((11/11)*100)</f>
        <v>100</v>
      </c>
      <c r="DH59">
        <f>((1/11)*100)</f>
        <v>9.0909090909090917</v>
      </c>
      <c r="DI59">
        <f>((8/18)*100)</f>
        <v>44.444444444444443</v>
      </c>
      <c r="DJ59">
        <f>((11/18)*100)</f>
        <v>61.111111111111114</v>
      </c>
      <c r="DK59">
        <f>((8/18)*100)</f>
        <v>44.444444444444443</v>
      </c>
      <c r="DL59">
        <f>((11/13)*100)</f>
        <v>84.615384615384613</v>
      </c>
      <c r="DM59">
        <f>((2/13)*100)</f>
        <v>15.384615384615385</v>
      </c>
      <c r="DN59">
        <f>((5/13)*100)</f>
        <v>38.461538461538467</v>
      </c>
      <c r="DP59">
        <f>((2/10)*100)</f>
        <v>20</v>
      </c>
      <c r="DQ59">
        <f>((0/10)*100)</f>
        <v>0</v>
      </c>
      <c r="DR59">
        <f>((7/10)*100)</f>
        <v>70</v>
      </c>
      <c r="DS59">
        <f>((2/12)*100)</f>
        <v>16.666666666666664</v>
      </c>
      <c r="DT59">
        <f>((5/12)*100)</f>
        <v>41.666666666666671</v>
      </c>
      <c r="DU59">
        <f>((2/12)*100)</f>
        <v>16.666666666666664</v>
      </c>
      <c r="DV59">
        <f>((0/10)*100)</f>
        <v>0</v>
      </c>
      <c r="DW59">
        <f>((5/10)*100)</f>
        <v>50</v>
      </c>
      <c r="DX59">
        <f>((7/10)*100)</f>
        <v>70</v>
      </c>
      <c r="DY59">
        <f>((7/12)*100)</f>
        <v>58.333333333333336</v>
      </c>
      <c r="DZ59">
        <f>((2/12)*100)</f>
        <v>16.666666666666664</v>
      </c>
      <c r="EA59">
        <f>((2/12)*100)</f>
        <v>16.666666666666664</v>
      </c>
    </row>
    <row r="60" spans="1:131" x14ac:dyDescent="0.25">
      <c r="A60">
        <v>209.91111599999999</v>
      </c>
      <c r="B60">
        <v>10.287766</v>
      </c>
      <c r="C60">
        <v>200.28409500000001</v>
      </c>
      <c r="D60">
        <v>8.6390429999999991</v>
      </c>
      <c r="E60">
        <v>186.753726</v>
      </c>
      <c r="F60">
        <v>10.34484</v>
      </c>
      <c r="G60">
        <v>200.19771500000002</v>
      </c>
      <c r="H60">
        <v>7.9814360000000004</v>
      </c>
      <c r="K60">
        <f>(14/200)</f>
        <v>7.0000000000000007E-2</v>
      </c>
      <c r="L60">
        <f>(14/200)</f>
        <v>7.0000000000000007E-2</v>
      </c>
      <c r="M60">
        <f>(15/200)</f>
        <v>7.4999999999999997E-2</v>
      </c>
      <c r="N60">
        <f>(16/200)</f>
        <v>0.08</v>
      </c>
      <c r="P60">
        <f>(10/200)</f>
        <v>0.05</v>
      </c>
      <c r="Q60">
        <f>(13/200)</f>
        <v>6.5000000000000002E-2</v>
      </c>
      <c r="R60">
        <f>(10/200)</f>
        <v>0.05</v>
      </c>
      <c r="S60">
        <f>(11/200)</f>
        <v>5.5E-2</v>
      </c>
      <c r="U60">
        <f>0.07+0.05</f>
        <v>0.12000000000000001</v>
      </c>
      <c r="V60">
        <f>0.07+0.065</f>
        <v>0.13500000000000001</v>
      </c>
      <c r="W60">
        <f>0.075+0.05</f>
        <v>0.125</v>
      </c>
      <c r="X60">
        <f>0.08+0.055</f>
        <v>0.13500000000000001</v>
      </c>
      <c r="Z60">
        <f>SQRT((ABS($A$61-$A$60)^2+(ABS($B$61-$B$60)^2)))</f>
        <v>19.974597683267248</v>
      </c>
      <c r="AA60">
        <f>SQRT((ABS($C$61-$C$60)^2+(ABS($D$61-$D$60)^2)))</f>
        <v>21.39117586035945</v>
      </c>
      <c r="AB60">
        <f>SQRT((ABS($E$61-$E$60)^2+(ABS($F$61-$F$60)^2)))</f>
        <v>22.890035239278792</v>
      </c>
      <c r="AC60">
        <f>SQRT((ABS($G$61-$G$60)^2+(ABS($H$61-$H$60)^2)))</f>
        <v>21.713322464981946</v>
      </c>
      <c r="AJ60">
        <f>1/0.12</f>
        <v>8.3333333333333339</v>
      </c>
      <c r="AK60">
        <f>1/0.135</f>
        <v>7.4074074074074066</v>
      </c>
      <c r="AL60">
        <f>1/0.125</f>
        <v>8</v>
      </c>
      <c r="AM60">
        <f>1/0.135</f>
        <v>7.4074074074074066</v>
      </c>
      <c r="AO60">
        <f>$Z60/$U60</f>
        <v>166.45498069389373</v>
      </c>
      <c r="AP60">
        <f>$AA60/$V60</f>
        <v>158.45315452118109</v>
      </c>
      <c r="AQ60">
        <f>$AB60/$W60</f>
        <v>183.12028191423033</v>
      </c>
      <c r="AR60">
        <f>$AC60/$X60</f>
        <v>160.83942566653292</v>
      </c>
      <c r="AV60">
        <f>((0.07/0.12)*100)</f>
        <v>58.333333333333336</v>
      </c>
      <c r="AW60">
        <f>((0.07/0.135)*100)</f>
        <v>51.851851851851848</v>
      </c>
      <c r="AX60">
        <f>((0.075/0.125)*100)</f>
        <v>60</v>
      </c>
      <c r="AY60">
        <f>((0.08/0.135)*100)</f>
        <v>59.259259259259252</v>
      </c>
      <c r="BA60">
        <f>((0.05/0.12)*100)</f>
        <v>41.666666666666671</v>
      </c>
      <c r="BB60">
        <f>((0.065/0.135)*100)</f>
        <v>48.148148148148145</v>
      </c>
      <c r="BC60">
        <f>((0.05/0.125)*100)</f>
        <v>40</v>
      </c>
      <c r="BD60">
        <f>((0.055/0.135)*100)</f>
        <v>40.74074074074074</v>
      </c>
      <c r="BF60">
        <f>ABS($B$60-$D$60)</f>
        <v>1.6487230000000004</v>
      </c>
      <c r="BG60">
        <f>ABS($F$60-$H$60)</f>
        <v>2.3634039999999992</v>
      </c>
      <c r="BL60">
        <f>SQRT((ABS($A$60-$E$61)^2+(ABS($B$60-$F$61)^2)))</f>
        <v>0.54938254577024848</v>
      </c>
      <c r="BM60">
        <f>SQRT((ABS($C$60-$G$60)^2+(ABS($D$60-$H$60)^2)))</f>
        <v>0.66325596178926038</v>
      </c>
      <c r="BO60">
        <f>SQRT((ABS($A$60-$G$60)^2+(ABS($B$60-$H$60)^2)))</f>
        <v>9.9834521612366398</v>
      </c>
      <c r="BP60">
        <f>SQRT((ABS($C$60-$E$60)^2+(ABS($D$60-$F$60)^2)))</f>
        <v>13.63747149149615</v>
      </c>
      <c r="BU60">
        <v>14</v>
      </c>
      <c r="BV60">
        <v>4</v>
      </c>
      <c r="BW60">
        <v>4</v>
      </c>
      <c r="BX60">
        <v>11</v>
      </c>
      <c r="BY60">
        <v>14</v>
      </c>
      <c r="BZ60">
        <v>4</v>
      </c>
      <c r="CA60">
        <v>12</v>
      </c>
      <c r="CB60">
        <v>3</v>
      </c>
      <c r="CC60">
        <v>15</v>
      </c>
      <c r="CD60">
        <v>5</v>
      </c>
      <c r="CE60">
        <v>12</v>
      </c>
      <c r="CF60">
        <v>5</v>
      </c>
      <c r="CG60">
        <v>16</v>
      </c>
      <c r="CH60">
        <v>11</v>
      </c>
      <c r="CI60">
        <v>6</v>
      </c>
      <c r="CJ60">
        <v>7</v>
      </c>
      <c r="CL60">
        <v>10</v>
      </c>
      <c r="CM60">
        <v>0</v>
      </c>
      <c r="CN60">
        <v>0</v>
      </c>
      <c r="CO60">
        <v>8</v>
      </c>
      <c r="CP60">
        <v>13</v>
      </c>
      <c r="CQ60">
        <v>0</v>
      </c>
      <c r="CR60">
        <v>10</v>
      </c>
      <c r="CS60">
        <v>2</v>
      </c>
      <c r="CT60">
        <v>10</v>
      </c>
      <c r="CU60">
        <v>0</v>
      </c>
      <c r="CV60">
        <v>10</v>
      </c>
      <c r="CW60">
        <v>2</v>
      </c>
      <c r="CX60">
        <v>11</v>
      </c>
      <c r="CY60">
        <v>8</v>
      </c>
      <c r="CZ60">
        <v>0</v>
      </c>
      <c r="DA60">
        <v>1</v>
      </c>
      <c r="DC60">
        <f>((4/14)*100)</f>
        <v>28.571428571428569</v>
      </c>
      <c r="DD60">
        <f>((4/14)*100)</f>
        <v>28.571428571428569</v>
      </c>
      <c r="DE60">
        <f>((11/14)*100)</f>
        <v>78.571428571428569</v>
      </c>
      <c r="DF60">
        <f>((4/14)*100)</f>
        <v>28.571428571428569</v>
      </c>
      <c r="DG60">
        <f>((12/14)*100)</f>
        <v>85.714285714285708</v>
      </c>
      <c r="DH60">
        <f>((3/14)*100)</f>
        <v>21.428571428571427</v>
      </c>
      <c r="DI60">
        <f>((5/15)*100)</f>
        <v>33.333333333333329</v>
      </c>
      <c r="DJ60">
        <f>((12/15)*100)</f>
        <v>80</v>
      </c>
      <c r="DK60">
        <f>((5/15)*100)</f>
        <v>33.333333333333329</v>
      </c>
      <c r="DL60">
        <f>((11/16)*100)</f>
        <v>68.75</v>
      </c>
      <c r="DM60">
        <f>((6/16)*100)</f>
        <v>37.5</v>
      </c>
      <c r="DN60">
        <f>((7/16)*100)</f>
        <v>43.75</v>
      </c>
      <c r="DP60">
        <f>((0/10)*100)</f>
        <v>0</v>
      </c>
      <c r="DQ60">
        <f>((0/10)*100)</f>
        <v>0</v>
      </c>
      <c r="DR60">
        <f>((8/10)*100)</f>
        <v>80</v>
      </c>
      <c r="DS60">
        <f>((0/13)*100)</f>
        <v>0</v>
      </c>
      <c r="DT60">
        <f>((10/13)*100)</f>
        <v>76.923076923076934</v>
      </c>
      <c r="DU60">
        <f>((2/13)*100)</f>
        <v>15.384615384615385</v>
      </c>
      <c r="DV60">
        <f>((0/10)*100)</f>
        <v>0</v>
      </c>
      <c r="DW60">
        <f>((10/10)*100)</f>
        <v>100</v>
      </c>
      <c r="DX60">
        <f>((2/10)*100)</f>
        <v>20</v>
      </c>
      <c r="DY60">
        <f>((8/11)*100)</f>
        <v>72.727272727272734</v>
      </c>
      <c r="DZ60">
        <f>((0/11)*100)</f>
        <v>0</v>
      </c>
      <c r="EA60">
        <f>((1/11)*100)</f>
        <v>9.0909090909090917</v>
      </c>
    </row>
    <row r="61" spans="1:131" x14ac:dyDescent="0.25">
      <c r="A61">
        <v>229.885672</v>
      </c>
      <c r="B61">
        <v>10.246959</v>
      </c>
      <c r="C61">
        <v>221.669127</v>
      </c>
      <c r="D61">
        <v>8.1263919999999992</v>
      </c>
      <c r="E61">
        <v>209.639895</v>
      </c>
      <c r="F61">
        <v>10.765532</v>
      </c>
      <c r="G61">
        <v>221.91100800000001</v>
      </c>
      <c r="H61">
        <v>7.945665</v>
      </c>
      <c r="K61">
        <f>(16/200)</f>
        <v>0.08</v>
      </c>
      <c r="L61">
        <f>(13/200)</f>
        <v>6.5000000000000002E-2</v>
      </c>
      <c r="M61">
        <f>(13/200)</f>
        <v>6.5000000000000002E-2</v>
      </c>
      <c r="N61">
        <f>(14/200)</f>
        <v>7.0000000000000007E-2</v>
      </c>
      <c r="P61">
        <f>(11/200)</f>
        <v>5.5E-2</v>
      </c>
      <c r="Q61">
        <f>(10/200)</f>
        <v>0.05</v>
      </c>
      <c r="R61">
        <f>(10/200)</f>
        <v>0.05</v>
      </c>
      <c r="S61">
        <f>(10/200)</f>
        <v>0.05</v>
      </c>
      <c r="U61">
        <f>0.08+0.055</f>
        <v>0.13500000000000001</v>
      </c>
      <c r="V61">
        <f>0.065+0.05</f>
        <v>0.115</v>
      </c>
      <c r="W61">
        <f>0.065+0.05</f>
        <v>0.115</v>
      </c>
      <c r="X61">
        <f>0.07+0.05</f>
        <v>0.12000000000000001</v>
      </c>
      <c r="Z61">
        <f>SQRT((ABS($A$62-$A$61)^2+(ABS($B$62-$B$61)^2)))</f>
        <v>22.76938284401631</v>
      </c>
      <c r="AA61">
        <f>SQRT((ABS($C$62-$C$61)^2+(ABS($D$62-$D$61)^2)))</f>
        <v>20.561420111260237</v>
      </c>
      <c r="AB61">
        <f>SQRT((ABS($E$62-$E$61)^2+(ABS($F$62-$F$61)^2)))</f>
        <v>18.814955278089425</v>
      </c>
      <c r="AC61">
        <f>SQRT((ABS($G$62-$G$61)^2+(ABS($H$62-$H$61)^2)))</f>
        <v>18.665099595966883</v>
      </c>
      <c r="AJ61">
        <f>1/0.135</f>
        <v>7.4074074074074066</v>
      </c>
      <c r="AK61">
        <f>1/0.115</f>
        <v>8.695652173913043</v>
      </c>
      <c r="AL61">
        <f>1/0.115</f>
        <v>8.695652173913043</v>
      </c>
      <c r="AM61">
        <f>1/0.12</f>
        <v>8.3333333333333339</v>
      </c>
      <c r="AO61">
        <f>$Z61/$U61</f>
        <v>168.66209514086154</v>
      </c>
      <c r="AP61">
        <f>$AA61/$V61</f>
        <v>178.79495748921943</v>
      </c>
      <c r="AQ61">
        <f>$AB61/$W61</f>
        <v>163.608306765995</v>
      </c>
      <c r="AR61">
        <f>$AC61/$X61</f>
        <v>155.54249663305734</v>
      </c>
      <c r="AV61">
        <f>((0.08/0.135)*100)</f>
        <v>59.259259259259252</v>
      </c>
      <c r="AW61">
        <f>((0.065/0.115)*100)</f>
        <v>56.521739130434781</v>
      </c>
      <c r="AX61">
        <f>((0.065/0.115)*100)</f>
        <v>56.521739130434781</v>
      </c>
      <c r="AY61">
        <f>((0.07/0.12)*100)</f>
        <v>58.333333333333336</v>
      </c>
      <c r="BA61">
        <f>((0.055/0.135)*100)</f>
        <v>40.74074074074074</v>
      </c>
      <c r="BB61">
        <f>((0.05/0.115)*100)</f>
        <v>43.478260869565219</v>
      </c>
      <c r="BC61">
        <f>((0.05/0.115)*100)</f>
        <v>43.478260869565219</v>
      </c>
      <c r="BD61">
        <f>((0.05/0.12)*100)</f>
        <v>41.666666666666671</v>
      </c>
      <c r="BF61">
        <f>ABS($B$61-$D$61)</f>
        <v>2.1205670000000012</v>
      </c>
      <c r="BG61">
        <f>ABS($F$61-$H$61)</f>
        <v>2.8198670000000003</v>
      </c>
      <c r="BL61">
        <f>SQRT((ABS($A$61-$E$62)^2+(ABS($B$61-$F$62)^2)))</f>
        <v>1.5080906267187666</v>
      </c>
      <c r="BM61">
        <f>SQRT((ABS($C$61-$G$61)^2+(ABS($D$61-$H$61)^2)))</f>
        <v>0.3019414954755355</v>
      </c>
      <c r="BO61">
        <f>SQRT((ABS($A$61-$G$61)^2+(ABS($B$61-$H$61)^2)))</f>
        <v>8.3000734928873872</v>
      </c>
      <c r="BP61">
        <f>SQRT((ABS($C$61-$E$62)^2+(ABS($D$61-$F$62)^2)))</f>
        <v>7.2656455468524568</v>
      </c>
      <c r="BU61">
        <v>16</v>
      </c>
      <c r="BV61">
        <v>2</v>
      </c>
      <c r="BW61">
        <v>3</v>
      </c>
      <c r="BX61">
        <v>12</v>
      </c>
      <c r="BY61">
        <v>13</v>
      </c>
      <c r="BZ61">
        <v>2</v>
      </c>
      <c r="CA61">
        <v>11</v>
      </c>
      <c r="CB61">
        <v>5</v>
      </c>
      <c r="CC61">
        <v>13</v>
      </c>
      <c r="CD61">
        <v>2</v>
      </c>
      <c r="CE61">
        <v>11</v>
      </c>
      <c r="CF61">
        <v>7</v>
      </c>
      <c r="CG61">
        <v>14</v>
      </c>
      <c r="CH61">
        <v>12</v>
      </c>
      <c r="CI61">
        <v>1</v>
      </c>
      <c r="CJ61">
        <v>5</v>
      </c>
      <c r="CL61">
        <v>11</v>
      </c>
      <c r="CM61">
        <v>0</v>
      </c>
      <c r="CN61">
        <v>0</v>
      </c>
      <c r="CO61">
        <v>6</v>
      </c>
      <c r="CP61">
        <v>10</v>
      </c>
      <c r="CQ61">
        <v>0</v>
      </c>
      <c r="CR61">
        <v>8</v>
      </c>
      <c r="CS61">
        <v>0</v>
      </c>
      <c r="CT61">
        <v>10</v>
      </c>
      <c r="CU61">
        <v>0</v>
      </c>
      <c r="CV61">
        <v>8</v>
      </c>
      <c r="CW61">
        <v>1</v>
      </c>
      <c r="CX61">
        <v>10</v>
      </c>
      <c r="CY61">
        <v>6</v>
      </c>
      <c r="CZ61">
        <v>2</v>
      </c>
      <c r="DA61">
        <v>4</v>
      </c>
      <c r="DC61">
        <f>((2/16)*100)</f>
        <v>12.5</v>
      </c>
      <c r="DD61">
        <f>((3/16)*100)</f>
        <v>18.75</v>
      </c>
      <c r="DE61">
        <f>((12/16)*100)</f>
        <v>75</v>
      </c>
      <c r="DF61">
        <f>((2/13)*100)</f>
        <v>15.384615384615385</v>
      </c>
      <c r="DG61">
        <f>((11/13)*100)</f>
        <v>84.615384615384613</v>
      </c>
      <c r="DH61">
        <f>((5/13)*100)</f>
        <v>38.461538461538467</v>
      </c>
      <c r="DI61">
        <f>((2/13)*100)</f>
        <v>15.384615384615385</v>
      </c>
      <c r="DJ61">
        <f>((11/13)*100)</f>
        <v>84.615384615384613</v>
      </c>
      <c r="DK61">
        <f>((7/13)*100)</f>
        <v>53.846153846153847</v>
      </c>
      <c r="DL61">
        <f>((12/14)*100)</f>
        <v>85.714285714285708</v>
      </c>
      <c r="DM61">
        <f>((1/14)*100)</f>
        <v>7.1428571428571423</v>
      </c>
      <c r="DN61">
        <f>((5/14)*100)</f>
        <v>35.714285714285715</v>
      </c>
      <c r="DP61">
        <f>((0/11)*100)</f>
        <v>0</v>
      </c>
      <c r="DQ61">
        <f>((0/11)*100)</f>
        <v>0</v>
      </c>
      <c r="DR61">
        <f>((6/11)*100)</f>
        <v>54.54545454545454</v>
      </c>
      <c r="DS61">
        <f>((0/10)*100)</f>
        <v>0</v>
      </c>
      <c r="DT61">
        <f>((8/10)*100)</f>
        <v>80</v>
      </c>
      <c r="DU61">
        <f>((0/10)*100)</f>
        <v>0</v>
      </c>
      <c r="DV61">
        <f>((0/10)*100)</f>
        <v>0</v>
      </c>
      <c r="DW61">
        <f>((8/10)*100)</f>
        <v>80</v>
      </c>
      <c r="DX61">
        <f>((1/10)*100)</f>
        <v>10</v>
      </c>
      <c r="DY61">
        <f>((6/10)*100)</f>
        <v>60</v>
      </c>
      <c r="DZ61">
        <f>((2/10)*100)</f>
        <v>20</v>
      </c>
      <c r="EA61">
        <f>((4/10)*100)</f>
        <v>40</v>
      </c>
    </row>
    <row r="62" spans="1:131" x14ac:dyDescent="0.25">
      <c r="A62">
        <v>252.56709899999998</v>
      </c>
      <c r="B62">
        <v>8.2475430000000003</v>
      </c>
      <c r="C62">
        <v>242.227091</v>
      </c>
      <c r="D62">
        <v>7.7494129999999997</v>
      </c>
      <c r="E62">
        <v>228.454803</v>
      </c>
      <c r="F62">
        <v>10.723352999999999</v>
      </c>
      <c r="G62">
        <v>240.55381599999998</v>
      </c>
      <c r="H62">
        <v>7.0337149999999999</v>
      </c>
      <c r="K62">
        <f>(15/200)</f>
        <v>7.4999999999999997E-2</v>
      </c>
      <c r="L62">
        <f>(13/200)</f>
        <v>6.5000000000000002E-2</v>
      </c>
      <c r="M62">
        <f>(19/200)</f>
        <v>9.5000000000000001E-2</v>
      </c>
      <c r="P62">
        <f>(14/200)</f>
        <v>7.0000000000000007E-2</v>
      </c>
      <c r="Q62">
        <f>(15/200)</f>
        <v>7.4999999999999997E-2</v>
      </c>
      <c r="R62">
        <f>(13/200)</f>
        <v>6.5000000000000002E-2</v>
      </c>
      <c r="S62">
        <f>(14/200)</f>
        <v>7.0000000000000007E-2</v>
      </c>
      <c r="U62">
        <f>0.075+0.07</f>
        <v>0.14500000000000002</v>
      </c>
      <c r="V62">
        <f>0.065+0.075</f>
        <v>0.14000000000000001</v>
      </c>
      <c r="W62">
        <f>0.095+0.065</f>
        <v>0.16</v>
      </c>
      <c r="Z62">
        <f>SQRT((ABS($A$63-$A$62)^2+(ABS($B$63-$B$62)^2)))</f>
        <v>19.628347077062756</v>
      </c>
      <c r="AA62">
        <f>SQRT((ABS($C$63-$C$62)^2+(ABS($D$63-$D$62)^2)))</f>
        <v>21.155104568765651</v>
      </c>
      <c r="AB62">
        <f>SQRT((ABS($E$63-$E$62)^2+(ABS($F$63-$F$62)^2)))</f>
        <v>23.301701219739069</v>
      </c>
      <c r="AJ62">
        <f>1/0.145</f>
        <v>6.8965517241379315</v>
      </c>
      <c r="AK62">
        <f>1/0.14</f>
        <v>7.1428571428571423</v>
      </c>
      <c r="AL62">
        <f>1/0.16</f>
        <v>6.25</v>
      </c>
      <c r="AO62">
        <f>$Z62/$U62</f>
        <v>135.36791087629484</v>
      </c>
      <c r="AP62">
        <f>$AA62/$V62</f>
        <v>151.10788977689748</v>
      </c>
      <c r="AQ62">
        <f>$AB62/$W62</f>
        <v>145.63563262336919</v>
      </c>
      <c r="AV62">
        <f>((0.075/0.145)*100)</f>
        <v>51.724137931034484</v>
      </c>
      <c r="AW62">
        <f>((0.065/0.14)*100)</f>
        <v>46.428571428571423</v>
      </c>
      <c r="AX62">
        <f>((0.095/0.16)*100)</f>
        <v>59.375</v>
      </c>
      <c r="BA62">
        <f>((0.07/0.145)*100)</f>
        <v>48.275862068965523</v>
      </c>
      <c r="BB62">
        <f>((0.075/0.14)*100)</f>
        <v>53.571428571428569</v>
      </c>
      <c r="BC62">
        <f>((0.065/0.16)*100)</f>
        <v>40.625</v>
      </c>
      <c r="BF62">
        <f>ABS($B$62-$D$62)</f>
        <v>0.49813000000000063</v>
      </c>
      <c r="BG62">
        <f>ABS($F$62-$H$62)</f>
        <v>3.6896379999999995</v>
      </c>
      <c r="BI62">
        <v>4.7197015000000011</v>
      </c>
      <c r="BJ62">
        <v>3.2244464999999995</v>
      </c>
      <c r="BL62">
        <f>SQRT((ABS($A$62-$E$63)^2+(ABS($B$62-$F$63)^2)))</f>
        <v>1.0657979421189405</v>
      </c>
      <c r="BM62">
        <f>SQRT((ABS($C$62-$G$62)^2+(ABS($D$62-$H$62)^2)))</f>
        <v>1.8199101221843512</v>
      </c>
      <c r="BO62">
        <f>SQRT((ABS($A$62-$G$62)^2+(ABS($B$62-$H$62)^2)))</f>
        <v>12.074450167675256</v>
      </c>
      <c r="BP62">
        <f>SQRT((ABS($C$62-$E$63)^2+(ABS($D$62-$F$63)^2)))</f>
        <v>9.5155883212155103</v>
      </c>
      <c r="BU62">
        <v>15</v>
      </c>
      <c r="BV62">
        <v>0</v>
      </c>
      <c r="BW62">
        <v>2</v>
      </c>
      <c r="BX62">
        <v>13</v>
      </c>
      <c r="BY62">
        <v>13</v>
      </c>
      <c r="BZ62">
        <v>0</v>
      </c>
      <c r="CA62">
        <v>13</v>
      </c>
      <c r="CB62">
        <v>1</v>
      </c>
      <c r="CC62">
        <v>19</v>
      </c>
      <c r="CD62">
        <v>5</v>
      </c>
      <c r="CE62">
        <v>13</v>
      </c>
      <c r="CF62">
        <v>5</v>
      </c>
      <c r="CL62">
        <v>14</v>
      </c>
      <c r="CM62">
        <v>1</v>
      </c>
      <c r="CN62">
        <v>0</v>
      </c>
      <c r="CO62">
        <v>12</v>
      </c>
      <c r="CP62">
        <v>15</v>
      </c>
      <c r="CQ62">
        <v>1</v>
      </c>
      <c r="CR62">
        <v>11</v>
      </c>
      <c r="CS62">
        <v>2</v>
      </c>
      <c r="CT62">
        <v>13</v>
      </c>
      <c r="CU62">
        <v>0</v>
      </c>
      <c r="CV62">
        <v>11</v>
      </c>
      <c r="CW62">
        <v>4</v>
      </c>
      <c r="CX62">
        <v>14</v>
      </c>
      <c r="CY62">
        <v>12</v>
      </c>
      <c r="CZ62">
        <v>2</v>
      </c>
      <c r="DA62">
        <v>0</v>
      </c>
      <c r="DC62">
        <f>((0/15)*100)</f>
        <v>0</v>
      </c>
      <c r="DD62">
        <f>((2/15)*100)</f>
        <v>13.333333333333334</v>
      </c>
      <c r="DE62">
        <f>((13/15)*100)</f>
        <v>86.666666666666671</v>
      </c>
      <c r="DF62">
        <f>((0/13)*100)</f>
        <v>0</v>
      </c>
      <c r="DG62">
        <f>((13/13)*100)</f>
        <v>100</v>
      </c>
      <c r="DH62">
        <f>((1/13)*100)</f>
        <v>7.6923076923076925</v>
      </c>
      <c r="DI62">
        <f>((5/19)*100)</f>
        <v>26.315789473684209</v>
      </c>
      <c r="DJ62">
        <f>((13/19)*100)</f>
        <v>68.421052631578945</v>
      </c>
      <c r="DK62">
        <f>((5/19)*100)</f>
        <v>26.315789473684209</v>
      </c>
      <c r="DP62">
        <f>((1/14)*100)</f>
        <v>7.1428571428571423</v>
      </c>
      <c r="DQ62">
        <f>((0/14)*100)</f>
        <v>0</v>
      </c>
      <c r="DR62">
        <f>((12/14)*100)</f>
        <v>85.714285714285708</v>
      </c>
      <c r="DS62">
        <f>((1/15)*100)</f>
        <v>6.666666666666667</v>
      </c>
      <c r="DT62">
        <f>((11/15)*100)</f>
        <v>73.333333333333329</v>
      </c>
      <c r="DU62">
        <f>((2/15)*100)</f>
        <v>13.333333333333334</v>
      </c>
      <c r="DV62">
        <f>((0/13)*100)</f>
        <v>0</v>
      </c>
      <c r="DW62">
        <f>((11/13)*100)</f>
        <v>84.615384615384613</v>
      </c>
      <c r="DX62">
        <f>((4/13)*100)</f>
        <v>30.76923076923077</v>
      </c>
      <c r="DY62">
        <f>((12/14)*100)</f>
        <v>85.714285714285708</v>
      </c>
      <c r="DZ62">
        <f>((2/14)*100)</f>
        <v>14.285714285714285</v>
      </c>
      <c r="EA62">
        <f>((0/14)*100)</f>
        <v>0</v>
      </c>
    </row>
    <row r="63" spans="1:131" x14ac:dyDescent="0.25">
      <c r="A63">
        <v>272.03538800000001</v>
      </c>
      <c r="B63">
        <v>5.745997</v>
      </c>
      <c r="C63">
        <v>263.24671799999999</v>
      </c>
      <c r="D63">
        <v>5.3590720000000003</v>
      </c>
      <c r="E63">
        <v>251.680148</v>
      </c>
      <c r="F63">
        <v>8.8385110000000005</v>
      </c>
      <c r="Q63">
        <f>(16/200)</f>
        <v>0.08</v>
      </c>
      <c r="R63">
        <f>(14/200)</f>
        <v>7.0000000000000007E-2</v>
      </c>
      <c r="BF63">
        <f>ABS($B$63-$D$63)</f>
        <v>0.38692499999999974</v>
      </c>
      <c r="BP63">
        <f>SQRT((ABS($C$63-$E$63)^2+(ABS($D$63-$F$63)^2)))</f>
        <v>12.078577619886401</v>
      </c>
      <c r="CP63">
        <v>16</v>
      </c>
      <c r="CQ63">
        <v>1</v>
      </c>
      <c r="CR63">
        <v>14</v>
      </c>
      <c r="CS63">
        <v>2</v>
      </c>
      <c r="CT63">
        <v>14</v>
      </c>
      <c r="CU63">
        <v>1</v>
      </c>
      <c r="CV63">
        <v>14</v>
      </c>
      <c r="CW63">
        <v>0</v>
      </c>
      <c r="DS63">
        <f>((1/16)*100)</f>
        <v>6.25</v>
      </c>
      <c r="DT63">
        <f>((14/16)*100)</f>
        <v>87.5</v>
      </c>
      <c r="DU63">
        <f>((2/16)*100)</f>
        <v>12.5</v>
      </c>
      <c r="DV63">
        <f>((1/14)*100)</f>
        <v>7.1428571428571423</v>
      </c>
      <c r="DW63">
        <f>((14/14)*100)</f>
        <v>100</v>
      </c>
      <c r="DX63">
        <f>((0/14)*100)</f>
        <v>0</v>
      </c>
    </row>
    <row r="64" spans="1:131" x14ac:dyDescent="0.25">
      <c r="A64" t="s">
        <v>22</v>
      </c>
      <c r="B64" t="s">
        <v>22</v>
      </c>
      <c r="C64" t="s">
        <v>22</v>
      </c>
      <c r="D64" t="s">
        <v>22</v>
      </c>
      <c r="E64" t="s">
        <v>22</v>
      </c>
      <c r="F64" t="s">
        <v>22</v>
      </c>
      <c r="G64" t="s">
        <v>22</v>
      </c>
      <c r="H64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4BCB0-B0C8-4408-9348-78246085D871}">
  <dimension ref="A1:CB1442"/>
  <sheetViews>
    <sheetView workbookViewId="0">
      <selection activeCell="U9" sqref="U9"/>
    </sheetView>
  </sheetViews>
  <sheetFormatPr defaultRowHeight="15" x14ac:dyDescent="0.25"/>
  <cols>
    <col min="1" max="1" width="5" bestFit="1" customWidth="1"/>
    <col min="2" max="2" width="11" bestFit="1" customWidth="1"/>
    <col min="3" max="3" width="2" bestFit="1" customWidth="1"/>
    <col min="4" max="4" width="11" bestFit="1" customWidth="1"/>
    <col min="5" max="5" width="2" bestFit="1" customWidth="1"/>
    <col min="6" max="6" width="11" bestFit="1" customWidth="1"/>
    <col min="7" max="7" width="2" bestFit="1" customWidth="1"/>
    <col min="8" max="8" width="11" bestFit="1" customWidth="1"/>
    <col min="9" max="9" width="2" bestFit="1" customWidth="1"/>
    <col min="10" max="10" width="11.28515625" bestFit="1" customWidth="1"/>
    <col min="11" max="11" width="11.140625" bestFit="1" customWidth="1"/>
    <col min="12" max="12" width="5.28515625" bestFit="1" customWidth="1"/>
    <col min="14" max="14" width="5.140625" bestFit="1" customWidth="1"/>
    <col min="16" max="16" width="11.42578125" bestFit="1" customWidth="1"/>
    <col min="17" max="17" width="10.5703125" bestFit="1" customWidth="1"/>
    <col min="20" max="20" width="18.140625" bestFit="1" customWidth="1"/>
    <col min="21" max="21" width="8.140625" bestFit="1" customWidth="1"/>
    <col min="22" max="22" width="12" bestFit="1" customWidth="1"/>
    <col min="24" max="24" width="14" bestFit="1" customWidth="1"/>
    <col min="25" max="25" width="5" bestFit="1" customWidth="1"/>
    <col min="26" max="26" width="12" bestFit="1" customWidth="1"/>
    <col min="28" max="28" width="14" bestFit="1" customWidth="1"/>
    <col min="29" max="29" width="5" bestFit="1" customWidth="1"/>
    <col min="30" max="30" width="12" bestFit="1" customWidth="1"/>
    <col min="32" max="32" width="13.42578125" bestFit="1" customWidth="1"/>
    <col min="33" max="33" width="11.85546875" bestFit="1" customWidth="1"/>
    <col min="35" max="35" width="12.42578125" bestFit="1" customWidth="1"/>
    <col min="36" max="36" width="8" bestFit="1" customWidth="1"/>
    <col min="37" max="37" width="12" bestFit="1" customWidth="1"/>
    <col min="38" max="38" width="6" bestFit="1" customWidth="1"/>
    <col min="40" max="44" width="5" bestFit="1" customWidth="1"/>
    <col min="45" max="45" width="8.85546875" bestFit="1" customWidth="1"/>
    <col min="46" max="57" width="12" bestFit="1" customWidth="1"/>
    <col min="59" max="59" width="5.5703125" bestFit="1" customWidth="1"/>
    <col min="60" max="60" width="9.85546875" bestFit="1" customWidth="1"/>
    <col min="61" max="61" width="16.7109375" bestFit="1" customWidth="1"/>
    <col min="62" max="62" width="7.28515625" bestFit="1" customWidth="1"/>
    <col min="63" max="63" width="12.42578125" bestFit="1" customWidth="1"/>
    <col min="64" max="64" width="4.5703125" bestFit="1" customWidth="1"/>
    <col min="65" max="65" width="16.7109375" bestFit="1" customWidth="1"/>
    <col min="66" max="66" width="17.5703125" bestFit="1" customWidth="1"/>
    <col min="68" max="68" width="12.5703125" bestFit="1" customWidth="1"/>
    <col min="69" max="80" width="12" bestFit="1" customWidth="1"/>
  </cols>
  <sheetData>
    <row r="1" spans="1:80" x14ac:dyDescent="0.25">
      <c r="A1">
        <v>200</v>
      </c>
      <c r="B1" t="s">
        <v>0</v>
      </c>
      <c r="D1" t="s">
        <v>2</v>
      </c>
      <c r="F1" t="s">
        <v>4</v>
      </c>
      <c r="H1" t="s">
        <v>6</v>
      </c>
      <c r="J1" t="s">
        <v>8</v>
      </c>
      <c r="K1" t="s">
        <v>9</v>
      </c>
      <c r="L1" t="s">
        <v>10</v>
      </c>
      <c r="N1" t="s">
        <v>12</v>
      </c>
      <c r="P1" t="s">
        <v>204</v>
      </c>
      <c r="Q1" t="s">
        <v>205</v>
      </c>
      <c r="R1" t="s">
        <v>233</v>
      </c>
      <c r="T1" t="s">
        <v>240</v>
      </c>
      <c r="U1" t="s">
        <v>241</v>
      </c>
      <c r="V1" t="s">
        <v>242</v>
      </c>
      <c r="X1" t="s">
        <v>243</v>
      </c>
      <c r="Y1" t="s">
        <v>244</v>
      </c>
      <c r="Z1" t="s">
        <v>244</v>
      </c>
      <c r="AB1" t="s">
        <v>243</v>
      </c>
      <c r="AC1" t="s">
        <v>245</v>
      </c>
      <c r="AD1" t="s">
        <v>245</v>
      </c>
      <c r="AF1" t="s">
        <v>246</v>
      </c>
      <c r="AI1" t="s">
        <v>212</v>
      </c>
      <c r="AJ1" t="s">
        <v>213</v>
      </c>
      <c r="AK1" t="s">
        <v>214</v>
      </c>
      <c r="AL1" t="e">
        <v>#N/A</v>
      </c>
      <c r="AN1" t="s">
        <v>215</v>
      </c>
      <c r="AO1" t="s">
        <v>216</v>
      </c>
      <c r="AP1" t="s">
        <v>217</v>
      </c>
      <c r="AQ1" t="s">
        <v>218</v>
      </c>
      <c r="AR1" t="s">
        <v>219</v>
      </c>
      <c r="AS1" t="s">
        <v>220</v>
      </c>
      <c r="AT1" t="s">
        <v>221</v>
      </c>
      <c r="AU1" t="s">
        <v>222</v>
      </c>
      <c r="AV1" t="s">
        <v>223</v>
      </c>
      <c r="AW1" t="s">
        <v>224</v>
      </c>
      <c r="AX1" t="s">
        <v>225</v>
      </c>
      <c r="AY1" t="s">
        <v>226</v>
      </c>
      <c r="AZ1" t="s">
        <v>227</v>
      </c>
      <c r="BA1" t="s">
        <v>228</v>
      </c>
      <c r="BB1" t="s">
        <v>229</v>
      </c>
      <c r="BC1" t="s">
        <v>230</v>
      </c>
      <c r="BD1" t="s">
        <v>231</v>
      </c>
      <c r="BE1" t="s">
        <v>232</v>
      </c>
      <c r="BG1" t="s">
        <v>234</v>
      </c>
      <c r="BH1" t="s">
        <v>235</v>
      </c>
      <c r="BI1" t="s">
        <v>236</v>
      </c>
      <c r="BJ1" t="s">
        <v>237</v>
      </c>
      <c r="BK1" t="s">
        <v>238</v>
      </c>
      <c r="BM1" t="s">
        <v>236</v>
      </c>
      <c r="BN1" t="s">
        <v>239</v>
      </c>
      <c r="BP1" t="s">
        <v>313</v>
      </c>
      <c r="BQ1" t="s">
        <v>314</v>
      </c>
      <c r="BR1" t="s">
        <v>315</v>
      </c>
      <c r="BS1" t="s">
        <v>316</v>
      </c>
      <c r="BT1" t="s">
        <v>317</v>
      </c>
      <c r="BU1" t="s">
        <v>318</v>
      </c>
      <c r="BV1" t="s">
        <v>319</v>
      </c>
      <c r="BW1" t="s">
        <v>320</v>
      </c>
      <c r="BX1" t="s">
        <v>321</v>
      </c>
      <c r="BY1" t="s">
        <v>322</v>
      </c>
      <c r="BZ1" t="s">
        <v>323</v>
      </c>
      <c r="CA1" t="s">
        <v>324</v>
      </c>
      <c r="CB1" t="s">
        <v>325</v>
      </c>
    </row>
    <row r="2" spans="1:80" x14ac:dyDescent="0.25">
      <c r="A2">
        <v>1</v>
      </c>
      <c r="Q2" t="str">
        <f>CONCATENATE(C2,E2,G2,I2)</f>
        <v/>
      </c>
      <c r="R2" t="s">
        <v>22</v>
      </c>
      <c r="T2" t="s">
        <v>297</v>
      </c>
      <c r="U2">
        <v>213</v>
      </c>
      <c r="X2" t="s">
        <v>285</v>
      </c>
      <c r="Y2" t="s">
        <v>259</v>
      </c>
      <c r="Z2">
        <f>(Z$6/Z$4)*100</f>
        <v>92.018779342723008</v>
      </c>
      <c r="AD2">
        <f>(AD$6/AD$4)*100</f>
        <v>96.491228070175438</v>
      </c>
      <c r="AF2">
        <f>(AF$8/AF$6)*100</f>
        <v>98.260869565217391</v>
      </c>
      <c r="AI2" t="s">
        <v>206</v>
      </c>
      <c r="AJ2">
        <f>COUNTIF($P:$P,0)</f>
        <v>20</v>
      </c>
      <c r="AK2">
        <f>(AJ2/AJ7)*100</f>
        <v>1.4035087719298245</v>
      </c>
      <c r="AL2">
        <f>(20/200)</f>
        <v>0.1</v>
      </c>
      <c r="AN2">
        <v>4</v>
      </c>
      <c r="AO2">
        <v>18</v>
      </c>
      <c r="AP2">
        <v>19</v>
      </c>
      <c r="AQ2">
        <v>4</v>
      </c>
      <c r="AR2">
        <v>3</v>
      </c>
      <c r="AT2">
        <f>(($AO$2-$AN$2)/($AN$3-$AN$2))</f>
        <v>0.51851851851851849</v>
      </c>
      <c r="AU2">
        <f>(($AP$2-$AN$2)/($AN$3-$AN$2))</f>
        <v>0.55555555555555558</v>
      </c>
      <c r="AV2">
        <f>(($AQ$2-$AN$2)/($AN$3-$AN$2))</f>
        <v>0</v>
      </c>
      <c r="AW2">
        <f>(($AN$3-$AO$2)/($AO$3-$AO$2))</f>
        <v>0.52</v>
      </c>
      <c r="AX2">
        <f>(($AP$2-$AO$2)/($AO$3-$AO$2))</f>
        <v>0.04</v>
      </c>
      <c r="AY2">
        <f>(($AQ$3-$AO$2)/($AO$3-$AO$2))</f>
        <v>0.52</v>
      </c>
      <c r="AZ2">
        <f>(($AN$3-$AP$2)/($AP$3-$AP$2))</f>
        <v>0.46153846153846156</v>
      </c>
      <c r="BA2">
        <f>(($AO$3-$AP$2)/($AP$3-$AP$2))</f>
        <v>0.92307692307692313</v>
      </c>
      <c r="BB2">
        <f>(($AQ$3-$AP$2)/($AP$3-$AP$2))</f>
        <v>0.46153846153846156</v>
      </c>
      <c r="BC2">
        <f>(($AN$2-$AQ$2)/($AQ$3-$AQ$2))</f>
        <v>0</v>
      </c>
      <c r="BD2">
        <f>(($AO$2-$AQ$2)/($AQ$3-$AQ$2))</f>
        <v>0.51851851851851849</v>
      </c>
      <c r="BE2">
        <f>(($AP$2-$AQ$2)/($AQ$3-$AQ$2))</f>
        <v>0.55555555555555558</v>
      </c>
      <c r="BG2" t="s">
        <v>22</v>
      </c>
      <c r="BH2">
        <v>3</v>
      </c>
      <c r="BI2">
        <f>($BH$6-$BH$3)/200</f>
        <v>7.4999999999999997E-2</v>
      </c>
      <c r="BJ2">
        <f>($BH$49-$BH$2)/200</f>
        <v>1.4550000000000001</v>
      </c>
      <c r="BK2">
        <f>SUM($BJ:$BJ)</f>
        <v>7.15</v>
      </c>
      <c r="BL2" t="s">
        <v>30</v>
      </c>
      <c r="BM2">
        <f>AVERAGE($BI:$BI)</f>
        <v>9.4788732394366221E-2</v>
      </c>
      <c r="BN2">
        <f>BK4/BK2</f>
        <v>29.79020979020979</v>
      </c>
      <c r="BQ2">
        <f>1-(($AO$2-$AN$2)/($AN$3-$AN$2))</f>
        <v>0.48148148148148151</v>
      </c>
      <c r="BR2">
        <f>1-(($AP$2-$AN$2)/($AN$3-$AN$2))</f>
        <v>0.44444444444444442</v>
      </c>
      <c r="BS2">
        <f>(($AQ$2-$AN$2)/($AN$3-$AN$2))</f>
        <v>0</v>
      </c>
      <c r="BT2">
        <f>1-(($AN$3-$AO$2)/($AO$3-$AO$2))</f>
        <v>0.48</v>
      </c>
      <c r="BU2">
        <f>(($AP$2-$AO$2)/($AO$3-$AO$2))</f>
        <v>0.04</v>
      </c>
      <c r="BV2">
        <f>1-(($AQ$3-$AO$2)/($AO$3-$AO$2))</f>
        <v>0.48</v>
      </c>
      <c r="BW2">
        <f>(($AN$3-$AP$2)/($AP$3-$AP$2))</f>
        <v>0.46153846153846156</v>
      </c>
      <c r="BX2">
        <f>1-(($AO$3-$AP$2)/($AP$3-$AP$2))</f>
        <v>7.6923076923076872E-2</v>
      </c>
      <c r="BY2">
        <f>(($AQ$3-$AP$2)/($AP$3-$AP$2))</f>
        <v>0.46153846153846156</v>
      </c>
      <c r="BZ2">
        <f>(($AN$2-$AQ$2)/($AQ$3-$AQ$2))</f>
        <v>0</v>
      </c>
      <c r="CA2">
        <f>1-(($AO$2-$AQ$2)/($AQ$3-$AQ$2))</f>
        <v>0.48148148148148151</v>
      </c>
      <c r="CB2">
        <f>1-(($AP$2-$AQ$2)/($AQ$3-$AQ$2))</f>
        <v>0.44444444444444442</v>
      </c>
    </row>
    <row r="3" spans="1:80" x14ac:dyDescent="0.25">
      <c r="A3">
        <v>2</v>
      </c>
      <c r="Q3" t="str">
        <f>CONCATENATE(C3,E3,G3,I3)</f>
        <v/>
      </c>
      <c r="R3">
        <v>1</v>
      </c>
      <c r="T3" t="s">
        <v>291</v>
      </c>
      <c r="U3">
        <v>31</v>
      </c>
      <c r="V3">
        <f xml:space="preserve"> (U3/U$2)*100</f>
        <v>14.553990610328638</v>
      </c>
      <c r="X3" t="s">
        <v>285</v>
      </c>
      <c r="Y3" t="s">
        <v>260</v>
      </c>
      <c r="Z3" t="s">
        <v>247</v>
      </c>
      <c r="AB3" t="s">
        <v>285</v>
      </c>
      <c r="AC3" t="str">
        <f>CONCATENATE($R3,$R4,$R5,$R6)</f>
        <v>1423</v>
      </c>
      <c r="AD3" t="s">
        <v>247</v>
      </c>
      <c r="AF3" t="s">
        <v>249</v>
      </c>
      <c r="AI3" t="s">
        <v>207</v>
      </c>
      <c r="AJ3">
        <f>COUNTIF($P:$P,1)</f>
        <v>311</v>
      </c>
      <c r="AK3">
        <f>(AJ3/AJ7)*100</f>
        <v>21.82456140350877</v>
      </c>
      <c r="AL3">
        <f>(311/200)</f>
        <v>1.5549999999999999</v>
      </c>
      <c r="AN3">
        <v>31</v>
      </c>
      <c r="AO3">
        <v>43</v>
      </c>
      <c r="AP3">
        <v>45</v>
      </c>
      <c r="AQ3">
        <v>31</v>
      </c>
      <c r="AR3">
        <v>294</v>
      </c>
      <c r="AT3">
        <f>(($AO$3-$AN$3)/($AN$4-$AN$3))</f>
        <v>0.48</v>
      </c>
      <c r="AU3">
        <f>(($AP$3-$AN$3)/($AN$4-$AN$3))</f>
        <v>0.56000000000000005</v>
      </c>
      <c r="AV3">
        <f>(($AQ$3-$AN$3)/($AN$4-$AN$3))</f>
        <v>0</v>
      </c>
      <c r="AW3">
        <f>(($AN$4-$AO$3)/($AO$4-$AO$3))</f>
        <v>0.52</v>
      </c>
      <c r="AX3">
        <f>(($AP$3-$AO$3)/($AO$4-$AO$3))</f>
        <v>0.08</v>
      </c>
      <c r="AY3">
        <f>(($AQ$4-$AO$3)/($AO$4-$AO$3))</f>
        <v>0.52</v>
      </c>
      <c r="AZ3">
        <f>(($AN$4-$AP$3)/($AP$4-$AP$3))</f>
        <v>0.47826086956521741</v>
      </c>
      <c r="BA3">
        <f>(($AO$4-$AP$4)/($AP$5-$AP$4))</f>
        <v>0</v>
      </c>
      <c r="BB3">
        <f>(($AQ$4-$AP$3)/($AP$4-$AP$3))</f>
        <v>0.47826086956521741</v>
      </c>
      <c r="BC3">
        <f>(($AN$3-$AQ$3)/($AQ$4-$AQ$3))</f>
        <v>0</v>
      </c>
      <c r="BD3">
        <f>(($AO$3-$AQ$3)/($AQ$4-$AQ$3))</f>
        <v>0.48</v>
      </c>
      <c r="BE3">
        <f>(($AP$3-$AQ$3)/($AQ$4-$AQ$3))</f>
        <v>0.56000000000000005</v>
      </c>
      <c r="BG3">
        <v>1</v>
      </c>
      <c r="BH3">
        <v>4</v>
      </c>
      <c r="BI3">
        <f>($BH$7-$BH$4)/200</f>
        <v>0.13500000000000001</v>
      </c>
      <c r="BJ3">
        <f>($BH$94-$BH$50)/200</f>
        <v>1.32</v>
      </c>
      <c r="BK3" t="s">
        <v>247</v>
      </c>
      <c r="BL3" t="s">
        <v>31</v>
      </c>
      <c r="BM3">
        <f>STDEV($BI:$BI)</f>
        <v>2.3195792249944201E-2</v>
      </c>
      <c r="BQ3">
        <f>(($AO$3-$AN$3)/($AN$4-$AN$3))</f>
        <v>0.48</v>
      </c>
      <c r="BR3">
        <f>1-(($AP$3-$AN$3)/($AN$4-$AN$3))</f>
        <v>0.43999999999999995</v>
      </c>
      <c r="BS3">
        <f>(($AQ$3-$AN$3)/($AN$4-$AN$3))</f>
        <v>0</v>
      </c>
      <c r="BT3">
        <f>1-(($AN$4-$AO$3)/($AO$4-$AO$3))</f>
        <v>0.48</v>
      </c>
      <c r="BU3">
        <f>(($AP$3-$AO$3)/($AO$4-$AO$3))</f>
        <v>0.08</v>
      </c>
      <c r="BV3">
        <f>1-(($AQ$4-$AO$3)/($AO$4-$AO$3))</f>
        <v>0.48</v>
      </c>
      <c r="BW3">
        <f>(($AN$4-$AP$3)/($AP$4-$AP$3))</f>
        <v>0.47826086956521741</v>
      </c>
      <c r="BX3">
        <f>(($AO$4-$AP$4)/($AP$5-$AP$4))</f>
        <v>0</v>
      </c>
      <c r="BY3">
        <f>(($AQ$4-$AP$3)/($AP$4-$AP$3))</f>
        <v>0.47826086956521741</v>
      </c>
      <c r="BZ3">
        <f>(($AN$3-$AQ$3)/($AQ$4-$AQ$3))</f>
        <v>0</v>
      </c>
      <c r="CA3">
        <f>(($AO$3-$AQ$3)/($AQ$4-$AQ$3))</f>
        <v>0.48</v>
      </c>
      <c r="CB3">
        <f>1-(($AP$3-$AQ$3)/($AQ$4-$AQ$3))</f>
        <v>0.43999999999999995</v>
      </c>
    </row>
    <row r="4" spans="1:80" x14ac:dyDescent="0.25">
      <c r="A4">
        <v>3</v>
      </c>
      <c r="J4">
        <v>235.604985</v>
      </c>
      <c r="K4" t="s">
        <v>22</v>
      </c>
      <c r="Q4" t="str">
        <f>CONCATENATE(C4,E4,G4,I4)</f>
        <v/>
      </c>
      <c r="R4">
        <v>4</v>
      </c>
      <c r="T4" t="s">
        <v>292</v>
      </c>
      <c r="U4">
        <v>3</v>
      </c>
      <c r="V4">
        <f xml:space="preserve"> (U4/U$2)*100</f>
        <v>1.4084507042253522</v>
      </c>
      <c r="X4" t="s">
        <v>285</v>
      </c>
      <c r="Y4" t="s">
        <v>261</v>
      </c>
      <c r="Z4">
        <v>213</v>
      </c>
      <c r="AD4">
        <f>COUNTIF($R:$R,"1")+COUNTIF($R:$R,"2")+COUNTIF($R:$R,"3")+COUNTIF($R:$R,"4")+COUNTIF($R:$R,"3D")+COUNTIF($R:$R,"4D")</f>
        <v>228</v>
      </c>
      <c r="AF4">
        <f>(AF$10/(AF$8+AF$10))*100</f>
        <v>0</v>
      </c>
      <c r="AI4" t="s">
        <v>208</v>
      </c>
      <c r="AJ4">
        <f>COUNTIF($P:$P,2)</f>
        <v>1016</v>
      </c>
      <c r="AK4">
        <f>(AJ4/AJ7)*100</f>
        <v>71.298245614035082</v>
      </c>
      <c r="AL4">
        <f>(1016/200)</f>
        <v>5.08</v>
      </c>
      <c r="AN4">
        <v>56</v>
      </c>
      <c r="AO4">
        <v>68</v>
      </c>
      <c r="AP4">
        <v>68</v>
      </c>
      <c r="AQ4">
        <v>56</v>
      </c>
      <c r="AR4">
        <v>296</v>
      </c>
      <c r="AT4">
        <f>(($AO$4-$AN$4)/($AN$5-$AN$4))</f>
        <v>0.5</v>
      </c>
      <c r="AU4">
        <f>(($AP$4-$AN$4)/($AN$5-$AN$4))</f>
        <v>0.5</v>
      </c>
      <c r="AV4">
        <f>(($AQ$4-$AN$4)/($AN$5-$AN$4))</f>
        <v>0</v>
      </c>
      <c r="AW4">
        <f>(($AN$5-$AO$4)/($AO$5-$AO$4))</f>
        <v>0.5</v>
      </c>
      <c r="AX4">
        <f>(($AP$4-$AO$4)/($AO$5-$AO$4))</f>
        <v>0</v>
      </c>
      <c r="AY4">
        <f>(($AQ$5-$AO$4)/($AO$5-$AO$4))</f>
        <v>0.54166666666666663</v>
      </c>
      <c r="AZ4">
        <f>(($AN$5-$AP$4)/($AP$5-$AP$4))</f>
        <v>0.48</v>
      </c>
      <c r="BA4">
        <f>(($AO$5-$AP$4)/($AP$5-$AP$4))</f>
        <v>0.96</v>
      </c>
      <c r="BB4">
        <f>(($AQ$5-$AP$4)/($AP$5-$AP$4))</f>
        <v>0.52</v>
      </c>
      <c r="BC4">
        <f>(($AN$4-$AQ$4)/($AQ$5-$AQ$4))</f>
        <v>0</v>
      </c>
      <c r="BD4">
        <f>(($AO$4-$AQ$4)/($AQ$5-$AQ$4))</f>
        <v>0.48</v>
      </c>
      <c r="BE4">
        <f>(($AP$4-$AQ$4)/($AQ$5-$AQ$4))</f>
        <v>0.48</v>
      </c>
      <c r="BG4">
        <v>4</v>
      </c>
      <c r="BH4">
        <v>4</v>
      </c>
      <c r="BI4">
        <f>($BH$8-$BH$5)/200</f>
        <v>6.5000000000000002E-2</v>
      </c>
      <c r="BJ4">
        <f>($BH$140-$BH$95)/200</f>
        <v>1.28</v>
      </c>
      <c r="BK4">
        <f>COUNTA($Y:$Y)-1</f>
        <v>213</v>
      </c>
      <c r="BQ4">
        <f>(($AO$4-$AN$4)/($AN$5-$AN$4))</f>
        <v>0.5</v>
      </c>
      <c r="BR4">
        <f>(($AP$4-$AN$4)/($AN$5-$AN$4))</f>
        <v>0.5</v>
      </c>
      <c r="BS4">
        <f>(($AQ$4-$AN$4)/($AN$5-$AN$4))</f>
        <v>0</v>
      </c>
      <c r="BT4">
        <f>(($AN$5-$AO$4)/($AO$5-$AO$4))</f>
        <v>0.5</v>
      </c>
      <c r="BU4">
        <f>(($AP$4-$AO$4)/($AO$5-$AO$4))</f>
        <v>0</v>
      </c>
      <c r="BV4">
        <f>1-(($AQ$5-$AO$4)/($AO$5-$AO$4))</f>
        <v>0.45833333333333337</v>
      </c>
      <c r="BW4">
        <f>(($AN$5-$AP$4)/($AP$5-$AP$4))</f>
        <v>0.48</v>
      </c>
      <c r="BX4">
        <f>1-(($AO$5-$AP$4)/($AP$5-$AP$4))</f>
        <v>4.0000000000000036E-2</v>
      </c>
      <c r="BY4">
        <f>1-(($AQ$5-$AP$4)/($AP$5-$AP$4))</f>
        <v>0.48</v>
      </c>
      <c r="BZ4">
        <f>(($AN$4-$AQ$4)/($AQ$5-$AQ$4))</f>
        <v>0</v>
      </c>
      <c r="CA4">
        <f>(($AO$4-$AQ$4)/($AQ$5-$AQ$4))</f>
        <v>0.48</v>
      </c>
      <c r="CB4">
        <f>(($AP$4-$AQ$4)/($AQ$5-$AQ$4))</f>
        <v>0.48</v>
      </c>
    </row>
    <row r="5" spans="1:80" x14ac:dyDescent="0.25">
      <c r="A5">
        <v>4</v>
      </c>
      <c r="B5">
        <v>254.95886100000001</v>
      </c>
      <c r="C5" s="2">
        <v>1</v>
      </c>
      <c r="H5">
        <v>267.61458099999999</v>
      </c>
      <c r="I5" s="3">
        <v>4</v>
      </c>
      <c r="P5">
        <v>2</v>
      </c>
      <c r="Q5" t="str">
        <f>CONCATENATE(C5,E5,G5,I5)</f>
        <v>14</v>
      </c>
      <c r="R5">
        <v>2</v>
      </c>
      <c r="T5" t="s">
        <v>293</v>
      </c>
      <c r="U5">
        <v>0</v>
      </c>
      <c r="V5">
        <f xml:space="preserve"> (U5/U$2)*100</f>
        <v>0</v>
      </c>
      <c r="X5" t="s">
        <v>285</v>
      </c>
      <c r="Y5" t="s">
        <v>262</v>
      </c>
      <c r="Z5" t="s">
        <v>248</v>
      </c>
      <c r="AD5" t="s">
        <v>248</v>
      </c>
      <c r="AF5" t="s">
        <v>250</v>
      </c>
      <c r="AI5" t="s">
        <v>209</v>
      </c>
      <c r="AJ5">
        <f>COUNTIF($P:$P,3)</f>
        <v>78</v>
      </c>
      <c r="AK5">
        <f>(AJ5/AJ7)*100</f>
        <v>5.4736842105263159</v>
      </c>
      <c r="AL5">
        <f>(78/200)</f>
        <v>0.39</v>
      </c>
      <c r="AN5">
        <v>80</v>
      </c>
      <c r="AO5">
        <v>92</v>
      </c>
      <c r="AP5">
        <v>93</v>
      </c>
      <c r="AQ5">
        <v>81</v>
      </c>
      <c r="AR5">
        <v>560</v>
      </c>
      <c r="AT5">
        <f>(($AO$5-$AN$5)/($AN$6-$AN$5))</f>
        <v>0.5</v>
      </c>
      <c r="AU5">
        <f>(($AP$5-$AN$5)/($AN$6-$AN$5))</f>
        <v>0.54166666666666663</v>
      </c>
      <c r="AV5">
        <f>(($AQ$5-$AN$5)/($AN$6-$AN$5))</f>
        <v>4.1666666666666664E-2</v>
      </c>
      <c r="AW5">
        <f>(($AN$6-$AO$5)/($AO$6-$AO$5))</f>
        <v>0.48</v>
      </c>
      <c r="AX5">
        <f>(($AP$5-$AO$5)/($AO$6-$AO$5))</f>
        <v>0.04</v>
      </c>
      <c r="AY5">
        <f>(($AQ$6-$AO$5)/($AO$6-$AO$5))</f>
        <v>0.6</v>
      </c>
      <c r="AZ5">
        <f>(($AN$6-$AP$5)/($AP$6-$AP$5))</f>
        <v>0.45833333333333331</v>
      </c>
      <c r="BA5">
        <f>(($AO$6-$AP$6)/($AP$7-$AP$6))</f>
        <v>0</v>
      </c>
      <c r="BB5">
        <f>(($AQ$6-$AP$5)/($AP$6-$AP$5))</f>
        <v>0.58333333333333337</v>
      </c>
      <c r="BC5">
        <f>(($AN$5-$AQ$4)/($AQ$5-$AQ$4))</f>
        <v>0.96</v>
      </c>
      <c r="BD5">
        <f>(($AO$5-$AQ$5)/($AQ$6-$AQ$5))</f>
        <v>0.42307692307692307</v>
      </c>
      <c r="BE5">
        <f>(($AP$5-$AQ$5)/($AQ$6-$AQ$5))</f>
        <v>0.46153846153846156</v>
      </c>
      <c r="BG5">
        <v>2</v>
      </c>
      <c r="BH5">
        <v>18</v>
      </c>
      <c r="BI5">
        <f>($BH$9-$BH$6)/200</f>
        <v>0.12</v>
      </c>
      <c r="BJ5">
        <f>($BH$190-$BH$141)/200</f>
        <v>1.5249999999999999</v>
      </c>
      <c r="BQ5">
        <f>(($AO$5-$AN$5)/($AN$6-$AN$5))</f>
        <v>0.5</v>
      </c>
      <c r="BR5">
        <f>1-(($AP$5-$AN$5)/($AN$6-$AN$5))</f>
        <v>0.45833333333333337</v>
      </c>
      <c r="BS5">
        <f>(($AQ$5-$AN$5)/($AN$6-$AN$5))</f>
        <v>4.1666666666666664E-2</v>
      </c>
      <c r="BT5">
        <f>(($AN$6-$AO$5)/($AO$6-$AO$5))</f>
        <v>0.48</v>
      </c>
      <c r="BU5">
        <f>(($AP$5-$AO$5)/($AO$6-$AO$5))</f>
        <v>0.04</v>
      </c>
      <c r="BV5">
        <f>1-(($AQ$6-$AO$5)/($AO$6-$AO$5))</f>
        <v>0.4</v>
      </c>
      <c r="BW5">
        <f>(($AN$6-$AP$5)/($AP$6-$AP$5))</f>
        <v>0.45833333333333331</v>
      </c>
      <c r="BX5">
        <f>(($AO$6-$AP$6)/($AP$7-$AP$6))</f>
        <v>0</v>
      </c>
      <c r="BY5">
        <f>1-(($AQ$6-$AP$5)/($AP$6-$AP$5))</f>
        <v>0.41666666666666663</v>
      </c>
      <c r="BZ5">
        <f>1-(($AN$5-$AQ$4)/($AQ$5-$AQ$4))</f>
        <v>4.0000000000000036E-2</v>
      </c>
      <c r="CA5">
        <f>(($AO$5-$AQ$5)/($AQ$6-$AQ$5))</f>
        <v>0.42307692307692307</v>
      </c>
      <c r="CB5">
        <f>(($AP$5-$AQ$5)/($AQ$6-$AQ$5))</f>
        <v>0.46153846153846156</v>
      </c>
    </row>
    <row r="6" spans="1:80" x14ac:dyDescent="0.25">
      <c r="A6">
        <v>5</v>
      </c>
      <c r="B6">
        <v>254.98396500000001</v>
      </c>
      <c r="C6" s="2">
        <v>1</v>
      </c>
      <c r="H6">
        <v>267.60842000000002</v>
      </c>
      <c r="I6" s="3">
        <v>4</v>
      </c>
      <c r="P6">
        <v>2</v>
      </c>
      <c r="Q6" t="str">
        <f>CONCATENATE(C6,E6,G6,I6)</f>
        <v>14</v>
      </c>
      <c r="R6">
        <v>3</v>
      </c>
      <c r="T6" t="s">
        <v>294</v>
      </c>
      <c r="U6">
        <v>113</v>
      </c>
      <c r="V6">
        <f xml:space="preserve"> (U6/U$2)*100</f>
        <v>53.051643192488264</v>
      </c>
      <c r="X6" t="s">
        <v>285</v>
      </c>
      <c r="Y6" t="s">
        <v>259</v>
      </c>
      <c r="Z6">
        <v>196</v>
      </c>
      <c r="AD6">
        <v>220</v>
      </c>
      <c r="AF6">
        <f>COUNTIF($R:$R,1)+COUNTIF($R:$R,2)</f>
        <v>115</v>
      </c>
      <c r="AI6" t="s">
        <v>210</v>
      </c>
      <c r="AJ6">
        <f>COUNTIF($P:$P,4)</f>
        <v>0</v>
      </c>
      <c r="AK6">
        <f>(AJ6/AJ7)*100</f>
        <v>0</v>
      </c>
      <c r="AL6">
        <f>(0/200)</f>
        <v>0</v>
      </c>
      <c r="AN6">
        <v>104</v>
      </c>
      <c r="AO6">
        <v>117</v>
      </c>
      <c r="AP6">
        <v>117</v>
      </c>
      <c r="AQ6">
        <v>107</v>
      </c>
      <c r="AR6">
        <v>562</v>
      </c>
      <c r="AT6">
        <f>(($AO$6-$AN$6)/($AN$7-$AN$6))</f>
        <v>0.5</v>
      </c>
      <c r="AU6">
        <f>(($AP$6-$AN$6)/($AN$7-$AN$6))</f>
        <v>0.5</v>
      </c>
      <c r="AV6">
        <f>(($AQ$6-$AN$6)/($AN$7-$AN$6))</f>
        <v>0.11538461538461539</v>
      </c>
      <c r="AW6">
        <f>(($AN$7-$AO$6)/($AO$7-$AO$6))</f>
        <v>0.48148148148148145</v>
      </c>
      <c r="AX6">
        <f>(($AP$6-$AO$6)/($AO$7-$AO$6))</f>
        <v>0</v>
      </c>
      <c r="AY6">
        <f>(($AQ$7-$AO$6)/($AO$7-$AO$6))</f>
        <v>0.59259259259259256</v>
      </c>
      <c r="AZ6">
        <f>(($AN$7-$AP$6)/($AP$7-$AP$6))</f>
        <v>0.5</v>
      </c>
      <c r="BA6">
        <f>(($AO$7-$AP$7)/($AP$8-$AP$7))</f>
        <v>3.8461538461538464E-2</v>
      </c>
      <c r="BB6">
        <f>(($AQ$7-$AP$6)/($AP$7-$AP$6))</f>
        <v>0.61538461538461542</v>
      </c>
      <c r="BC6">
        <f>(($AN$6-$AQ$5)/($AQ$6-$AQ$5))</f>
        <v>0.88461538461538458</v>
      </c>
      <c r="BD6">
        <f>(($AO$6-$AQ$6)/($AQ$7-$AQ$6))</f>
        <v>0.38461538461538464</v>
      </c>
      <c r="BE6">
        <f>(($AP$6-$AQ$6)/($AQ$7-$AQ$6))</f>
        <v>0.38461538461538464</v>
      </c>
      <c r="BG6">
        <v>3</v>
      </c>
      <c r="BH6">
        <v>19</v>
      </c>
      <c r="BI6">
        <f>($BH$10-$BH$7)/200</f>
        <v>7.0000000000000007E-2</v>
      </c>
      <c r="BJ6">
        <f>($BH$239-$BH$191)/200</f>
        <v>1.57</v>
      </c>
      <c r="BQ6">
        <f>(($AO$6-$AN$6)/($AN$7-$AN$6))</f>
        <v>0.5</v>
      </c>
      <c r="BR6">
        <f>(($AP$6-$AN$6)/($AN$7-$AN$6))</f>
        <v>0.5</v>
      </c>
      <c r="BS6">
        <f>(($AQ$6-$AN$6)/($AN$7-$AN$6))</f>
        <v>0.11538461538461539</v>
      </c>
      <c r="BT6">
        <f>(($AN$7-$AO$6)/($AO$7-$AO$6))</f>
        <v>0.48148148148148145</v>
      </c>
      <c r="BU6">
        <f>(($AP$6-$AO$6)/($AO$7-$AO$6))</f>
        <v>0</v>
      </c>
      <c r="BV6">
        <f>1-(($AQ$7-$AO$6)/($AO$7-$AO$6))</f>
        <v>0.40740740740740744</v>
      </c>
      <c r="BW6">
        <f>(($AN$7-$AP$6)/($AP$7-$AP$6))</f>
        <v>0.5</v>
      </c>
      <c r="BX6">
        <f>(($AO$7-$AP$7)/($AP$8-$AP$7))</f>
        <v>3.8461538461538464E-2</v>
      </c>
      <c r="BY6">
        <f>1-(($AQ$7-$AP$6)/($AP$7-$AP$6))</f>
        <v>0.38461538461538458</v>
      </c>
      <c r="BZ6">
        <f>1-(($AN$6-$AQ$5)/($AQ$6-$AQ$5))</f>
        <v>0.11538461538461542</v>
      </c>
      <c r="CA6">
        <f>(($AO$6-$AQ$6)/($AQ$7-$AQ$6))</f>
        <v>0.38461538461538464</v>
      </c>
      <c r="CB6">
        <f>(($AP$6-$AQ$6)/($AQ$7-$AQ$6))</f>
        <v>0.38461538461538464</v>
      </c>
    </row>
    <row r="7" spans="1:80" x14ac:dyDescent="0.25">
      <c r="A7">
        <v>6</v>
      </c>
      <c r="B7">
        <v>254.988226</v>
      </c>
      <c r="C7" s="2">
        <v>1</v>
      </c>
      <c r="H7">
        <v>267.62768799999998</v>
      </c>
      <c r="I7" s="3">
        <v>4</v>
      </c>
      <c r="P7">
        <v>2</v>
      </c>
      <c r="Q7" t="str">
        <f>CONCATENATE(C7,E7,G7,I7)</f>
        <v>14</v>
      </c>
      <c r="R7">
        <v>1</v>
      </c>
      <c r="T7" t="s">
        <v>295</v>
      </c>
      <c r="U7">
        <v>46</v>
      </c>
      <c r="V7">
        <f xml:space="preserve"> (U7/U$2)*100</f>
        <v>21.5962441314554</v>
      </c>
      <c r="X7" t="s">
        <v>285</v>
      </c>
      <c r="Y7" t="s">
        <v>260</v>
      </c>
      <c r="AB7" t="s">
        <v>285</v>
      </c>
      <c r="AC7" t="str">
        <f>CONCATENATE($R7,$R8,$R9,$R10)</f>
        <v>1423</v>
      </c>
      <c r="AF7" t="s">
        <v>251</v>
      </c>
      <c r="AI7" t="s">
        <v>211</v>
      </c>
      <c r="AJ7">
        <f>COUNT($P:$P)</f>
        <v>1425</v>
      </c>
      <c r="AN7">
        <v>130</v>
      </c>
      <c r="AO7">
        <v>144</v>
      </c>
      <c r="AP7">
        <v>143</v>
      </c>
      <c r="AQ7">
        <v>133</v>
      </c>
      <c r="AR7">
        <v>818</v>
      </c>
      <c r="AT7">
        <f>(($AO$7-$AN$7)/($AN$8-$AN$7))</f>
        <v>0.53846153846153844</v>
      </c>
      <c r="AU7">
        <f>(($AP$7-$AN$7)/($AN$8-$AN$7))</f>
        <v>0.5</v>
      </c>
      <c r="AV7">
        <f>(($AQ$7-$AN$7)/($AN$8-$AN$7))</f>
        <v>0.11538461538461539</v>
      </c>
      <c r="AW7">
        <f>(($AN$8-$AO$7)/($AO$8-$AO$7))</f>
        <v>0.48</v>
      </c>
      <c r="AX7">
        <f>(($AP$7-$AO$6)/($AO$7-$AO$6))</f>
        <v>0.96296296296296291</v>
      </c>
      <c r="AY7">
        <f>(($AQ$8-$AO$7)/($AO$8-$AO$7))</f>
        <v>0.56000000000000005</v>
      </c>
      <c r="AZ7">
        <f>(($AN$8-$AP$7)/($AP$8-$AP$7))</f>
        <v>0.5</v>
      </c>
      <c r="BA7">
        <f>(($AO$8-$AP$8)/($AP$9-$AP$8))</f>
        <v>0</v>
      </c>
      <c r="BB7">
        <f>(($AQ$8-$AP$7)/($AP$8-$AP$7))</f>
        <v>0.57692307692307687</v>
      </c>
      <c r="BC7">
        <f>(($AN$7-$AQ$6)/($AQ$7-$AQ$6))</f>
        <v>0.88461538461538458</v>
      </c>
      <c r="BD7">
        <f>(($AO$7-$AQ$7)/($AQ$8-$AQ$7))</f>
        <v>0.44</v>
      </c>
      <c r="BE7">
        <f>(($AP$7-$AQ$7)/($AQ$8-$AQ$7))</f>
        <v>0.4</v>
      </c>
      <c r="BG7">
        <v>1</v>
      </c>
      <c r="BH7">
        <v>31</v>
      </c>
      <c r="BI7">
        <f>($BH$11-$BH$8)/200</f>
        <v>0.125</v>
      </c>
      <c r="BQ7">
        <f>1-(($AO$7-$AN$7)/($AN$8-$AN$7))</f>
        <v>0.46153846153846156</v>
      </c>
      <c r="BR7">
        <f>(($AP$7-$AN$7)/($AN$8-$AN$7))</f>
        <v>0.5</v>
      </c>
      <c r="BS7">
        <f>(($AQ$7-$AN$7)/($AN$8-$AN$7))</f>
        <v>0.11538461538461539</v>
      </c>
      <c r="BT7">
        <f>(($AN$8-$AO$7)/($AO$8-$AO$7))</f>
        <v>0.48</v>
      </c>
      <c r="BU7">
        <f>1-(($AP$7-$AO$6)/($AO$7-$AO$6))</f>
        <v>3.703703703703709E-2</v>
      </c>
      <c r="BV7">
        <f>1-(($AQ$8-$AO$7)/($AO$8-$AO$7))</f>
        <v>0.43999999999999995</v>
      </c>
      <c r="BW7">
        <f>(($AN$8-$AP$7)/($AP$8-$AP$7))</f>
        <v>0.5</v>
      </c>
      <c r="BX7">
        <f>(($AO$8-$AP$8)/($AP$9-$AP$8))</f>
        <v>0</v>
      </c>
      <c r="BY7">
        <f>1-(($AQ$8-$AP$7)/($AP$8-$AP$7))</f>
        <v>0.42307692307692313</v>
      </c>
      <c r="BZ7">
        <f>1-(($AN$7-$AQ$6)/($AQ$7-$AQ$6))</f>
        <v>0.11538461538461542</v>
      </c>
      <c r="CA7">
        <f>(($AO$7-$AQ$7)/($AQ$8-$AQ$7))</f>
        <v>0.44</v>
      </c>
      <c r="CB7">
        <f>(($AP$7-$AQ$7)/($AQ$8-$AQ$7))</f>
        <v>0.4</v>
      </c>
    </row>
    <row r="8" spans="1:80" x14ac:dyDescent="0.25">
      <c r="A8">
        <v>7</v>
      </c>
      <c r="B8">
        <v>254.97990999999999</v>
      </c>
      <c r="C8" s="2">
        <v>1</v>
      </c>
      <c r="H8">
        <v>267.63616000000002</v>
      </c>
      <c r="I8" s="3">
        <v>4</v>
      </c>
      <c r="P8">
        <v>2</v>
      </c>
      <c r="Q8" t="str">
        <f>CONCATENATE(C8,E8,G8,I8)</f>
        <v>14</v>
      </c>
      <c r="R8">
        <v>4</v>
      </c>
      <c r="T8" t="s">
        <v>296</v>
      </c>
      <c r="U8">
        <v>3</v>
      </c>
      <c r="V8">
        <f xml:space="preserve"> (U8/U$2)*100</f>
        <v>1.4084507042253522</v>
      </c>
      <c r="X8" t="s">
        <v>285</v>
      </c>
      <c r="Y8" t="s">
        <v>261</v>
      </c>
      <c r="AF8">
        <f>COUNTIF($R:$R,3)+COUNTIF($R:$R,4)</f>
        <v>113</v>
      </c>
      <c r="AN8">
        <v>156</v>
      </c>
      <c r="AO8">
        <v>169</v>
      </c>
      <c r="AP8">
        <v>169</v>
      </c>
      <c r="AQ8">
        <v>158</v>
      </c>
      <c r="AR8">
        <v>820</v>
      </c>
      <c r="AT8">
        <f>(($AO$8-$AN$8)/($AN$9-$AN$8))</f>
        <v>0.54166666666666663</v>
      </c>
      <c r="AU8">
        <f>(($AP$8-$AN$8)/($AN$9-$AN$8))</f>
        <v>0.54166666666666663</v>
      </c>
      <c r="AV8">
        <f>(($AQ$8-$AN$8)/($AN$9-$AN$8))</f>
        <v>8.3333333333333329E-2</v>
      </c>
      <c r="AW8">
        <f>(($AN$9-$AO$8)/($AO$9-$AO$8))</f>
        <v>0.44</v>
      </c>
      <c r="AX8">
        <f>(($AP$8-$AO$8)/($AO$9-$AO$8))</f>
        <v>0</v>
      </c>
      <c r="AY8">
        <f>(($AQ$9-$AO$8)/($AO$9-$AO$8))</f>
        <v>0.6</v>
      </c>
      <c r="AZ8">
        <f>(($AN$9-$AP$8)/($AP$9-$AP$8))</f>
        <v>0.45833333333333331</v>
      </c>
      <c r="BA8">
        <f>(($AO$9-$AP$9)/($AP$10-$AP$9))</f>
        <v>3.5714285714285712E-2</v>
      </c>
      <c r="BB8">
        <f>(($AQ$9-$AP$8)/($AP$9-$AP$8))</f>
        <v>0.625</v>
      </c>
      <c r="BC8">
        <f>(($AN$8-$AQ$7)/($AQ$8-$AQ$7))</f>
        <v>0.92</v>
      </c>
      <c r="BD8">
        <f>(($AO$8-$AQ$8)/($AQ$9-$AQ$8))</f>
        <v>0.42307692307692307</v>
      </c>
      <c r="BE8">
        <f>(($AP$8-$AQ$8)/($AQ$9-$AQ$8))</f>
        <v>0.42307692307692307</v>
      </c>
      <c r="BG8">
        <v>4</v>
      </c>
      <c r="BH8">
        <v>31</v>
      </c>
      <c r="BI8">
        <f>($BH$12-$BH$9)/200</f>
        <v>6.5000000000000002E-2</v>
      </c>
      <c r="BQ8">
        <f>1-(($AO$8-$AN$8)/($AN$9-$AN$8))</f>
        <v>0.45833333333333337</v>
      </c>
      <c r="BR8">
        <f>1-(($AP$8-$AN$8)/($AN$9-$AN$8))</f>
        <v>0.45833333333333337</v>
      </c>
      <c r="BS8">
        <f>(($AQ$8-$AN$8)/($AN$9-$AN$8))</f>
        <v>8.3333333333333329E-2</v>
      </c>
      <c r="BT8">
        <f>(($AN$9-$AO$8)/($AO$9-$AO$8))</f>
        <v>0.44</v>
      </c>
      <c r="BU8">
        <f>(($AP$8-$AO$8)/($AO$9-$AO$8))</f>
        <v>0</v>
      </c>
      <c r="BV8">
        <f>1-(($AQ$9-$AO$8)/($AO$9-$AO$8))</f>
        <v>0.4</v>
      </c>
      <c r="BW8">
        <f>(($AN$9-$AP$8)/($AP$9-$AP$8))</f>
        <v>0.45833333333333331</v>
      </c>
      <c r="BX8">
        <f>(($AO$9-$AP$9)/($AP$10-$AP$9))</f>
        <v>3.5714285714285712E-2</v>
      </c>
      <c r="BY8">
        <f>1-(($AQ$9-$AP$8)/($AP$9-$AP$8))</f>
        <v>0.375</v>
      </c>
      <c r="BZ8">
        <f>1-(($AN$8-$AQ$7)/($AQ$8-$AQ$7))</f>
        <v>7.999999999999996E-2</v>
      </c>
      <c r="CA8">
        <f>(($AO$8-$AQ$8)/($AQ$9-$AQ$8))</f>
        <v>0.42307692307692307</v>
      </c>
      <c r="CB8">
        <f>(($AP$8-$AQ$8)/($AQ$9-$AQ$8))</f>
        <v>0.42307692307692307</v>
      </c>
    </row>
    <row r="9" spans="1:80" x14ac:dyDescent="0.25">
      <c r="A9">
        <v>8</v>
      </c>
      <c r="B9">
        <v>255.003016</v>
      </c>
      <c r="C9" s="2">
        <v>1</v>
      </c>
      <c r="H9">
        <v>267.64710100000002</v>
      </c>
      <c r="I9" s="3">
        <v>4</v>
      </c>
      <c r="P9">
        <v>2</v>
      </c>
      <c r="Q9" t="str">
        <f>CONCATENATE(C9,E9,G9,I9)</f>
        <v>14</v>
      </c>
      <c r="R9">
        <v>2</v>
      </c>
      <c r="T9" t="s">
        <v>286</v>
      </c>
      <c r="U9">
        <v>17</v>
      </c>
      <c r="V9">
        <f xml:space="preserve"> (U9/U$2)*100</f>
        <v>7.981220657276995</v>
      </c>
      <c r="X9" t="s">
        <v>285</v>
      </c>
      <c r="Y9" t="s">
        <v>262</v>
      </c>
      <c r="AF9" t="s">
        <v>252</v>
      </c>
      <c r="AN9">
        <v>180</v>
      </c>
      <c r="AO9">
        <v>194</v>
      </c>
      <c r="AP9">
        <v>193</v>
      </c>
      <c r="AQ9">
        <v>184</v>
      </c>
      <c r="AR9">
        <v>1125</v>
      </c>
      <c r="AT9">
        <f>(($AO$9-$AN$9)/($AN$10-$AN$9))</f>
        <v>0.51851851851851849</v>
      </c>
      <c r="AU9">
        <f>(($AP$9-$AN$9)/($AN$10-$AN$9))</f>
        <v>0.48148148148148145</v>
      </c>
      <c r="AV9">
        <f>(($AQ$9-$AN$9)/($AN$10-$AN$9))</f>
        <v>0.14814814814814814</v>
      </c>
      <c r="AW9">
        <f>(($AN$10-$AO$9)/($AO$10-$AO$9))</f>
        <v>0.48148148148148145</v>
      </c>
      <c r="AX9">
        <f>(($AP$9-$AO$8)/($AO$9-$AO$8))</f>
        <v>0.96</v>
      </c>
      <c r="AY9">
        <f>(($AQ$10-$AO$9)/($AO$10-$AO$9))</f>
        <v>0.59259259259259256</v>
      </c>
      <c r="AZ9">
        <f>(($AN$10-$AP$9)/($AP$10-$AP$9))</f>
        <v>0.5</v>
      </c>
      <c r="BA9">
        <f>(($AO$10-$AP$10)/($AP$11-$AP$10))</f>
        <v>0</v>
      </c>
      <c r="BB9">
        <f>(($AQ$10-$AP$9)/($AP$10-$AP$9))</f>
        <v>0.6071428571428571</v>
      </c>
      <c r="BC9">
        <f>(($AN$9-$AQ$8)/($AQ$9-$AQ$8))</f>
        <v>0.84615384615384615</v>
      </c>
      <c r="BD9">
        <f>(($AO$9-$AQ$9)/($AQ$10-$AQ$9))</f>
        <v>0.38461538461538464</v>
      </c>
      <c r="BE9">
        <f>(($AP$9-$AQ$9)/($AQ$10-$AQ$9))</f>
        <v>0.34615384615384615</v>
      </c>
      <c r="BG9">
        <v>2</v>
      </c>
      <c r="BH9">
        <v>43</v>
      </c>
      <c r="BI9">
        <f>($BH$13-$BH$10)/200</f>
        <v>0.115</v>
      </c>
      <c r="BQ9">
        <f>1-(($AO$9-$AN$9)/($AN$10-$AN$9))</f>
        <v>0.48148148148148151</v>
      </c>
      <c r="BR9">
        <f>(($AP$9-$AN$9)/($AN$10-$AN$9))</f>
        <v>0.48148148148148145</v>
      </c>
      <c r="BS9">
        <f>(($AQ$9-$AN$9)/($AN$10-$AN$9))</f>
        <v>0.14814814814814814</v>
      </c>
      <c r="BT9">
        <f>(($AN$10-$AO$9)/($AO$10-$AO$9))</f>
        <v>0.48148148148148145</v>
      </c>
      <c r="BU9">
        <f>1-(($AP$9-$AO$8)/($AO$9-$AO$8))</f>
        <v>4.0000000000000036E-2</v>
      </c>
      <c r="BV9">
        <f>1-(($AQ$10-$AO$9)/($AO$10-$AO$9))</f>
        <v>0.40740740740740744</v>
      </c>
      <c r="BW9">
        <f>(($AN$10-$AP$9)/($AP$10-$AP$9))</f>
        <v>0.5</v>
      </c>
      <c r="BX9">
        <f>(($AO$10-$AP$10)/($AP$11-$AP$10))</f>
        <v>0</v>
      </c>
      <c r="BY9">
        <f>1-(($AQ$10-$AP$9)/($AP$10-$AP$9))</f>
        <v>0.3928571428571429</v>
      </c>
      <c r="BZ9">
        <f>1-(($AN$9-$AQ$8)/($AQ$9-$AQ$8))</f>
        <v>0.15384615384615385</v>
      </c>
      <c r="CA9">
        <f>(($AO$9-$AQ$9)/($AQ$10-$AQ$9))</f>
        <v>0.38461538461538464</v>
      </c>
      <c r="CB9">
        <f>(($AP$9-$AQ$9)/($AQ$10-$AQ$9))</f>
        <v>0.34615384615384615</v>
      </c>
    </row>
    <row r="10" spans="1:80" x14ac:dyDescent="0.25">
      <c r="A10">
        <v>9</v>
      </c>
      <c r="B10">
        <v>254.98138699999998</v>
      </c>
      <c r="C10" s="2">
        <v>1</v>
      </c>
      <c r="H10">
        <v>267.65762999999998</v>
      </c>
      <c r="I10" s="3">
        <v>4</v>
      </c>
      <c r="P10">
        <v>2</v>
      </c>
      <c r="Q10" t="str">
        <f>CONCATENATE(C10,E10,G10,I10)</f>
        <v>14</v>
      </c>
      <c r="R10">
        <v>3</v>
      </c>
      <c r="X10" t="s">
        <v>285</v>
      </c>
      <c r="Y10" t="s">
        <v>259</v>
      </c>
      <c r="AF10">
        <v>0</v>
      </c>
      <c r="AN10">
        <v>207</v>
      </c>
      <c r="AO10">
        <v>221</v>
      </c>
      <c r="AP10">
        <v>221</v>
      </c>
      <c r="AQ10">
        <v>210</v>
      </c>
      <c r="AR10">
        <v>1127</v>
      </c>
      <c r="AT10">
        <f>(($AO$10-$AN$10)/($AN$11-$AN$10))</f>
        <v>0.53846153846153844</v>
      </c>
      <c r="AU10">
        <f>(($AP$10-$AN$10)/($AN$11-$AN$10))</f>
        <v>0.53846153846153844</v>
      </c>
      <c r="AV10">
        <f>(($AQ$10-$AN$10)/($AN$11-$AN$10))</f>
        <v>0.11538461538461539</v>
      </c>
      <c r="AW10">
        <f>(($AN$11-$AO$10)/($AO$11-$AO$10))</f>
        <v>0.42857142857142855</v>
      </c>
      <c r="AX10">
        <f>(($AP$10-$AO$10)/($AO$11-$AO$10))</f>
        <v>0</v>
      </c>
      <c r="AY10">
        <f>(($AQ$11-$AO$10)/($AO$11-$AO$10))</f>
        <v>0.5714285714285714</v>
      </c>
      <c r="AZ10">
        <f>(($AN$11-$AP$10)/($AP$11-$AP$10))</f>
        <v>0.41379310344827586</v>
      </c>
      <c r="BA10">
        <f>(($AO$11-$AP$10)/($AP$11-$AP$10))</f>
        <v>0.96551724137931039</v>
      </c>
      <c r="BB10">
        <f>(($AQ$11-$AP$10)/($AP$11-$AP$10))</f>
        <v>0.55172413793103448</v>
      </c>
      <c r="BC10">
        <f>(($AN$10-$AQ$9)/($AQ$10-$AQ$9))</f>
        <v>0.88461538461538458</v>
      </c>
      <c r="BD10">
        <f>(($AO$10-$AQ$10)/($AQ$11-$AQ$10))</f>
        <v>0.40740740740740738</v>
      </c>
      <c r="BE10">
        <f>(($AP$10-$AQ$10)/($AQ$11-$AQ$10))</f>
        <v>0.40740740740740738</v>
      </c>
      <c r="BG10">
        <v>3</v>
      </c>
      <c r="BH10">
        <v>45</v>
      </c>
      <c r="BI10">
        <f>($BH$14-$BH$11)/200</f>
        <v>0.06</v>
      </c>
      <c r="BQ10">
        <f>1-(($AO$10-$AN$10)/($AN$11-$AN$10))</f>
        <v>0.46153846153846156</v>
      </c>
      <c r="BR10">
        <f>1-(($AP$10-$AN$10)/($AN$11-$AN$10))</f>
        <v>0.46153846153846156</v>
      </c>
      <c r="BS10">
        <f>(($AQ$10-$AN$10)/($AN$11-$AN$10))</f>
        <v>0.11538461538461539</v>
      </c>
      <c r="BT10">
        <f>(($AN$11-$AO$10)/($AO$11-$AO$10))</f>
        <v>0.42857142857142855</v>
      </c>
      <c r="BU10">
        <f>(($AP$10-$AO$10)/($AO$11-$AO$10))</f>
        <v>0</v>
      </c>
      <c r="BV10">
        <f>1-(($AQ$11-$AO$10)/($AO$11-$AO$10))</f>
        <v>0.4285714285714286</v>
      </c>
      <c r="BW10">
        <f>(($AN$11-$AP$10)/($AP$11-$AP$10))</f>
        <v>0.41379310344827586</v>
      </c>
      <c r="BX10">
        <f>1-(($AO$11-$AP$10)/($AP$11-$AP$10))</f>
        <v>3.4482758620689613E-2</v>
      </c>
      <c r="BY10">
        <f>1-(($AQ$11-$AP$10)/($AP$11-$AP$10))</f>
        <v>0.44827586206896552</v>
      </c>
      <c r="BZ10">
        <f>1-(($AN$10-$AQ$9)/($AQ$10-$AQ$9))</f>
        <v>0.11538461538461542</v>
      </c>
      <c r="CA10">
        <f>(($AO$10-$AQ$10)/($AQ$11-$AQ$10))</f>
        <v>0.40740740740740738</v>
      </c>
      <c r="CB10">
        <f>(($AP$10-$AQ$10)/($AQ$11-$AQ$10))</f>
        <v>0.40740740740740738</v>
      </c>
    </row>
    <row r="11" spans="1:80" x14ac:dyDescent="0.25">
      <c r="A11">
        <v>10</v>
      </c>
      <c r="B11">
        <v>254.98796300000001</v>
      </c>
      <c r="C11" s="2">
        <v>1</v>
      </c>
      <c r="H11">
        <v>267.683314</v>
      </c>
      <c r="I11" s="3">
        <v>4</v>
      </c>
      <c r="P11">
        <v>2</v>
      </c>
      <c r="Q11" t="str">
        <f>CONCATENATE(C11,E11,G11,I11)</f>
        <v>14</v>
      </c>
      <c r="R11">
        <v>1</v>
      </c>
      <c r="X11" t="s">
        <v>285</v>
      </c>
      <c r="Y11" t="s">
        <v>260</v>
      </c>
      <c r="AB11" t="s">
        <v>285</v>
      </c>
      <c r="AC11" t="str">
        <f>CONCATENATE($R11,$R12,$R13,$R14)</f>
        <v>1423</v>
      </c>
      <c r="AF11" t="s">
        <v>253</v>
      </c>
      <c r="AN11">
        <v>233</v>
      </c>
      <c r="AO11">
        <v>249</v>
      </c>
      <c r="AP11">
        <v>250</v>
      </c>
      <c r="AQ11">
        <v>237</v>
      </c>
      <c r="AR11">
        <v>1441</v>
      </c>
      <c r="AT11">
        <f>(($AO$11-$AN$11)/($AN$12-$AN$11))</f>
        <v>0.55172413793103448</v>
      </c>
      <c r="AU11">
        <f>(($AP$11-$AN$11)/($AN$12-$AN$11))</f>
        <v>0.58620689655172409</v>
      </c>
      <c r="AV11">
        <f>(($AQ$11-$AN$11)/($AN$12-$AN$11))</f>
        <v>0.13793103448275862</v>
      </c>
      <c r="AW11">
        <f>(($AN$12-$AO$11)/($AO$12-$AO$11))</f>
        <v>0.4642857142857143</v>
      </c>
      <c r="AX11">
        <f>(($AP$11-$AO$11)/($AO$12-$AO$11))</f>
        <v>3.5714285714285712E-2</v>
      </c>
      <c r="AY11">
        <f>(($AQ$12-$AO$11)/($AO$12-$AO$11))</f>
        <v>0.6071428571428571</v>
      </c>
      <c r="AZ11">
        <f>(($AN$12-$AP$11)/($AP$12-$AP$11))</f>
        <v>0.46153846153846156</v>
      </c>
      <c r="BB11">
        <f>(($AQ$12-$AP$11)/($AP$12-$AP$11))</f>
        <v>0.61538461538461542</v>
      </c>
      <c r="BC11">
        <f>(($AN$11-$AQ$10)/($AQ$11-$AQ$10))</f>
        <v>0.85185185185185186</v>
      </c>
      <c r="BD11">
        <f>(($AO$11-$AQ$11)/($AQ$12-$AQ$11))</f>
        <v>0.41379310344827586</v>
      </c>
      <c r="BE11">
        <f>(($AP$11-$AQ$11)/($AQ$12-$AQ$11))</f>
        <v>0.44827586206896552</v>
      </c>
      <c r="BG11">
        <v>1</v>
      </c>
      <c r="BH11">
        <v>56</v>
      </c>
      <c r="BI11">
        <f>($BH$15-$BH$12)/200</f>
        <v>0.12</v>
      </c>
      <c r="BQ11">
        <f>1-(($AO$11-$AN$11)/($AN$12-$AN$11))</f>
        <v>0.44827586206896552</v>
      </c>
      <c r="BR11">
        <f>1-(($AP$11-$AN$11)/($AN$12-$AN$11))</f>
        <v>0.41379310344827591</v>
      </c>
      <c r="BS11">
        <f>(($AQ$11-$AN$11)/($AN$12-$AN$11))</f>
        <v>0.13793103448275862</v>
      </c>
      <c r="BT11">
        <f>(($AN$12-$AO$11)/($AO$12-$AO$11))</f>
        <v>0.4642857142857143</v>
      </c>
      <c r="BU11">
        <f>(($AP$11-$AO$11)/($AO$12-$AO$11))</f>
        <v>3.5714285714285712E-2</v>
      </c>
      <c r="BV11">
        <f>1-(($AQ$12-$AO$11)/($AO$12-$AO$11))</f>
        <v>0.3928571428571429</v>
      </c>
      <c r="BW11">
        <f>(($AN$12-$AP$11)/($AP$12-$AP$11))</f>
        <v>0.46153846153846156</v>
      </c>
      <c r="BY11">
        <f>1-(($AQ$12-$AP$11)/($AP$12-$AP$11))</f>
        <v>0.38461538461538458</v>
      </c>
      <c r="BZ11">
        <f>1-(($AN$11-$AQ$10)/($AQ$11-$AQ$10))</f>
        <v>0.14814814814814814</v>
      </c>
      <c r="CA11">
        <f>(($AO$11-$AQ$11)/($AQ$12-$AQ$11))</f>
        <v>0.41379310344827586</v>
      </c>
      <c r="CB11">
        <f>(($AP$11-$AQ$11)/($AQ$12-$AQ$11))</f>
        <v>0.44827586206896552</v>
      </c>
    </row>
    <row r="12" spans="1:80" x14ac:dyDescent="0.25">
      <c r="A12">
        <v>11</v>
      </c>
      <c r="B12">
        <v>255.02380199999999</v>
      </c>
      <c r="C12" s="2">
        <v>1</v>
      </c>
      <c r="H12">
        <v>267.65062999999998</v>
      </c>
      <c r="I12" s="3">
        <v>4</v>
      </c>
      <c r="P12">
        <v>2</v>
      </c>
      <c r="Q12" t="str">
        <f>CONCATENATE(C12,E12,G12,I12)</f>
        <v>14</v>
      </c>
      <c r="R12">
        <v>4</v>
      </c>
      <c r="X12" t="s">
        <v>285</v>
      </c>
      <c r="Y12" t="s">
        <v>261</v>
      </c>
      <c r="AF12">
        <v>0</v>
      </c>
      <c r="AN12">
        <v>262</v>
      </c>
      <c r="AO12">
        <v>277</v>
      </c>
      <c r="AP12">
        <v>276</v>
      </c>
      <c r="AQ12">
        <v>266</v>
      </c>
      <c r="AT12">
        <f>(($AO$12-$AN$12)/($AN$13-$AN$12))</f>
        <v>0.51724137931034486</v>
      </c>
      <c r="AU12">
        <f>(($AP$12-$AN$12)/($AN$13-$AN$12))</f>
        <v>0.48275862068965519</v>
      </c>
      <c r="AV12">
        <f>(($AQ$12-$AN$12)/($AN$13-$AN$12))</f>
        <v>0.13793103448275862</v>
      </c>
      <c r="AX12">
        <f>(($AP$12-$AO$11)/($AO$12-$AO$11))</f>
        <v>0.9642857142857143</v>
      </c>
      <c r="BC12">
        <f>(($AN$12-$AQ$11)/($AQ$12-$AQ$11))</f>
        <v>0.86206896551724133</v>
      </c>
      <c r="BD12">
        <f>(($AO$12-$AQ$12)/($AQ$13-$AQ$12))</f>
        <v>0.40740740740740738</v>
      </c>
      <c r="BE12">
        <f>(($AP$12-$AQ$12)/($AQ$13-$AQ$12))</f>
        <v>0.37037037037037035</v>
      </c>
      <c r="BG12">
        <v>4</v>
      </c>
      <c r="BH12">
        <v>56</v>
      </c>
      <c r="BI12">
        <f>($BH$16-$BH$13)/200</f>
        <v>6.5000000000000002E-2</v>
      </c>
      <c r="BQ12">
        <f>1-(($AO$12-$AN$12)/($AN$13-$AN$12))</f>
        <v>0.48275862068965514</v>
      </c>
      <c r="BR12">
        <f>(($AP$12-$AN$12)/($AN$13-$AN$12))</f>
        <v>0.48275862068965519</v>
      </c>
      <c r="BS12">
        <f>(($AQ$12-$AN$12)/($AN$13-$AN$12))</f>
        <v>0.13793103448275862</v>
      </c>
      <c r="BU12">
        <f>1-(($AP$12-$AO$11)/($AO$12-$AO$11))</f>
        <v>3.5714285714285698E-2</v>
      </c>
      <c r="BZ12">
        <f>1-(($AN$12-$AQ$11)/($AQ$12-$AQ$11))</f>
        <v>0.13793103448275867</v>
      </c>
      <c r="CA12">
        <f>(($AO$12-$AQ$12)/($AQ$13-$AQ$12))</f>
        <v>0.40740740740740738</v>
      </c>
      <c r="CB12">
        <f>(($AP$12-$AQ$12)/($AQ$13-$AQ$12))</f>
        <v>0.37037037037037035</v>
      </c>
    </row>
    <row r="13" spans="1:80" x14ac:dyDescent="0.25">
      <c r="A13">
        <v>12</v>
      </c>
      <c r="B13">
        <v>254.97638599999999</v>
      </c>
      <c r="C13" s="2">
        <v>1</v>
      </c>
      <c r="H13">
        <v>267.70599199999998</v>
      </c>
      <c r="I13" s="3">
        <v>4</v>
      </c>
      <c r="P13">
        <v>2</v>
      </c>
      <c r="Q13" t="str">
        <f>CONCATENATE(C13,E13,G13,I13)</f>
        <v>14</v>
      </c>
      <c r="R13">
        <v>2</v>
      </c>
      <c r="X13" t="s">
        <v>285</v>
      </c>
      <c r="Y13" t="s">
        <v>262</v>
      </c>
      <c r="AF13" t="s">
        <v>254</v>
      </c>
      <c r="AN13">
        <v>291</v>
      </c>
      <c r="AO13">
        <v>297</v>
      </c>
      <c r="AP13">
        <v>327</v>
      </c>
      <c r="AQ13">
        <v>293</v>
      </c>
      <c r="BC13">
        <f>(($AN$13-$AQ$12)/($AQ$13-$AQ$12))</f>
        <v>0.92592592592592593</v>
      </c>
      <c r="BG13">
        <v>2</v>
      </c>
      <c r="BH13">
        <v>68</v>
      </c>
      <c r="BI13">
        <f>($BH$17-$BH$14)/200</f>
        <v>0.12</v>
      </c>
      <c r="BZ13">
        <f>1-(($AN$13-$AQ$12)/($AQ$13-$AQ$12))</f>
        <v>7.407407407407407E-2</v>
      </c>
    </row>
    <row r="14" spans="1:80" x14ac:dyDescent="0.25">
      <c r="A14">
        <v>13</v>
      </c>
      <c r="B14">
        <v>254.991488</v>
      </c>
      <c r="C14" s="2">
        <v>1</v>
      </c>
      <c r="H14">
        <v>267.71336200000002</v>
      </c>
      <c r="I14" s="3">
        <v>4</v>
      </c>
      <c r="P14">
        <v>2</v>
      </c>
      <c r="Q14" t="str">
        <f>CONCATENATE(C14,E14,G14,I14)</f>
        <v>14</v>
      </c>
      <c r="R14">
        <v>3</v>
      </c>
      <c r="X14" t="s">
        <v>285</v>
      </c>
      <c r="Y14" t="s">
        <v>259</v>
      </c>
      <c r="AF14">
        <v>0</v>
      </c>
      <c r="AN14">
        <v>314</v>
      </c>
      <c r="AO14">
        <v>330</v>
      </c>
      <c r="AP14">
        <v>351</v>
      </c>
      <c r="AQ14">
        <v>315</v>
      </c>
      <c r="BG14">
        <v>3</v>
      </c>
      <c r="BH14">
        <v>68</v>
      </c>
      <c r="BI14">
        <f>($BH$18-$BH$15)/200</f>
        <v>6.5000000000000002E-2</v>
      </c>
    </row>
    <row r="15" spans="1:80" x14ac:dyDescent="0.25">
      <c r="A15">
        <v>14</v>
      </c>
      <c r="B15">
        <v>254.94133600000001</v>
      </c>
      <c r="C15" s="2">
        <v>1</v>
      </c>
      <c r="H15">
        <v>267.61458099999999</v>
      </c>
      <c r="I15" s="3">
        <v>4</v>
      </c>
      <c r="P15">
        <v>2</v>
      </c>
      <c r="Q15" t="str">
        <f>CONCATENATE(C15,E15,G15,I15)</f>
        <v>14</v>
      </c>
      <c r="R15">
        <v>1</v>
      </c>
      <c r="X15" t="s">
        <v>285</v>
      </c>
      <c r="Y15" t="s">
        <v>260</v>
      </c>
      <c r="AB15" t="s">
        <v>285</v>
      </c>
      <c r="AC15" t="str">
        <f>CONCATENATE($R15,$R16,$R17,$R18)</f>
        <v>1423</v>
      </c>
      <c r="AF15" t="s">
        <v>255</v>
      </c>
      <c r="AN15">
        <v>342</v>
      </c>
      <c r="AO15">
        <v>356</v>
      </c>
      <c r="AP15">
        <v>371</v>
      </c>
      <c r="AQ15">
        <v>343</v>
      </c>
      <c r="BG15">
        <v>1</v>
      </c>
      <c r="BH15">
        <v>80</v>
      </c>
      <c r="BI15">
        <f>($BH$19-$BH$16)/200</f>
        <v>0.115</v>
      </c>
    </row>
    <row r="16" spans="1:80" x14ac:dyDescent="0.25">
      <c r="A16">
        <v>15</v>
      </c>
      <c r="B16">
        <v>254.95886100000001</v>
      </c>
      <c r="C16" s="2">
        <v>1</v>
      </c>
      <c r="H16">
        <v>267.61458099999999</v>
      </c>
      <c r="I16" s="3">
        <v>4</v>
      </c>
      <c r="P16">
        <v>2</v>
      </c>
      <c r="Q16" t="str">
        <f>CONCATENATE(C16,E16,G16,I16)</f>
        <v>14</v>
      </c>
      <c r="R16">
        <v>4</v>
      </c>
      <c r="X16" t="s">
        <v>285</v>
      </c>
      <c r="Y16" t="s">
        <v>261</v>
      </c>
      <c r="AF16">
        <v>0</v>
      </c>
      <c r="AN16">
        <v>364</v>
      </c>
      <c r="AO16">
        <v>378</v>
      </c>
      <c r="AP16">
        <v>395</v>
      </c>
      <c r="AQ16">
        <v>368</v>
      </c>
      <c r="AT16">
        <f>(($AO$14-$AN$14)/($AN$15-$AN$14))</f>
        <v>0.5714285714285714</v>
      </c>
      <c r="AU16">
        <f>(($AP$13-$AN$14)/($AN$15-$AN$14))</f>
        <v>0.4642857142857143</v>
      </c>
      <c r="AV16">
        <f>(($AQ$14-$AN$14)/($AN$15-$AN$14))</f>
        <v>3.5714285714285712E-2</v>
      </c>
      <c r="AW16">
        <f>(($AN$14-$AO$13)/($AO$14-$AO$13))</f>
        <v>0.51515151515151514</v>
      </c>
      <c r="AX16">
        <f>(($AP$13-$AO$13)/($AO$14-$AO$13))</f>
        <v>0.90909090909090906</v>
      </c>
      <c r="AY16">
        <f>(($AQ$14-$AO$13)/($AO$14-$AO$13))</f>
        <v>0.54545454545454541</v>
      </c>
      <c r="AZ16">
        <f>(($AN$15-$AP$13)/($AP$14-$AP$13))</f>
        <v>0.625</v>
      </c>
      <c r="BA16">
        <f>(($AO$14-$AP$13)/($AP$14-$AP$13))</f>
        <v>0.125</v>
      </c>
      <c r="BB16">
        <f>(($AQ$15-$AP$13)/($AP$14-$AP$13))</f>
        <v>0.66666666666666663</v>
      </c>
      <c r="BC16">
        <f>(($AN$15-$AQ$14)/($AQ$15-$AQ$14))</f>
        <v>0.9642857142857143</v>
      </c>
      <c r="BD16">
        <f>(($AO$14-$AQ$14)/($AQ$15-$AQ$14))</f>
        <v>0.5357142857142857</v>
      </c>
      <c r="BE16">
        <f>(($AP$13-$AQ$14)/($AQ$15-$AQ$14))</f>
        <v>0.42857142857142855</v>
      </c>
      <c r="BG16">
        <v>4</v>
      </c>
      <c r="BH16">
        <v>81</v>
      </c>
      <c r="BI16">
        <f>($BH$20-$BH$17)/200</f>
        <v>7.4999999999999997E-2</v>
      </c>
      <c r="BQ16">
        <f>1-(($AO$14-$AN$14)/($AN$15-$AN$14))</f>
        <v>0.4285714285714286</v>
      </c>
      <c r="BR16">
        <f>(($AP$13-$AN$14)/($AN$15-$AN$14))</f>
        <v>0.4642857142857143</v>
      </c>
      <c r="BS16">
        <f>(($AQ$14-$AN$14)/($AN$15-$AN$14))</f>
        <v>3.5714285714285712E-2</v>
      </c>
      <c r="BT16">
        <f>1-(($AN$14-$AO$13)/($AO$14-$AO$13))</f>
        <v>0.48484848484848486</v>
      </c>
      <c r="BU16">
        <f>1-(($AP$13-$AO$13)/($AO$14-$AO$13))</f>
        <v>9.0909090909090939E-2</v>
      </c>
      <c r="BV16">
        <f>1-(($AQ$14-$AO$13)/($AO$14-$AO$13))</f>
        <v>0.45454545454545459</v>
      </c>
      <c r="BW16">
        <f>1-(($AN$15-$AP$13)/($AP$14-$AP$13))</f>
        <v>0.375</v>
      </c>
      <c r="BX16">
        <f>(($AO$14-$AP$13)/($AP$14-$AP$13))</f>
        <v>0.125</v>
      </c>
      <c r="BY16">
        <f>1-(($AQ$15-$AP$13)/($AP$14-$AP$13))</f>
        <v>0.33333333333333337</v>
      </c>
      <c r="BZ16">
        <f>1-(($AN$15-$AQ$14)/($AQ$15-$AQ$14))</f>
        <v>3.5714285714285698E-2</v>
      </c>
      <c r="CA16">
        <f>1-(($AO$14-$AQ$14)/($AQ$15-$AQ$14))</f>
        <v>0.4642857142857143</v>
      </c>
      <c r="CB16">
        <f>(($AP$13-$AQ$14)/($AQ$15-$AQ$14))</f>
        <v>0.42857142857142855</v>
      </c>
    </row>
    <row r="17" spans="1:80" x14ac:dyDescent="0.25">
      <c r="A17">
        <v>16</v>
      </c>
      <c r="B17">
        <v>254.95886100000001</v>
      </c>
      <c r="C17" s="2">
        <v>1</v>
      </c>
      <c r="P17">
        <v>1</v>
      </c>
      <c r="Q17" t="str">
        <f>CONCATENATE(C17,E17,G17,I17)</f>
        <v>1</v>
      </c>
      <c r="R17">
        <v>2</v>
      </c>
      <c r="X17" t="s">
        <v>285</v>
      </c>
      <c r="Y17" t="s">
        <v>262</v>
      </c>
      <c r="AF17" t="s">
        <v>256</v>
      </c>
      <c r="AN17">
        <v>386</v>
      </c>
      <c r="AO17">
        <v>402</v>
      </c>
      <c r="AP17">
        <v>418</v>
      </c>
      <c r="AQ17">
        <v>393</v>
      </c>
      <c r="AT17">
        <f>(($AO$15-$AN$15)/($AN$16-$AN$15))</f>
        <v>0.63636363636363635</v>
      </c>
      <c r="AU17">
        <f>(($AP$14-$AN$15)/($AN$16-$AN$15))</f>
        <v>0.40909090909090912</v>
      </c>
      <c r="AV17">
        <f>(($AQ$15-$AN$15)/($AN$16-$AN$15))</f>
        <v>4.5454545454545456E-2</v>
      </c>
      <c r="AW17">
        <f>(($AN$15-$AO$14)/($AO$15-$AO$14))</f>
        <v>0.46153846153846156</v>
      </c>
      <c r="AX17">
        <f>(($AP$14-$AO$14)/($AO$15-$AO$14))</f>
        <v>0.80769230769230771</v>
      </c>
      <c r="AY17">
        <f>(($AQ$15-$AO$14)/($AO$15-$AO$14))</f>
        <v>0.5</v>
      </c>
      <c r="AZ17">
        <f>(($AN$16-$AP$14)/($AP$15-$AP$14))</f>
        <v>0.65</v>
      </c>
      <c r="BA17">
        <f>(($AO$15-$AP$14)/($AP$15-$AP$14))</f>
        <v>0.25</v>
      </c>
      <c r="BB17">
        <f>(($AQ$16-$AP$14)/($AP$15-$AP$14))</f>
        <v>0.85</v>
      </c>
      <c r="BC17">
        <f>(($AN$16-$AQ$15)/($AQ$16-$AQ$15))</f>
        <v>0.84</v>
      </c>
      <c r="BD17">
        <f>(($AO$15-$AQ$15)/($AQ$16-$AQ$15))</f>
        <v>0.52</v>
      </c>
      <c r="BE17">
        <f>(($AP$14-$AQ$15)/($AQ$16-$AQ$15))</f>
        <v>0.32</v>
      </c>
      <c r="BG17">
        <v>2</v>
      </c>
      <c r="BH17">
        <v>92</v>
      </c>
      <c r="BI17">
        <f>($BH$21-$BH$18)/200</f>
        <v>0.12</v>
      </c>
      <c r="BQ17">
        <f>1-(($AO$15-$AN$15)/($AN$16-$AN$15))</f>
        <v>0.36363636363636365</v>
      </c>
      <c r="BR17">
        <f>(($AP$14-$AN$15)/($AN$16-$AN$15))</f>
        <v>0.40909090909090912</v>
      </c>
      <c r="BS17">
        <f>(($AQ$15-$AN$15)/($AN$16-$AN$15))</f>
        <v>4.5454545454545456E-2</v>
      </c>
      <c r="BT17">
        <f>(($AN$15-$AO$14)/($AO$15-$AO$14))</f>
        <v>0.46153846153846156</v>
      </c>
      <c r="BU17">
        <f>1-(($AP$14-$AO$14)/($AO$15-$AO$14))</f>
        <v>0.19230769230769229</v>
      </c>
      <c r="BV17">
        <f>(($AQ$15-$AO$14)/($AO$15-$AO$14))</f>
        <v>0.5</v>
      </c>
      <c r="BW17">
        <f>1-(($AN$16-$AP$14)/($AP$15-$AP$14))</f>
        <v>0.35</v>
      </c>
      <c r="BX17">
        <f>(($AO$15-$AP$14)/($AP$15-$AP$14))</f>
        <v>0.25</v>
      </c>
      <c r="BY17">
        <f>1-(($AQ$16-$AP$14)/($AP$15-$AP$14))</f>
        <v>0.15000000000000002</v>
      </c>
      <c r="BZ17">
        <f>1-(($AN$16-$AQ$15)/($AQ$16-$AQ$15))</f>
        <v>0.16000000000000003</v>
      </c>
      <c r="CA17">
        <f>1-(($AO$15-$AQ$15)/($AQ$16-$AQ$15))</f>
        <v>0.48</v>
      </c>
      <c r="CB17">
        <f>(($AP$14-$AQ$15)/($AQ$16-$AQ$15))</f>
        <v>0.32</v>
      </c>
    </row>
    <row r="18" spans="1:80" x14ac:dyDescent="0.25">
      <c r="A18">
        <v>17</v>
      </c>
      <c r="P18">
        <v>0</v>
      </c>
      <c r="Q18" t="str">
        <f>CONCATENATE(C18,E18,G18,I18)</f>
        <v/>
      </c>
      <c r="R18">
        <v>3</v>
      </c>
      <c r="X18" t="s">
        <v>285</v>
      </c>
      <c r="Y18" t="s">
        <v>259</v>
      </c>
      <c r="AF18">
        <v>0</v>
      </c>
      <c r="AN18">
        <v>409</v>
      </c>
      <c r="AO18">
        <v>424</v>
      </c>
      <c r="AP18">
        <v>439</v>
      </c>
      <c r="AQ18">
        <v>415</v>
      </c>
      <c r="AT18">
        <f>(($AO$16-$AN$16)/($AN$17-$AN$16))</f>
        <v>0.63636363636363635</v>
      </c>
      <c r="AU18">
        <f>(($AP$15-$AN$16)/($AN$17-$AN$16))</f>
        <v>0.31818181818181818</v>
      </c>
      <c r="AV18">
        <f>(($AQ$16-$AN$16)/($AN$17-$AN$16))</f>
        <v>0.18181818181818182</v>
      </c>
      <c r="AW18">
        <f>(($AN$16-$AO$15)/($AO$16-$AO$15))</f>
        <v>0.36363636363636365</v>
      </c>
      <c r="AX18">
        <f>(($AP$15-$AO$15)/($AO$16-$AO$15))</f>
        <v>0.68181818181818177</v>
      </c>
      <c r="AY18">
        <f>(($AQ$16-$AO$15)/($AO$16-$AO$15))</f>
        <v>0.54545454545454541</v>
      </c>
      <c r="AZ18">
        <f>(($AN$17-$AP$15)/($AP$16-$AP$15))</f>
        <v>0.625</v>
      </c>
      <c r="BA18">
        <f>(($AO$16-$AP$15)/($AP$16-$AP$15))</f>
        <v>0.29166666666666669</v>
      </c>
      <c r="BB18">
        <f>(($AQ$17-$AP$15)/($AP$16-$AP$15))</f>
        <v>0.91666666666666663</v>
      </c>
      <c r="BC18">
        <f>(($AN$17-$AQ$16)/($AQ$17-$AQ$16))</f>
        <v>0.72</v>
      </c>
      <c r="BD18">
        <f>(($AO$16-$AQ$16)/($AQ$17-$AQ$16))</f>
        <v>0.4</v>
      </c>
      <c r="BE18">
        <f>(($AP$15-$AQ$16)/($AQ$17-$AQ$16))</f>
        <v>0.12</v>
      </c>
      <c r="BG18">
        <v>3</v>
      </c>
      <c r="BH18">
        <v>93</v>
      </c>
      <c r="BI18">
        <f>($BH$22-$BH$19)/200</f>
        <v>6.5000000000000002E-2</v>
      </c>
      <c r="BQ18">
        <f>1-(($AO$16-$AN$16)/($AN$17-$AN$16))</f>
        <v>0.36363636363636365</v>
      </c>
      <c r="BR18">
        <f>(($AP$15-$AN$16)/($AN$17-$AN$16))</f>
        <v>0.31818181818181818</v>
      </c>
      <c r="BS18">
        <f>(($AQ$16-$AN$16)/($AN$17-$AN$16))</f>
        <v>0.18181818181818182</v>
      </c>
      <c r="BT18">
        <f>(($AN$16-$AO$15)/($AO$16-$AO$15))</f>
        <v>0.36363636363636365</v>
      </c>
      <c r="BU18">
        <f>1-(($AP$15-$AO$15)/($AO$16-$AO$15))</f>
        <v>0.31818181818181823</v>
      </c>
      <c r="BV18">
        <f>1-(($AQ$16-$AO$15)/($AO$16-$AO$15))</f>
        <v>0.45454545454545459</v>
      </c>
      <c r="BW18">
        <f>1-(($AN$17-$AP$15)/($AP$16-$AP$15))</f>
        <v>0.375</v>
      </c>
      <c r="BX18">
        <f>(($AO$16-$AP$15)/($AP$16-$AP$15))</f>
        <v>0.29166666666666669</v>
      </c>
      <c r="BY18">
        <f>1-(($AQ$17-$AP$15)/($AP$16-$AP$15))</f>
        <v>8.333333333333337E-2</v>
      </c>
      <c r="BZ18">
        <f>1-(($AN$17-$AQ$16)/($AQ$17-$AQ$16))</f>
        <v>0.28000000000000003</v>
      </c>
      <c r="CA18">
        <f>(($AO$16-$AQ$16)/($AQ$17-$AQ$16))</f>
        <v>0.4</v>
      </c>
      <c r="CB18">
        <f>(($AP$15-$AQ$16)/($AQ$17-$AQ$16))</f>
        <v>0.12</v>
      </c>
    </row>
    <row r="19" spans="1:80" x14ac:dyDescent="0.25">
      <c r="A19">
        <v>18</v>
      </c>
      <c r="D19">
        <v>242.99615699999998</v>
      </c>
      <c r="E19" s="4">
        <v>2</v>
      </c>
      <c r="P19">
        <v>1</v>
      </c>
      <c r="Q19" t="str">
        <f>CONCATENATE(C19,E19,G19,I19)</f>
        <v>2</v>
      </c>
      <c r="R19">
        <v>1</v>
      </c>
      <c r="X19" t="s">
        <v>285</v>
      </c>
      <c r="Y19" t="s">
        <v>260</v>
      </c>
      <c r="AB19" t="s">
        <v>285</v>
      </c>
      <c r="AC19" t="str">
        <f>CONCATENATE($R19,$R20,$R21,$R22)</f>
        <v>1423</v>
      </c>
      <c r="AF19" t="s">
        <v>257</v>
      </c>
      <c r="AG19" t="s">
        <v>258</v>
      </c>
      <c r="AN19">
        <v>431</v>
      </c>
      <c r="AO19">
        <v>450</v>
      </c>
      <c r="AP19">
        <v>465</v>
      </c>
      <c r="AQ19">
        <v>439</v>
      </c>
      <c r="AT19">
        <f>(($AO$17-$AN$17)/($AN$18-$AN$17))</f>
        <v>0.69565217391304346</v>
      </c>
      <c r="AU19">
        <f>(($AP$16-$AN$17)/($AN$18-$AN$17))</f>
        <v>0.39130434782608697</v>
      </c>
      <c r="AV19">
        <f>(($AQ$17-$AN$17)/($AN$18-$AN$17))</f>
        <v>0.30434782608695654</v>
      </c>
      <c r="AW19">
        <f>(($AN$17-$AO$16)/($AO$17-$AO$16))</f>
        <v>0.33333333333333331</v>
      </c>
      <c r="AX19">
        <f>(($AP$16-$AO$16)/($AO$17-$AO$16))</f>
        <v>0.70833333333333337</v>
      </c>
      <c r="AY19">
        <f>(($AQ$17-$AO$16)/($AO$17-$AO$16))</f>
        <v>0.625</v>
      </c>
      <c r="AZ19">
        <f>(($AN$18-$AP$16)/($AP$17-$AP$16))</f>
        <v>0.60869565217391308</v>
      </c>
      <c r="BA19">
        <f>(($AO$17-$AP$16)/($AP$17-$AP$16))</f>
        <v>0.30434782608695654</v>
      </c>
      <c r="BB19">
        <f>(($AQ$18-$AP$16)/($AP$17-$AP$16))</f>
        <v>0.86956521739130432</v>
      </c>
      <c r="BC19">
        <f>(($AN$18-$AQ$17)/($AQ$18-$AQ$17))</f>
        <v>0.72727272727272729</v>
      </c>
      <c r="BD19">
        <f>(($AO$17-$AQ$17)/($AQ$18-$AQ$17))</f>
        <v>0.40909090909090912</v>
      </c>
      <c r="BE19">
        <f>(($AP$16-$AQ$17)/($AQ$18-$AQ$17))</f>
        <v>9.0909090909090912E-2</v>
      </c>
      <c r="BG19">
        <v>1</v>
      </c>
      <c r="BH19">
        <v>104</v>
      </c>
      <c r="BI19">
        <f>($BH$23-$BH$20)/200</f>
        <v>0.115</v>
      </c>
      <c r="BQ19">
        <f>1-(($AO$17-$AN$17)/($AN$18-$AN$17))</f>
        <v>0.30434782608695654</v>
      </c>
      <c r="BR19">
        <f>(($AP$16-$AN$17)/($AN$18-$AN$17))</f>
        <v>0.39130434782608697</v>
      </c>
      <c r="BS19">
        <f>(($AQ$17-$AN$17)/($AN$18-$AN$17))</f>
        <v>0.30434782608695654</v>
      </c>
      <c r="BT19">
        <f>(($AN$17-$AO$16)/($AO$17-$AO$16))</f>
        <v>0.33333333333333331</v>
      </c>
      <c r="BU19">
        <f>1-(($AP$16-$AO$16)/($AO$17-$AO$16))</f>
        <v>0.29166666666666663</v>
      </c>
      <c r="BV19">
        <f>1-(($AQ$17-$AO$16)/($AO$17-$AO$16))</f>
        <v>0.375</v>
      </c>
      <c r="BW19">
        <f>1-(($AN$18-$AP$16)/($AP$17-$AP$16))</f>
        <v>0.39130434782608692</v>
      </c>
      <c r="BX19">
        <f>(($AO$17-$AP$16)/($AP$17-$AP$16))</f>
        <v>0.30434782608695654</v>
      </c>
      <c r="BY19">
        <f>1-(($AQ$18-$AP$16)/($AP$17-$AP$16))</f>
        <v>0.13043478260869568</v>
      </c>
      <c r="BZ19">
        <f>1-(($AN$18-$AQ$17)/($AQ$18-$AQ$17))</f>
        <v>0.27272727272727271</v>
      </c>
      <c r="CA19">
        <f>(($AO$17-$AQ$17)/($AQ$18-$AQ$17))</f>
        <v>0.40909090909090912</v>
      </c>
      <c r="CB19">
        <f>(($AP$16-$AQ$17)/($AQ$18-$AQ$17))</f>
        <v>9.0909090909090912E-2</v>
      </c>
    </row>
    <row r="20" spans="1:80" x14ac:dyDescent="0.25">
      <c r="A20">
        <v>19</v>
      </c>
      <c r="D20">
        <v>242.942317</v>
      </c>
      <c r="E20" s="4">
        <v>2</v>
      </c>
      <c r="F20">
        <v>255.420413</v>
      </c>
      <c r="G20" s="5">
        <v>3</v>
      </c>
      <c r="P20">
        <v>2</v>
      </c>
      <c r="Q20" t="str">
        <f>CONCATENATE(C20,E20,G20,I20)</f>
        <v>23</v>
      </c>
      <c r="R20">
        <v>4</v>
      </c>
      <c r="X20" t="s">
        <v>285</v>
      </c>
      <c r="Y20" t="s">
        <v>261</v>
      </c>
      <c r="AF20">
        <v>0</v>
      </c>
      <c r="AG20">
        <v>0</v>
      </c>
      <c r="AN20">
        <v>455</v>
      </c>
      <c r="AO20">
        <v>471</v>
      </c>
      <c r="AP20">
        <v>488</v>
      </c>
      <c r="AQ20">
        <v>463</v>
      </c>
      <c r="AT20">
        <f>(($AO$18-$AN$18)/($AN$19-$AN$18))</f>
        <v>0.68181818181818177</v>
      </c>
      <c r="AU20">
        <f>(($AP$17-$AN$18)/($AN$19-$AN$18))</f>
        <v>0.40909090909090912</v>
      </c>
      <c r="AV20">
        <f>(($AQ$18-$AN$18)/($AN$19-$AN$18))</f>
        <v>0.27272727272727271</v>
      </c>
      <c r="AW20">
        <f>(($AN$18-$AO$17)/($AO$18-$AO$17))</f>
        <v>0.31818181818181818</v>
      </c>
      <c r="AX20">
        <f>(($AP$17-$AO$17)/($AO$18-$AO$17))</f>
        <v>0.72727272727272729</v>
      </c>
      <c r="AY20">
        <f>(($AQ$18-$AO$17)/($AO$18-$AO$17))</f>
        <v>0.59090909090909094</v>
      </c>
      <c r="AZ20">
        <f>(($AN$19-$AP$17)/($AP$18-$AP$17))</f>
        <v>0.61904761904761907</v>
      </c>
      <c r="BA20">
        <f>(($AO$18-$AP$17)/($AP$18-$AP$17))</f>
        <v>0.2857142857142857</v>
      </c>
      <c r="BB20">
        <f>(($AQ$19-$AP$18)/($AP$19-$AP$18))</f>
        <v>0</v>
      </c>
      <c r="BC20">
        <f>(($AN$19-$AQ$18)/($AQ$19-$AQ$18))</f>
        <v>0.66666666666666663</v>
      </c>
      <c r="BD20">
        <f>(($AO$18-$AQ$18)/($AQ$19-$AQ$18))</f>
        <v>0.375</v>
      </c>
      <c r="BE20">
        <f>(($AP$17-$AQ$18)/($AQ$19-$AQ$18))</f>
        <v>0.125</v>
      </c>
      <c r="BG20">
        <v>4</v>
      </c>
      <c r="BH20">
        <v>107</v>
      </c>
      <c r="BI20">
        <f>($BH$24-$BH$21)/200</f>
        <v>0.08</v>
      </c>
      <c r="BQ20">
        <f>1-(($AO$18-$AN$18)/($AN$19-$AN$18))</f>
        <v>0.31818181818181823</v>
      </c>
      <c r="BR20">
        <f>(($AP$17-$AN$18)/($AN$19-$AN$18))</f>
        <v>0.40909090909090912</v>
      </c>
      <c r="BS20">
        <f>(($AQ$18-$AN$18)/($AN$19-$AN$18))</f>
        <v>0.27272727272727271</v>
      </c>
      <c r="BT20">
        <f>(($AN$18-$AO$17)/($AO$18-$AO$17))</f>
        <v>0.31818181818181818</v>
      </c>
      <c r="BU20">
        <f>1-(($AP$17-$AO$17)/($AO$18-$AO$17))</f>
        <v>0.27272727272727271</v>
      </c>
      <c r="BV20">
        <f>1-(($AQ$18-$AO$17)/($AO$18-$AO$17))</f>
        <v>0.40909090909090906</v>
      </c>
      <c r="BW20">
        <f>1-(($AN$19-$AP$17)/($AP$18-$AP$17))</f>
        <v>0.38095238095238093</v>
      </c>
      <c r="BX20">
        <f>(($AO$18-$AP$17)/($AP$18-$AP$17))</f>
        <v>0.2857142857142857</v>
      </c>
      <c r="BY20">
        <f>(($AQ$19-$AP$18)/($AP$19-$AP$18))</f>
        <v>0</v>
      </c>
      <c r="BZ20">
        <f>1-(($AN$19-$AQ$18)/($AQ$19-$AQ$18))</f>
        <v>0.33333333333333337</v>
      </c>
      <c r="CA20">
        <f>(($AO$18-$AQ$18)/($AQ$19-$AQ$18))</f>
        <v>0.375</v>
      </c>
      <c r="CB20">
        <f>(($AP$17-$AQ$18)/($AQ$19-$AQ$18))</f>
        <v>0.125</v>
      </c>
    </row>
    <row r="21" spans="1:80" x14ac:dyDescent="0.25">
      <c r="A21">
        <v>20</v>
      </c>
      <c r="D21">
        <v>242.98841899999999</v>
      </c>
      <c r="E21" s="4">
        <v>2</v>
      </c>
      <c r="F21">
        <v>255.39157299999999</v>
      </c>
      <c r="G21" s="5">
        <v>3</v>
      </c>
      <c r="P21">
        <v>2</v>
      </c>
      <c r="Q21" t="str">
        <f>CONCATENATE(C21,E21,G21,I21)</f>
        <v>23</v>
      </c>
      <c r="R21">
        <v>2</v>
      </c>
      <c r="X21" t="s">
        <v>286</v>
      </c>
      <c r="Y21" t="s">
        <v>263</v>
      </c>
      <c r="AF21">
        <v>0</v>
      </c>
      <c r="AG21">
        <v>0</v>
      </c>
      <c r="AN21">
        <v>478</v>
      </c>
      <c r="AO21">
        <v>493</v>
      </c>
      <c r="AP21">
        <v>512</v>
      </c>
      <c r="AQ21">
        <v>485</v>
      </c>
      <c r="AT21">
        <f>(($AO$19-$AN$19)/($AN$20-$AN$19))</f>
        <v>0.79166666666666663</v>
      </c>
      <c r="AU21">
        <f>(($AP$18-$AN$19)/($AN$20-$AN$19))</f>
        <v>0.33333333333333331</v>
      </c>
      <c r="AV21">
        <f>(($AQ$19-$AN$19)/($AN$20-$AN$19))</f>
        <v>0.33333333333333331</v>
      </c>
      <c r="AW21">
        <f>(($AN$19-$AO$18)/($AO$19-$AO$18))</f>
        <v>0.26923076923076922</v>
      </c>
      <c r="AX21">
        <f>(($AP$18-$AO$18)/($AO$19-$AO$18))</f>
        <v>0.57692307692307687</v>
      </c>
      <c r="AY21">
        <f>(($AQ$19-$AO$18)/($AO$19-$AO$18))</f>
        <v>0.57692307692307687</v>
      </c>
      <c r="AZ21">
        <f>(($AN$20-$AP$18)/($AP$19-$AP$18))</f>
        <v>0.61538461538461542</v>
      </c>
      <c r="BA21">
        <f>(($AO$19-$AP$18)/($AP$19-$AP$18))</f>
        <v>0.42307692307692307</v>
      </c>
      <c r="BB21">
        <f>(($AQ$20-$AP$18)/($AP$19-$AP$18))</f>
        <v>0.92307692307692313</v>
      </c>
      <c r="BC21">
        <f>(($AN$20-$AQ$19)/($AQ$20-$AQ$19))</f>
        <v>0.66666666666666663</v>
      </c>
      <c r="BD21">
        <f>(($AO$19-$AQ$19)/($AQ$20-$AQ$19))</f>
        <v>0.45833333333333331</v>
      </c>
      <c r="BE21">
        <f>(($AP$18-$AQ$19)/($AQ$20-$AQ$19))</f>
        <v>0</v>
      </c>
      <c r="BG21">
        <v>2</v>
      </c>
      <c r="BH21">
        <v>117</v>
      </c>
      <c r="BI21">
        <f>($BH$25-$BH$22)/200</f>
        <v>0.13</v>
      </c>
      <c r="BQ21">
        <f>1-(($AO$19-$AN$19)/($AN$20-$AN$19))</f>
        <v>0.20833333333333337</v>
      </c>
      <c r="BR21">
        <f>(($AP$18-$AN$19)/($AN$20-$AN$19))</f>
        <v>0.33333333333333331</v>
      </c>
      <c r="BS21">
        <f>(($AQ$19-$AN$19)/($AN$20-$AN$19))</f>
        <v>0.33333333333333331</v>
      </c>
      <c r="BT21">
        <f>(($AN$19-$AO$18)/($AO$19-$AO$18))</f>
        <v>0.26923076923076922</v>
      </c>
      <c r="BU21">
        <f>1-(($AP$18-$AO$18)/($AO$19-$AO$18))</f>
        <v>0.42307692307692313</v>
      </c>
      <c r="BV21">
        <f>1-(($AQ$19-$AO$18)/($AO$19-$AO$18))</f>
        <v>0.42307692307692313</v>
      </c>
      <c r="BW21">
        <f>1-(($AN$20-$AP$18)/($AP$19-$AP$18))</f>
        <v>0.38461538461538458</v>
      </c>
      <c r="BX21">
        <f>(($AO$19-$AP$18)/($AP$19-$AP$18))</f>
        <v>0.42307692307692307</v>
      </c>
      <c r="BY21">
        <f>1-(($AQ$20-$AP$18)/($AP$19-$AP$18))</f>
        <v>7.6923076923076872E-2</v>
      </c>
      <c r="BZ21">
        <f>1-(($AN$20-$AQ$19)/($AQ$20-$AQ$19))</f>
        <v>0.33333333333333337</v>
      </c>
      <c r="CA21">
        <f>(($AO$19-$AQ$19)/($AQ$20-$AQ$19))</f>
        <v>0.45833333333333331</v>
      </c>
      <c r="CB21">
        <f>(($AP$18-$AQ$19)/($AQ$20-$AQ$19))</f>
        <v>0</v>
      </c>
    </row>
    <row r="22" spans="1:80" x14ac:dyDescent="0.25">
      <c r="A22">
        <v>21</v>
      </c>
      <c r="D22">
        <v>242.941317</v>
      </c>
      <c r="E22" s="4">
        <v>2</v>
      </c>
      <c r="F22">
        <v>255.42325499999998</v>
      </c>
      <c r="G22" s="5">
        <v>3</v>
      </c>
      <c r="P22">
        <v>2</v>
      </c>
      <c r="Q22" t="str">
        <f>CONCATENATE(C22,E22,G22,I22)</f>
        <v>23</v>
      </c>
      <c r="R22">
        <v>3</v>
      </c>
      <c r="X22" t="s">
        <v>287</v>
      </c>
      <c r="Y22" t="s">
        <v>264</v>
      </c>
      <c r="AF22">
        <v>0</v>
      </c>
      <c r="AG22">
        <v>0</v>
      </c>
      <c r="AN22">
        <v>502</v>
      </c>
      <c r="AO22">
        <v>518</v>
      </c>
      <c r="AP22">
        <v>539</v>
      </c>
      <c r="AQ22">
        <v>510</v>
      </c>
      <c r="AT22">
        <f>(($AO$20-$AN$20)/($AN$21-$AN$20))</f>
        <v>0.69565217391304346</v>
      </c>
      <c r="AU22">
        <f>(($AP$19-$AN$20)/($AN$21-$AN$20))</f>
        <v>0.43478260869565216</v>
      </c>
      <c r="AV22">
        <f>(($AQ$20-$AN$20)/($AN$21-$AN$20))</f>
        <v>0.34782608695652173</v>
      </c>
      <c r="AW22">
        <f>(($AN$20-$AO$19)/($AO$20-$AO$19))</f>
        <v>0.23809523809523808</v>
      </c>
      <c r="AX22">
        <f>(($AP$19-$AO$19)/($AO$20-$AO$19))</f>
        <v>0.7142857142857143</v>
      </c>
      <c r="AY22">
        <f>(($AQ$20-$AO$19)/($AO$20-$AO$19))</f>
        <v>0.61904761904761907</v>
      </c>
      <c r="AZ22">
        <f>(($AN$21-$AP$19)/($AP$20-$AP$19))</f>
        <v>0.56521739130434778</v>
      </c>
      <c r="BA22">
        <f>(($AO$20-$AP$19)/($AP$20-$AP$19))</f>
        <v>0.2608695652173913</v>
      </c>
      <c r="BB22">
        <f>(($AQ$21-$AP$19)/($AP$20-$AP$19))</f>
        <v>0.86956521739130432</v>
      </c>
      <c r="BC22">
        <f>(($AN$21-$AQ$20)/($AQ$21-$AQ$20))</f>
        <v>0.68181818181818177</v>
      </c>
      <c r="BD22">
        <f>(($AO$20-$AQ$20)/($AQ$21-$AQ$20))</f>
        <v>0.36363636363636365</v>
      </c>
      <c r="BE22">
        <f>(($AP$19-$AQ$20)/($AQ$21-$AQ$20))</f>
        <v>9.0909090909090912E-2</v>
      </c>
      <c r="BG22">
        <v>3</v>
      </c>
      <c r="BH22">
        <v>117</v>
      </c>
      <c r="BI22">
        <f>($BH$26-$BH$23)/200</f>
        <v>7.0000000000000007E-2</v>
      </c>
      <c r="BQ22">
        <f>1-(($AO$20-$AN$20)/($AN$21-$AN$20))</f>
        <v>0.30434782608695654</v>
      </c>
      <c r="BR22">
        <f>(($AP$19-$AN$20)/($AN$21-$AN$20))</f>
        <v>0.43478260869565216</v>
      </c>
      <c r="BS22">
        <f>(($AQ$20-$AN$20)/($AN$21-$AN$20))</f>
        <v>0.34782608695652173</v>
      </c>
      <c r="BT22">
        <f>(($AN$20-$AO$19)/($AO$20-$AO$19))</f>
        <v>0.23809523809523808</v>
      </c>
      <c r="BU22">
        <f>1-(($AP$19-$AO$19)/($AO$20-$AO$19))</f>
        <v>0.2857142857142857</v>
      </c>
      <c r="BV22">
        <f>1-(($AQ$20-$AO$19)/($AO$20-$AO$19))</f>
        <v>0.38095238095238093</v>
      </c>
      <c r="BW22">
        <f>1-(($AN$21-$AP$19)/($AP$20-$AP$19))</f>
        <v>0.43478260869565222</v>
      </c>
      <c r="BX22">
        <f>(($AO$20-$AP$19)/($AP$20-$AP$19))</f>
        <v>0.2608695652173913</v>
      </c>
      <c r="BY22">
        <f>1-(($AQ$21-$AP$19)/($AP$20-$AP$19))</f>
        <v>0.13043478260869568</v>
      </c>
      <c r="BZ22">
        <f>1-(($AN$21-$AQ$20)/($AQ$21-$AQ$20))</f>
        <v>0.31818181818181823</v>
      </c>
      <c r="CA22">
        <f>(($AO$20-$AQ$20)/($AQ$21-$AQ$20))</f>
        <v>0.36363636363636365</v>
      </c>
      <c r="CB22">
        <f>(($AP$19-$AQ$20)/($AQ$21-$AQ$20))</f>
        <v>9.0909090909090912E-2</v>
      </c>
    </row>
    <row r="23" spans="1:80" x14ac:dyDescent="0.25">
      <c r="A23">
        <v>22</v>
      </c>
      <c r="D23">
        <v>242.984105</v>
      </c>
      <c r="E23" s="4">
        <v>2</v>
      </c>
      <c r="F23">
        <v>255.464675</v>
      </c>
      <c r="G23" s="5">
        <v>3</v>
      </c>
      <c r="P23">
        <v>2</v>
      </c>
      <c r="Q23" t="str">
        <f>CONCATENATE(C23,E23,G23,I23)</f>
        <v>23</v>
      </c>
      <c r="R23">
        <v>1</v>
      </c>
      <c r="X23" t="s">
        <v>287</v>
      </c>
      <c r="Y23" t="s">
        <v>265</v>
      </c>
      <c r="AB23" t="s">
        <v>287</v>
      </c>
      <c r="AC23" t="str">
        <f>CONCATENATE($R23,$R24,$R25,$R26)</f>
        <v>1432</v>
      </c>
      <c r="AF23">
        <v>0</v>
      </c>
      <c r="AG23">
        <v>0</v>
      </c>
      <c r="AN23">
        <v>526</v>
      </c>
      <c r="AO23">
        <v>543</v>
      </c>
      <c r="AP23">
        <v>577</v>
      </c>
      <c r="AQ23">
        <v>535</v>
      </c>
      <c r="AT23">
        <f>(($AO$21-$AN$21)/($AN$22-$AN$21))</f>
        <v>0.625</v>
      </c>
      <c r="AU23">
        <f>(($AP$20-$AN$21)/($AN$22-$AN$21))</f>
        <v>0.41666666666666669</v>
      </c>
      <c r="AV23">
        <f>(($AQ$21-$AN$21)/($AN$22-$AN$21))</f>
        <v>0.29166666666666669</v>
      </c>
      <c r="AW23">
        <f>(($AN$21-$AO$20)/($AO$21-$AO$20))</f>
        <v>0.31818181818181818</v>
      </c>
      <c r="AX23">
        <f>(($AP$20-$AO$20)/($AO$21-$AO$20))</f>
        <v>0.77272727272727271</v>
      </c>
      <c r="AY23">
        <f>(($AQ$21-$AO$20)/($AO$21-$AO$20))</f>
        <v>0.63636363636363635</v>
      </c>
      <c r="AZ23">
        <f>(($AN$22-$AP$20)/($AP$21-$AP$20))</f>
        <v>0.58333333333333337</v>
      </c>
      <c r="BA23">
        <f>(($AO$21-$AP$20)/($AP$21-$AP$20))</f>
        <v>0.20833333333333334</v>
      </c>
      <c r="BB23">
        <f>(($AQ$22-$AP$20)/($AP$21-$AP$20))</f>
        <v>0.91666666666666663</v>
      </c>
      <c r="BC23">
        <f>(($AN$22-$AQ$21)/($AQ$22-$AQ$21))</f>
        <v>0.68</v>
      </c>
      <c r="BD23">
        <f>(($AO$21-$AQ$21)/($AQ$22-$AQ$21))</f>
        <v>0.32</v>
      </c>
      <c r="BE23">
        <f>(($AP$20-$AQ$21)/($AQ$22-$AQ$21))</f>
        <v>0.12</v>
      </c>
      <c r="BG23">
        <v>1</v>
      </c>
      <c r="BH23">
        <v>130</v>
      </c>
      <c r="BI23">
        <f>($BH$27-$BH$24)/200</f>
        <v>0.115</v>
      </c>
      <c r="BQ23">
        <f>1-(($AO$21-$AN$21)/($AN$22-$AN$21))</f>
        <v>0.375</v>
      </c>
      <c r="BR23">
        <f>(($AP$20-$AN$21)/($AN$22-$AN$21))</f>
        <v>0.41666666666666669</v>
      </c>
      <c r="BS23">
        <f>(($AQ$21-$AN$21)/($AN$22-$AN$21))</f>
        <v>0.29166666666666669</v>
      </c>
      <c r="BT23">
        <f>(($AN$21-$AO$20)/($AO$21-$AO$20))</f>
        <v>0.31818181818181818</v>
      </c>
      <c r="BU23">
        <f>1-(($AP$20-$AO$20)/($AO$21-$AO$20))</f>
        <v>0.22727272727272729</v>
      </c>
      <c r="BV23">
        <f>1-(($AQ$21-$AO$20)/($AO$21-$AO$20))</f>
        <v>0.36363636363636365</v>
      </c>
      <c r="BW23">
        <f>1-(($AN$22-$AP$20)/($AP$21-$AP$20))</f>
        <v>0.41666666666666663</v>
      </c>
      <c r="BX23">
        <f>(($AO$21-$AP$20)/($AP$21-$AP$20))</f>
        <v>0.20833333333333334</v>
      </c>
      <c r="BY23">
        <f>1-(($AQ$22-$AP$20)/($AP$21-$AP$20))</f>
        <v>8.333333333333337E-2</v>
      </c>
      <c r="BZ23">
        <f>1-(($AN$22-$AQ$21)/($AQ$22-$AQ$21))</f>
        <v>0.31999999999999995</v>
      </c>
      <c r="CA23">
        <f>(($AO$21-$AQ$21)/($AQ$22-$AQ$21))</f>
        <v>0.32</v>
      </c>
      <c r="CB23">
        <f>(($AP$20-$AQ$21)/($AQ$22-$AQ$21))</f>
        <v>0.12</v>
      </c>
    </row>
    <row r="24" spans="1:80" x14ac:dyDescent="0.25">
      <c r="A24">
        <v>23</v>
      </c>
      <c r="D24">
        <v>242.967207</v>
      </c>
      <c r="E24" s="4">
        <v>2</v>
      </c>
      <c r="F24">
        <v>255.45504199999999</v>
      </c>
      <c r="G24" s="5">
        <v>3</v>
      </c>
      <c r="P24">
        <v>2</v>
      </c>
      <c r="Q24" t="str">
        <f>CONCATENATE(C24,E24,G24,I24)</f>
        <v>23</v>
      </c>
      <c r="R24">
        <v>4</v>
      </c>
      <c r="X24" t="s">
        <v>287</v>
      </c>
      <c r="Y24" t="s">
        <v>266</v>
      </c>
      <c r="AF24">
        <v>0</v>
      </c>
      <c r="AG24">
        <v>0</v>
      </c>
      <c r="AN24">
        <v>555</v>
      </c>
      <c r="AO24">
        <v>577</v>
      </c>
      <c r="AP24">
        <v>604</v>
      </c>
      <c r="AQ24">
        <v>560</v>
      </c>
      <c r="AT24">
        <f>(($AO$22-$AN$22)/($AN$23-$AN$22))</f>
        <v>0.66666666666666663</v>
      </c>
      <c r="AU24">
        <f>(($AP$21-$AN$22)/($AN$23-$AN$22))</f>
        <v>0.41666666666666669</v>
      </c>
      <c r="AV24">
        <f>(($AQ$22-$AN$22)/($AN$23-$AN$22))</f>
        <v>0.33333333333333331</v>
      </c>
      <c r="AW24">
        <f>(($AN$22-$AO$21)/($AO$22-$AO$21))</f>
        <v>0.36</v>
      </c>
      <c r="AX24">
        <f>(($AP$21-$AO$21)/($AO$22-$AO$21))</f>
        <v>0.76</v>
      </c>
      <c r="AY24">
        <f>(($AQ$22-$AO$21)/($AO$22-$AO$21))</f>
        <v>0.68</v>
      </c>
      <c r="AZ24">
        <f>(($AN$23-$AP$21)/($AP$22-$AP$21))</f>
        <v>0.51851851851851849</v>
      </c>
      <c r="BA24">
        <f>(($AO$22-$AP$21)/($AP$22-$AP$21))</f>
        <v>0.22222222222222221</v>
      </c>
      <c r="BB24">
        <f>(($AQ$23-$AP$21)/($AP$22-$AP$21))</f>
        <v>0.85185185185185186</v>
      </c>
      <c r="BC24">
        <f>(($AN$23-$AQ$22)/($AQ$23-$AQ$22))</f>
        <v>0.64</v>
      </c>
      <c r="BD24">
        <f>(($AO$22-$AQ$22)/($AQ$23-$AQ$22))</f>
        <v>0.32</v>
      </c>
      <c r="BE24">
        <f>(($AP$21-$AQ$22)/($AQ$23-$AQ$22))</f>
        <v>0.08</v>
      </c>
      <c r="BG24">
        <v>4</v>
      </c>
      <c r="BH24">
        <v>133</v>
      </c>
      <c r="BI24">
        <f>($BH$28-$BH$25)/200</f>
        <v>7.4999999999999997E-2</v>
      </c>
      <c r="BQ24">
        <f>1-(($AO$22-$AN$22)/($AN$23-$AN$22))</f>
        <v>0.33333333333333337</v>
      </c>
      <c r="BR24">
        <f>(($AP$21-$AN$22)/($AN$23-$AN$22))</f>
        <v>0.41666666666666669</v>
      </c>
      <c r="BS24">
        <f>(($AQ$22-$AN$22)/($AN$23-$AN$22))</f>
        <v>0.33333333333333331</v>
      </c>
      <c r="BT24">
        <f>(($AN$22-$AO$21)/($AO$22-$AO$21))</f>
        <v>0.36</v>
      </c>
      <c r="BU24">
        <f>1-(($AP$21-$AO$21)/($AO$22-$AO$21))</f>
        <v>0.24</v>
      </c>
      <c r="BV24">
        <f>1-(($AQ$22-$AO$21)/($AO$22-$AO$21))</f>
        <v>0.31999999999999995</v>
      </c>
      <c r="BW24">
        <f>1-(($AN$23-$AP$21)/($AP$22-$AP$21))</f>
        <v>0.48148148148148151</v>
      </c>
      <c r="BX24">
        <f>(($AO$22-$AP$21)/($AP$22-$AP$21))</f>
        <v>0.22222222222222221</v>
      </c>
      <c r="BY24">
        <f>1-(($AQ$23-$AP$21)/($AP$22-$AP$21))</f>
        <v>0.14814814814814814</v>
      </c>
      <c r="BZ24">
        <f>1-(($AN$23-$AQ$22)/($AQ$23-$AQ$22))</f>
        <v>0.36</v>
      </c>
      <c r="CA24">
        <f>(($AO$22-$AQ$22)/($AQ$23-$AQ$22))</f>
        <v>0.32</v>
      </c>
      <c r="CB24">
        <f>(($AP$21-$AQ$22)/($AQ$23-$AQ$22))</f>
        <v>0.08</v>
      </c>
    </row>
    <row r="25" spans="1:80" x14ac:dyDescent="0.25">
      <c r="A25">
        <v>24</v>
      </c>
      <c r="D25">
        <v>242.97005100000001</v>
      </c>
      <c r="E25" s="4">
        <v>2</v>
      </c>
      <c r="F25">
        <v>255.42509699999999</v>
      </c>
      <c r="G25" s="5">
        <v>3</v>
      </c>
      <c r="P25">
        <v>2</v>
      </c>
      <c r="Q25" t="str">
        <f>CONCATENATE(C25,E25,G25,I25)</f>
        <v>23</v>
      </c>
      <c r="R25">
        <v>3</v>
      </c>
      <c r="X25" t="s">
        <v>286</v>
      </c>
      <c r="Y25" t="s">
        <v>267</v>
      </c>
      <c r="AN25">
        <v>563</v>
      </c>
      <c r="AO25">
        <v>602</v>
      </c>
      <c r="AP25">
        <v>626</v>
      </c>
      <c r="AQ25">
        <v>565</v>
      </c>
      <c r="AT25">
        <f>(($AO$23-$AN$23)/($AN$24-$AN$23))</f>
        <v>0.58620689655172409</v>
      </c>
      <c r="AU25">
        <f>(($AP$22-$AN$23)/($AN$24-$AN$23))</f>
        <v>0.44827586206896552</v>
      </c>
      <c r="AV25">
        <f>(($AQ$23-$AN$23)/($AN$24-$AN$23))</f>
        <v>0.31034482758620691</v>
      </c>
      <c r="AW25">
        <f>(($AN$23-$AO$22)/($AO$23-$AO$22))</f>
        <v>0.32</v>
      </c>
      <c r="AX25">
        <f>(($AP$22-$AO$22)/($AO$23-$AO$22))</f>
        <v>0.84</v>
      </c>
      <c r="AY25">
        <f>(($AQ$23-$AO$22)/($AO$23-$AO$22))</f>
        <v>0.68</v>
      </c>
      <c r="BC25">
        <f>(($AN$24-$AQ$23)/($AQ$24-$AQ$23))</f>
        <v>0.8</v>
      </c>
      <c r="BD25">
        <f>(($AO$23-$AQ$23)/($AQ$24-$AQ$23))</f>
        <v>0.32</v>
      </c>
      <c r="BE25">
        <f>(($AP$22-$AQ$23)/($AQ$24-$AQ$23))</f>
        <v>0.16</v>
      </c>
      <c r="BG25">
        <v>3</v>
      </c>
      <c r="BH25">
        <v>143</v>
      </c>
      <c r="BI25">
        <f>($BH$29-$BH$26)/200</f>
        <v>0.125</v>
      </c>
      <c r="BQ25">
        <f>1-(($AO$23-$AN$23)/($AN$24-$AN$23))</f>
        <v>0.41379310344827591</v>
      </c>
      <c r="BR25">
        <f>(($AP$22-$AN$23)/($AN$24-$AN$23))</f>
        <v>0.44827586206896552</v>
      </c>
      <c r="BS25">
        <f>(($AQ$23-$AN$23)/($AN$24-$AN$23))</f>
        <v>0.31034482758620691</v>
      </c>
      <c r="BT25">
        <f>(($AN$23-$AO$22)/($AO$23-$AO$22))</f>
        <v>0.32</v>
      </c>
      <c r="BU25">
        <f>1-(($AP$22-$AO$22)/($AO$23-$AO$22))</f>
        <v>0.16000000000000003</v>
      </c>
      <c r="BV25">
        <f>1-(($AQ$23-$AO$22)/($AO$23-$AO$22))</f>
        <v>0.31999999999999995</v>
      </c>
      <c r="BZ25">
        <f>1-(($AN$24-$AQ$23)/($AQ$24-$AQ$23))</f>
        <v>0.19999999999999996</v>
      </c>
      <c r="CA25">
        <f>(($AO$23-$AQ$23)/($AQ$24-$AQ$23))</f>
        <v>0.32</v>
      </c>
      <c r="CB25">
        <f>(($AP$22-$AQ$23)/($AQ$24-$AQ$23))</f>
        <v>0.16</v>
      </c>
    </row>
    <row r="26" spans="1:80" x14ac:dyDescent="0.25">
      <c r="A26">
        <v>25</v>
      </c>
      <c r="D26">
        <v>242.97641999999999</v>
      </c>
      <c r="E26" s="4">
        <v>2</v>
      </c>
      <c r="F26">
        <v>255.48704000000001</v>
      </c>
      <c r="G26" s="5">
        <v>3</v>
      </c>
      <c r="P26">
        <v>2</v>
      </c>
      <c r="Q26" t="str">
        <f>CONCATENATE(C26,E26,G26,I26)</f>
        <v>23</v>
      </c>
      <c r="R26">
        <v>2</v>
      </c>
      <c r="X26" t="s">
        <v>285</v>
      </c>
      <c r="Y26" t="s">
        <v>259</v>
      </c>
      <c r="AN26">
        <v>590</v>
      </c>
      <c r="AO26">
        <v>625</v>
      </c>
      <c r="AP26">
        <v>650</v>
      </c>
      <c r="AQ26">
        <v>590</v>
      </c>
      <c r="BG26">
        <v>2</v>
      </c>
      <c r="BH26">
        <v>144</v>
      </c>
      <c r="BI26">
        <f>($BH$30-$BH$27)/200</f>
        <v>6.5000000000000002E-2</v>
      </c>
    </row>
    <row r="27" spans="1:80" x14ac:dyDescent="0.25">
      <c r="A27">
        <v>26</v>
      </c>
      <c r="D27">
        <v>242.947213</v>
      </c>
      <c r="E27" s="4">
        <v>2</v>
      </c>
      <c r="F27">
        <v>255.51609300000001</v>
      </c>
      <c r="G27" s="5">
        <v>3</v>
      </c>
      <c r="P27">
        <v>2</v>
      </c>
      <c r="Q27" t="str">
        <f>CONCATENATE(C27,E27,G27,I27)</f>
        <v>23</v>
      </c>
      <c r="R27">
        <v>1</v>
      </c>
      <c r="X27" t="s">
        <v>285</v>
      </c>
      <c r="Y27" t="s">
        <v>260</v>
      </c>
      <c r="AB27" t="s">
        <v>285</v>
      </c>
      <c r="AC27" t="str">
        <f>CONCATENATE($R27,$R28,$R29,$R30)</f>
        <v>1423</v>
      </c>
      <c r="AN27">
        <v>615</v>
      </c>
      <c r="AO27">
        <v>647</v>
      </c>
      <c r="AP27">
        <v>673</v>
      </c>
      <c r="AQ27">
        <v>613</v>
      </c>
      <c r="BG27">
        <v>1</v>
      </c>
      <c r="BH27">
        <v>156</v>
      </c>
      <c r="BI27">
        <f>($BH$31-$BH$28)/200</f>
        <v>0.11</v>
      </c>
    </row>
    <row r="28" spans="1:80" x14ac:dyDescent="0.25">
      <c r="A28">
        <v>27</v>
      </c>
      <c r="D28">
        <v>242.98205200000001</v>
      </c>
      <c r="E28" s="4">
        <v>2</v>
      </c>
      <c r="F28">
        <v>255.46704299999999</v>
      </c>
      <c r="G28" s="5">
        <v>3</v>
      </c>
      <c r="P28">
        <v>2</v>
      </c>
      <c r="Q28" t="str">
        <f>CONCATENATE(C28,E28,G28,I28)</f>
        <v>23</v>
      </c>
      <c r="R28">
        <v>4</v>
      </c>
      <c r="X28" t="s">
        <v>285</v>
      </c>
      <c r="Y28" t="s">
        <v>261</v>
      </c>
      <c r="AN28">
        <v>639</v>
      </c>
      <c r="AO28">
        <v>666</v>
      </c>
      <c r="AP28">
        <v>697</v>
      </c>
      <c r="AQ28">
        <v>634</v>
      </c>
      <c r="AT28">
        <f>(($AO$24-$AN$25)/($AN$26-$AN$25))</f>
        <v>0.51851851851851849</v>
      </c>
      <c r="AU28">
        <f>(($AP$23-$AN$25)/($AN$26-$AN$25))</f>
        <v>0.51851851851851849</v>
      </c>
      <c r="AV28">
        <f>(($AQ$25-$AN$25)/($AN$26-$AN$25))</f>
        <v>7.407407407407407E-2</v>
      </c>
      <c r="AW28">
        <f>(($AN$26-$AO$24)/($AO$25-$AO$24))</f>
        <v>0.52</v>
      </c>
      <c r="AX28">
        <f>(($AP$23-$AO$24)/($AO$25-$AO$24))</f>
        <v>0</v>
      </c>
      <c r="AY28">
        <f>(($AQ$26-$AO$24)/($AO$25-$AO$24))</f>
        <v>0.52</v>
      </c>
      <c r="AZ28">
        <f>(($AN$26-$AP$23)/($AP$24-$AP$23))</f>
        <v>0.48148148148148145</v>
      </c>
      <c r="BA28">
        <f>(($AO$24-$AP$23)/($AP$24-$AP$23))</f>
        <v>0</v>
      </c>
      <c r="BB28">
        <f>(($AQ$26-$AP$23)/($AP$24-$AP$23))</f>
        <v>0.48148148148148145</v>
      </c>
      <c r="BC28">
        <f>(($AN$26-$AQ$26)/($AQ$27-$AQ$26))</f>
        <v>0</v>
      </c>
      <c r="BD28">
        <f>(($AO$24-$AQ$25)/($AQ$26-$AQ$25))</f>
        <v>0.48</v>
      </c>
      <c r="BE28">
        <f>(($AP$23-$AQ$25)/($AQ$26-$AQ$25))</f>
        <v>0.48</v>
      </c>
      <c r="BG28">
        <v>4</v>
      </c>
      <c r="BH28">
        <v>158</v>
      </c>
      <c r="BI28">
        <f>($BH$32-$BH$29)/200</f>
        <v>7.4999999999999997E-2</v>
      </c>
      <c r="BQ28">
        <f>1-(($AO$24-$AN$25)/($AN$26-$AN$25))</f>
        <v>0.48148148148148151</v>
      </c>
      <c r="BR28">
        <f>1-(($AP$23-$AN$25)/($AN$26-$AN$25))</f>
        <v>0.48148148148148151</v>
      </c>
      <c r="BS28">
        <f>(($AQ$25-$AN$25)/($AN$26-$AN$25))</f>
        <v>7.407407407407407E-2</v>
      </c>
      <c r="BT28">
        <f>1-(($AN$26-$AO$24)/($AO$25-$AO$24))</f>
        <v>0.48</v>
      </c>
      <c r="BU28">
        <f>(($AP$23-$AO$24)/($AO$25-$AO$24))</f>
        <v>0</v>
      </c>
      <c r="BV28">
        <f>1-(($AQ$26-$AO$24)/($AO$25-$AO$24))</f>
        <v>0.48</v>
      </c>
      <c r="BW28">
        <f>(($AN$26-$AP$23)/($AP$24-$AP$23))</f>
        <v>0.48148148148148145</v>
      </c>
      <c r="BX28">
        <f>(($AO$24-$AP$23)/($AP$24-$AP$23))</f>
        <v>0</v>
      </c>
      <c r="BY28">
        <f>(($AQ$26-$AP$23)/($AP$24-$AP$23))</f>
        <v>0.48148148148148145</v>
      </c>
      <c r="BZ28">
        <f>(($AN$26-$AQ$26)/($AQ$27-$AQ$26))</f>
        <v>0</v>
      </c>
      <c r="CA28">
        <f>(($AO$24-$AQ$25)/($AQ$26-$AQ$25))</f>
        <v>0.48</v>
      </c>
      <c r="CB28">
        <f>(($AP$23-$AQ$25)/($AQ$26-$AQ$25))</f>
        <v>0.48</v>
      </c>
    </row>
    <row r="29" spans="1:80" x14ac:dyDescent="0.25">
      <c r="A29">
        <v>28</v>
      </c>
      <c r="D29">
        <v>242.986683</v>
      </c>
      <c r="E29" s="4">
        <v>2</v>
      </c>
      <c r="F29">
        <v>255.47141099999999</v>
      </c>
      <c r="G29" s="5">
        <v>3</v>
      </c>
      <c r="P29">
        <v>2</v>
      </c>
      <c r="Q29" t="str">
        <f>CONCATENATE(C29,E29,G29,I29)</f>
        <v>23</v>
      </c>
      <c r="R29">
        <v>2</v>
      </c>
      <c r="X29" t="s">
        <v>286</v>
      </c>
      <c r="Y29" t="s">
        <v>263</v>
      </c>
      <c r="AN29">
        <v>661</v>
      </c>
      <c r="AO29">
        <v>688</v>
      </c>
      <c r="AP29">
        <v>719</v>
      </c>
      <c r="AQ29">
        <v>654</v>
      </c>
      <c r="AT29">
        <f>(($AO$25-$AN$26)/($AN$27-$AN$26))</f>
        <v>0.48</v>
      </c>
      <c r="AU29">
        <f>(($AP$24-$AN$26)/($AN$27-$AN$26))</f>
        <v>0.56000000000000005</v>
      </c>
      <c r="AV29">
        <f>(($AQ$26-$AN$26)/($AN$27-$AN$26))</f>
        <v>0</v>
      </c>
      <c r="AW29">
        <f>(($AN$27-$AO$25)/($AO$26-$AO$25))</f>
        <v>0.56521739130434778</v>
      </c>
      <c r="AX29">
        <f>(($AP$24-$AO$25)/($AO$26-$AO$25))</f>
        <v>8.6956521739130432E-2</v>
      </c>
      <c r="AY29">
        <f>(($AQ$27-$AO$25)/($AO$26-$AO$25))</f>
        <v>0.47826086956521741</v>
      </c>
      <c r="AZ29">
        <f>(($AN$27-$AP$24)/($AP$25-$AP$24))</f>
        <v>0.5</v>
      </c>
      <c r="BA29">
        <f>(($AO$25-$AP$23)/($AP$24-$AP$23))</f>
        <v>0.92592592592592593</v>
      </c>
      <c r="BB29">
        <f>(($AQ$27-$AP$24)/($AP$25-$AP$24))</f>
        <v>0.40909090909090912</v>
      </c>
      <c r="BC29">
        <f>(($AN$27-$AQ$27)/($AQ$28-$AQ$27))</f>
        <v>9.5238095238095233E-2</v>
      </c>
      <c r="BD29">
        <f>(($AO$25-$AQ$26)/($AQ$27-$AQ$26))</f>
        <v>0.52173913043478259</v>
      </c>
      <c r="BE29">
        <f>(($AP$24-$AQ$26)/($AQ$27-$AQ$26))</f>
        <v>0.60869565217391308</v>
      </c>
      <c r="BG29">
        <v>2</v>
      </c>
      <c r="BH29">
        <v>169</v>
      </c>
      <c r="BI29">
        <f>($BH$33-$BH$30)/200</f>
        <v>0.12</v>
      </c>
      <c r="BQ29">
        <f>(($AO$25-$AN$26)/($AN$27-$AN$26))</f>
        <v>0.48</v>
      </c>
      <c r="BR29">
        <f>1-(($AP$24-$AN$26)/($AN$27-$AN$26))</f>
        <v>0.43999999999999995</v>
      </c>
      <c r="BS29">
        <f>(($AQ$26-$AN$26)/($AN$27-$AN$26))</f>
        <v>0</v>
      </c>
      <c r="BT29">
        <f>1-(($AN$27-$AO$25)/($AO$26-$AO$25))</f>
        <v>0.43478260869565222</v>
      </c>
      <c r="BU29">
        <f>(($AP$24-$AO$25)/($AO$26-$AO$25))</f>
        <v>8.6956521739130432E-2</v>
      </c>
      <c r="BV29">
        <f>(($AQ$27-$AO$25)/($AO$26-$AO$25))</f>
        <v>0.47826086956521741</v>
      </c>
      <c r="BW29">
        <f>(($AN$27-$AP$24)/($AP$25-$AP$24))</f>
        <v>0.5</v>
      </c>
      <c r="BX29">
        <f>1-(($AO$25-$AP$23)/($AP$24-$AP$23))</f>
        <v>7.407407407407407E-2</v>
      </c>
      <c r="BY29">
        <f>(($AQ$27-$AP$24)/($AP$25-$AP$24))</f>
        <v>0.40909090909090912</v>
      </c>
      <c r="BZ29">
        <f>(($AN$27-$AQ$27)/($AQ$28-$AQ$27))</f>
        <v>9.5238095238095233E-2</v>
      </c>
      <c r="CA29">
        <f>1-(($AO$25-$AQ$26)/($AQ$27-$AQ$26))</f>
        <v>0.47826086956521741</v>
      </c>
      <c r="CB29">
        <f>1-(($AP$24-$AQ$26)/($AQ$27-$AQ$26))</f>
        <v>0.39130434782608692</v>
      </c>
    </row>
    <row r="30" spans="1:80" x14ac:dyDescent="0.25">
      <c r="A30">
        <v>29</v>
      </c>
      <c r="D30">
        <v>242.986683</v>
      </c>
      <c r="E30" s="4">
        <v>2</v>
      </c>
      <c r="F30">
        <v>255.47141099999999</v>
      </c>
      <c r="G30" s="5">
        <v>3</v>
      </c>
      <c r="P30">
        <v>2</v>
      </c>
      <c r="Q30" t="str">
        <f>CONCATENATE(C30,E30,G30,I30)</f>
        <v>23</v>
      </c>
      <c r="R30">
        <v>3</v>
      </c>
      <c r="X30" t="s">
        <v>287</v>
      </c>
      <c r="Y30" t="s">
        <v>264</v>
      </c>
      <c r="AN30">
        <v>685</v>
      </c>
      <c r="AO30">
        <v>710</v>
      </c>
      <c r="AP30">
        <v>742</v>
      </c>
      <c r="AQ30">
        <v>676</v>
      </c>
      <c r="AT30">
        <f>(($AO$26-$AN$27)/($AN$28-$AN$27))</f>
        <v>0.41666666666666669</v>
      </c>
      <c r="AU30">
        <f>(($AP$25-$AN$27)/($AN$28-$AN$27))</f>
        <v>0.45833333333333331</v>
      </c>
      <c r="AV30">
        <f>(($AQ$27-$AN$26)/($AN$27-$AN$26))</f>
        <v>0.92</v>
      </c>
      <c r="AW30">
        <f>(($AN$28-$AO$26)/($AO$27-$AO$26))</f>
        <v>0.63636363636363635</v>
      </c>
      <c r="AX30">
        <f>(($AP$25-$AO$26)/($AO$27-$AO$26))</f>
        <v>4.5454545454545456E-2</v>
      </c>
      <c r="AY30">
        <f>(($AQ$28-$AO$26)/($AO$27-$AO$26))</f>
        <v>0.40909090909090912</v>
      </c>
      <c r="AZ30">
        <f>(($AN$28-$AP$25)/($AP$26-$AP$25))</f>
        <v>0.54166666666666663</v>
      </c>
      <c r="BA30">
        <f>(($AO$26-$AP$24)/($AP$25-$AP$24))</f>
        <v>0.95454545454545459</v>
      </c>
      <c r="BB30">
        <f>(($AQ$28-$AP$25)/($AP$26-$AP$25))</f>
        <v>0.33333333333333331</v>
      </c>
      <c r="BC30">
        <f>(($AN$28-$AQ$28)/($AQ$29-$AQ$28))</f>
        <v>0.25</v>
      </c>
      <c r="BD30">
        <f>(($AO$26-$AQ$27)/($AQ$28-$AQ$27))</f>
        <v>0.5714285714285714</v>
      </c>
      <c r="BE30">
        <f>(($AP$25-$AQ$27)/($AQ$28-$AQ$27))</f>
        <v>0.61904761904761907</v>
      </c>
      <c r="BG30">
        <v>3</v>
      </c>
      <c r="BH30">
        <v>169</v>
      </c>
      <c r="BI30">
        <f>($BH$34-$BH$31)/200</f>
        <v>7.0000000000000007E-2</v>
      </c>
      <c r="BQ30">
        <f>(($AO$26-$AN$27)/($AN$28-$AN$27))</f>
        <v>0.41666666666666669</v>
      </c>
      <c r="BR30">
        <f>(($AP$25-$AN$27)/($AN$28-$AN$27))</f>
        <v>0.45833333333333331</v>
      </c>
      <c r="BS30">
        <f>1-(($AQ$27-$AN$26)/($AN$27-$AN$26))</f>
        <v>7.999999999999996E-2</v>
      </c>
      <c r="BT30">
        <f>1-(($AN$28-$AO$26)/($AO$27-$AO$26))</f>
        <v>0.36363636363636365</v>
      </c>
      <c r="BU30">
        <f>(($AP$25-$AO$26)/($AO$27-$AO$26))</f>
        <v>4.5454545454545456E-2</v>
      </c>
      <c r="BV30">
        <f>(($AQ$28-$AO$26)/($AO$27-$AO$26))</f>
        <v>0.40909090909090912</v>
      </c>
      <c r="BW30">
        <f>1-(($AN$28-$AP$25)/($AP$26-$AP$25))</f>
        <v>0.45833333333333337</v>
      </c>
      <c r="BX30">
        <f>1-(($AO$26-$AP$24)/($AP$25-$AP$24))</f>
        <v>4.5454545454545414E-2</v>
      </c>
      <c r="BY30">
        <f>(($AQ$28-$AP$25)/($AP$26-$AP$25))</f>
        <v>0.33333333333333331</v>
      </c>
      <c r="BZ30">
        <f>(($AN$28-$AQ$28)/($AQ$29-$AQ$28))</f>
        <v>0.25</v>
      </c>
      <c r="CA30">
        <f>1-(($AO$26-$AQ$27)/($AQ$28-$AQ$27))</f>
        <v>0.4285714285714286</v>
      </c>
      <c r="CB30">
        <f>1-(($AP$25-$AQ$27)/($AQ$28-$AQ$27))</f>
        <v>0.38095238095238093</v>
      </c>
    </row>
    <row r="31" spans="1:80" x14ac:dyDescent="0.25">
      <c r="A31">
        <v>30</v>
      </c>
      <c r="P31">
        <v>0</v>
      </c>
      <c r="Q31" t="str">
        <f>CONCATENATE(C31,E31,G31,I31)</f>
        <v/>
      </c>
      <c r="R31">
        <v>1</v>
      </c>
      <c r="X31" t="s">
        <v>287</v>
      </c>
      <c r="Y31" t="s">
        <v>265</v>
      </c>
      <c r="AB31" t="s">
        <v>287</v>
      </c>
      <c r="AC31" t="str">
        <f>CONCATENATE($R31,$R32,$R33,$R34)</f>
        <v>1432</v>
      </c>
      <c r="AN31">
        <v>708</v>
      </c>
      <c r="AO31">
        <v>733</v>
      </c>
      <c r="AP31">
        <v>763</v>
      </c>
      <c r="AQ31">
        <v>697</v>
      </c>
      <c r="AT31">
        <f>(($AO$27-$AN$28)/($AN$29-$AN$28))</f>
        <v>0.36363636363636365</v>
      </c>
      <c r="AU31">
        <f>(($AP$26-$AN$28)/($AN$29-$AN$28))</f>
        <v>0.5</v>
      </c>
      <c r="AV31">
        <f>(($AQ$28-$AN$27)/($AN$28-$AN$27))</f>
        <v>0.79166666666666663</v>
      </c>
      <c r="AW31">
        <f>(($AN$29-$AO$27)/($AO$28-$AO$27))</f>
        <v>0.73684210526315785</v>
      </c>
      <c r="AX31">
        <f>(($AP$26-$AO$27)/($AO$28-$AO$27))</f>
        <v>0.15789473684210525</v>
      </c>
      <c r="AY31">
        <f>(($AQ$29-$AO$27)/($AO$28-$AO$27))</f>
        <v>0.36842105263157893</v>
      </c>
      <c r="AZ31">
        <f>(($AN$29-$AP$26)/($AP$27-$AP$26))</f>
        <v>0.47826086956521741</v>
      </c>
      <c r="BA31">
        <f>(($AO$27-$AP$25)/($AP$26-$AP$25))</f>
        <v>0.875</v>
      </c>
      <c r="BB31">
        <f>(($AQ$29-$AP$26)/($AP$27-$AP$26))</f>
        <v>0.17391304347826086</v>
      </c>
      <c r="BC31">
        <f>(($AN$29-$AQ$29)/($AQ$30-$AQ$29))</f>
        <v>0.31818181818181818</v>
      </c>
      <c r="BD31">
        <f>(($AO$27-$AQ$28)/($AQ$29-$AQ$28))</f>
        <v>0.65</v>
      </c>
      <c r="BE31">
        <f>(($AP$26-$AQ$28)/($AQ$29-$AQ$28))</f>
        <v>0.8</v>
      </c>
      <c r="BG31">
        <v>1</v>
      </c>
      <c r="BH31">
        <v>180</v>
      </c>
      <c r="BI31">
        <f>($BH$35-$BH$32)/200</f>
        <v>0.115</v>
      </c>
      <c r="BQ31">
        <f>(($AO$27-$AN$28)/($AN$29-$AN$28))</f>
        <v>0.36363636363636365</v>
      </c>
      <c r="BR31">
        <f>(($AP$26-$AN$28)/($AN$29-$AN$28))</f>
        <v>0.5</v>
      </c>
      <c r="BS31">
        <f>1-(($AQ$28-$AN$27)/($AN$28-$AN$27))</f>
        <v>0.20833333333333337</v>
      </c>
      <c r="BT31">
        <f>1-(($AN$29-$AO$27)/($AO$28-$AO$27))</f>
        <v>0.26315789473684215</v>
      </c>
      <c r="BU31">
        <f>(($AP$26-$AO$27)/($AO$28-$AO$27))</f>
        <v>0.15789473684210525</v>
      </c>
      <c r="BV31">
        <f>(($AQ$29-$AO$27)/($AO$28-$AO$27))</f>
        <v>0.36842105263157893</v>
      </c>
      <c r="BW31">
        <f>(($AN$29-$AP$26)/($AP$27-$AP$26))</f>
        <v>0.47826086956521741</v>
      </c>
      <c r="BX31">
        <f>1-(($AO$27-$AP$25)/($AP$26-$AP$25))</f>
        <v>0.125</v>
      </c>
      <c r="BY31">
        <f>(($AQ$29-$AP$26)/($AP$27-$AP$26))</f>
        <v>0.17391304347826086</v>
      </c>
      <c r="BZ31">
        <f>(($AN$29-$AQ$29)/($AQ$30-$AQ$29))</f>
        <v>0.31818181818181818</v>
      </c>
      <c r="CA31">
        <f>1-(($AO$27-$AQ$28)/($AQ$29-$AQ$28))</f>
        <v>0.35</v>
      </c>
      <c r="CB31">
        <f>1-(($AP$26-$AQ$28)/($AQ$29-$AQ$28))</f>
        <v>0.19999999999999996</v>
      </c>
    </row>
    <row r="32" spans="1:80" x14ac:dyDescent="0.25">
      <c r="A32">
        <v>31</v>
      </c>
      <c r="B32">
        <v>231.34169600000001</v>
      </c>
      <c r="C32" s="2">
        <v>1</v>
      </c>
      <c r="H32">
        <v>244.199826</v>
      </c>
      <c r="I32" s="3">
        <v>4</v>
      </c>
      <c r="P32">
        <v>2</v>
      </c>
      <c r="Q32" t="str">
        <f>CONCATENATE(C32,E32,G32,I32)</f>
        <v>14</v>
      </c>
      <c r="R32">
        <v>4</v>
      </c>
      <c r="X32" t="s">
        <v>287</v>
      </c>
      <c r="Y32" t="s">
        <v>266</v>
      </c>
      <c r="AN32">
        <v>728</v>
      </c>
      <c r="AO32">
        <v>757</v>
      </c>
      <c r="AP32">
        <v>789</v>
      </c>
      <c r="AQ32">
        <v>720</v>
      </c>
      <c r="AT32">
        <f>(($AO$28-$AN$29)/($AN$30-$AN$29))</f>
        <v>0.20833333333333334</v>
      </c>
      <c r="AU32">
        <f>(($AP$27-$AN$29)/($AN$30-$AN$29))</f>
        <v>0.5</v>
      </c>
      <c r="AV32">
        <f>(($AQ$29-$AN$28)/($AN$29-$AN$28))</f>
        <v>0.68181818181818177</v>
      </c>
      <c r="AW32">
        <f>(($AN$30-$AO$28)/($AO$29-$AO$28))</f>
        <v>0.86363636363636365</v>
      </c>
      <c r="AX32">
        <f>(($AP$27-$AO$28)/($AO$29-$AO$28))</f>
        <v>0.31818181818181818</v>
      </c>
      <c r="AY32">
        <f>(($AQ$30-$AO$28)/($AO$29-$AO$28))</f>
        <v>0.45454545454545453</v>
      </c>
      <c r="AZ32">
        <f>(($AN$30-$AP$27)/($AP$28-$AP$27))</f>
        <v>0.5</v>
      </c>
      <c r="BA32">
        <f>(($AO$28-$AP$26)/($AP$27-$AP$26))</f>
        <v>0.69565217391304346</v>
      </c>
      <c r="BB32">
        <f>(($AQ$30-$AP$27)/($AP$28-$AP$27))</f>
        <v>0.125</v>
      </c>
      <c r="BC32">
        <f>(($AN$30-$AQ$30)/($AQ$31-$AQ$30))</f>
        <v>0.42857142857142855</v>
      </c>
      <c r="BD32">
        <f>(($AO$28-$AQ$29)/($AQ$30-$AQ$29))</f>
        <v>0.54545454545454541</v>
      </c>
      <c r="BE32">
        <f>(($AP$27-$AQ$29)/($AQ$30-$AQ$29))</f>
        <v>0.86363636363636365</v>
      </c>
      <c r="BG32">
        <v>4</v>
      </c>
      <c r="BH32">
        <v>184</v>
      </c>
      <c r="BI32">
        <f>($BH$36-$BH$33)/200</f>
        <v>8.5000000000000006E-2</v>
      </c>
      <c r="BQ32">
        <f>(($AO$28-$AN$29)/($AN$30-$AN$29))</f>
        <v>0.20833333333333334</v>
      </c>
      <c r="BR32">
        <f>(($AP$27-$AN$29)/($AN$30-$AN$29))</f>
        <v>0.5</v>
      </c>
      <c r="BS32">
        <f>1-(($AQ$29-$AN$28)/($AN$29-$AN$28))</f>
        <v>0.31818181818181823</v>
      </c>
      <c r="BT32">
        <f>1-(($AN$30-$AO$28)/($AO$29-$AO$28))</f>
        <v>0.13636363636363635</v>
      </c>
      <c r="BU32">
        <f>(($AP$27-$AO$28)/($AO$29-$AO$28))</f>
        <v>0.31818181818181818</v>
      </c>
      <c r="BV32">
        <f>(($AQ$30-$AO$28)/($AO$29-$AO$28))</f>
        <v>0.45454545454545453</v>
      </c>
      <c r="BW32">
        <f>(($AN$30-$AP$27)/($AP$28-$AP$27))</f>
        <v>0.5</v>
      </c>
      <c r="BX32">
        <f>1-(($AO$28-$AP$26)/($AP$27-$AP$26))</f>
        <v>0.30434782608695654</v>
      </c>
      <c r="BY32">
        <f>(($AQ$30-$AP$27)/($AP$28-$AP$27))</f>
        <v>0.125</v>
      </c>
      <c r="BZ32">
        <f>(($AN$30-$AQ$30)/($AQ$31-$AQ$30))</f>
        <v>0.42857142857142855</v>
      </c>
      <c r="CA32">
        <f>1-(($AO$28-$AQ$29)/($AQ$30-$AQ$29))</f>
        <v>0.45454545454545459</v>
      </c>
      <c r="CB32">
        <f>1-(($AP$27-$AQ$29)/($AQ$30-$AQ$29))</f>
        <v>0.13636363636363635</v>
      </c>
    </row>
    <row r="33" spans="1:80" x14ac:dyDescent="0.25">
      <c r="A33">
        <v>32</v>
      </c>
      <c r="B33">
        <v>231.32064500000001</v>
      </c>
      <c r="C33" s="2">
        <v>1</v>
      </c>
      <c r="H33">
        <v>244.13935499999999</v>
      </c>
      <c r="I33" s="3">
        <v>4</v>
      </c>
      <c r="P33">
        <v>2</v>
      </c>
      <c r="Q33" t="str">
        <f>CONCATENATE(C33,E33,G33,I33)</f>
        <v>14</v>
      </c>
      <c r="R33">
        <v>3</v>
      </c>
      <c r="X33" t="s">
        <v>286</v>
      </c>
      <c r="Y33" t="s">
        <v>267</v>
      </c>
      <c r="AN33">
        <v>750</v>
      </c>
      <c r="AO33">
        <v>783</v>
      </c>
      <c r="AP33">
        <v>817</v>
      </c>
      <c r="AQ33">
        <v>743</v>
      </c>
      <c r="AT33">
        <f>(($AO$29-$AN$30)/($AN$31-$AN$30))</f>
        <v>0.13043478260869565</v>
      </c>
      <c r="AU33">
        <f>(($AP$28-$AN$30)/($AN$31-$AN$30))</f>
        <v>0.52173913043478259</v>
      </c>
      <c r="AV33">
        <f>(($AQ$30-$AN$29)/($AN$30-$AN$29))</f>
        <v>0.625</v>
      </c>
      <c r="AW33">
        <f>(($AN$31-$AO$29)/($AO$30-$AO$29))</f>
        <v>0.90909090909090906</v>
      </c>
      <c r="AX33">
        <f>(($AP$28-$AO$29)/($AO$30-$AO$29))</f>
        <v>0.40909090909090912</v>
      </c>
      <c r="AY33">
        <f>(($AQ$31-$AO$29)/($AO$30-$AO$29))</f>
        <v>0.40909090909090912</v>
      </c>
      <c r="AZ33">
        <f>(($AN$31-$AP$28)/($AP$29-$AP$28))</f>
        <v>0.5</v>
      </c>
      <c r="BA33">
        <f>(($AO$29-$AP$27)/($AP$28-$AP$27))</f>
        <v>0.625</v>
      </c>
      <c r="BB33">
        <f>(($AQ$31-$AP$28)/($AP$29-$AP$28))</f>
        <v>0</v>
      </c>
      <c r="BC33">
        <f>(($AN$31-$AQ$31)/($AQ$32-$AQ$31))</f>
        <v>0.47826086956521741</v>
      </c>
      <c r="BD33">
        <f>(($AO$29-$AQ$30)/($AQ$31-$AQ$30))</f>
        <v>0.5714285714285714</v>
      </c>
      <c r="BE33">
        <f>(($AP$28-$AQ$31)/($AQ$32-$AQ$31))</f>
        <v>0</v>
      </c>
      <c r="BG33">
        <v>3</v>
      </c>
      <c r="BH33">
        <v>193</v>
      </c>
      <c r="BI33">
        <f>($BH$37-$BH$34)/200</f>
        <v>0.13500000000000001</v>
      </c>
      <c r="BQ33">
        <f>(($AO$29-$AN$30)/($AN$31-$AN$30))</f>
        <v>0.13043478260869565</v>
      </c>
      <c r="BR33">
        <f>1-(($AP$28-$AN$30)/($AN$31-$AN$30))</f>
        <v>0.47826086956521741</v>
      </c>
      <c r="BS33">
        <f>1-(($AQ$30-$AN$29)/($AN$30-$AN$29))</f>
        <v>0.375</v>
      </c>
      <c r="BT33">
        <f>1-(($AN$31-$AO$29)/($AO$30-$AO$29))</f>
        <v>9.0909090909090939E-2</v>
      </c>
      <c r="BU33">
        <f>(($AP$28-$AO$29)/($AO$30-$AO$29))</f>
        <v>0.40909090909090912</v>
      </c>
      <c r="BV33">
        <f>(($AQ$31-$AO$29)/($AO$30-$AO$29))</f>
        <v>0.40909090909090912</v>
      </c>
      <c r="BW33">
        <f>(($AN$31-$AP$28)/($AP$29-$AP$28))</f>
        <v>0.5</v>
      </c>
      <c r="BX33">
        <f>1-(($AO$29-$AP$27)/($AP$28-$AP$27))</f>
        <v>0.375</v>
      </c>
      <c r="BY33">
        <f>(($AQ$31-$AP$28)/($AP$29-$AP$28))</f>
        <v>0</v>
      </c>
      <c r="BZ33">
        <f>(($AN$31-$AQ$31)/($AQ$32-$AQ$31))</f>
        <v>0.47826086956521741</v>
      </c>
      <c r="CA33">
        <f>1-(($AO$29-$AQ$30)/($AQ$31-$AQ$30))</f>
        <v>0.4285714285714286</v>
      </c>
      <c r="CB33">
        <f>(($AP$28-$AQ$31)/($AQ$32-$AQ$31))</f>
        <v>0</v>
      </c>
    </row>
    <row r="34" spans="1:80" x14ac:dyDescent="0.25">
      <c r="A34">
        <v>33</v>
      </c>
      <c r="B34">
        <v>231.294173</v>
      </c>
      <c r="C34" s="2">
        <v>1</v>
      </c>
      <c r="H34">
        <v>244.16977600000001</v>
      </c>
      <c r="I34" s="3">
        <v>4</v>
      </c>
      <c r="P34">
        <v>2</v>
      </c>
      <c r="Q34" t="str">
        <f>CONCATENATE(C34,E34,G34,I34)</f>
        <v>14</v>
      </c>
      <c r="R34">
        <v>2</v>
      </c>
      <c r="X34" t="s">
        <v>285</v>
      </c>
      <c r="Y34" t="s">
        <v>259</v>
      </c>
      <c r="AN34">
        <v>772</v>
      </c>
      <c r="AO34">
        <v>811</v>
      </c>
      <c r="AP34">
        <v>821</v>
      </c>
      <c r="AQ34">
        <v>769</v>
      </c>
      <c r="AT34">
        <f>(($AO$30-$AN$31)/($AN$32-$AN$31))</f>
        <v>0.1</v>
      </c>
      <c r="AU34">
        <f>(($AP$29-$AN$31)/($AN$32-$AN$31))</f>
        <v>0.55000000000000004</v>
      </c>
      <c r="AV34">
        <f>(($AQ$31-$AN$30)/($AN$31-$AN$30))</f>
        <v>0.52173913043478259</v>
      </c>
      <c r="AW34">
        <f>(($AN$32-$AO$30)/($AO$31-$AO$30))</f>
        <v>0.78260869565217395</v>
      </c>
      <c r="AX34">
        <f>(($AP$29-$AO$30)/($AO$31-$AO$30))</f>
        <v>0.39130434782608697</v>
      </c>
      <c r="AY34">
        <f>(($AQ$32-$AO$30)/($AO$31-$AO$30))</f>
        <v>0.43478260869565216</v>
      </c>
      <c r="AZ34">
        <f>(($AN$32-$AP$29)/($AP$30-$AP$29))</f>
        <v>0.39130434782608697</v>
      </c>
      <c r="BA34">
        <f>(($AO$30-$AP$28)/($AP$29-$AP$28))</f>
        <v>0.59090909090909094</v>
      </c>
      <c r="BB34">
        <f>(($AQ$32-$AP$29)/($AP$30-$AP$29))</f>
        <v>4.3478260869565216E-2</v>
      </c>
      <c r="BC34">
        <f>(($AN$32-$AQ$32)/($AQ$33-$AQ$32))</f>
        <v>0.34782608695652173</v>
      </c>
      <c r="BD34">
        <f>(($AO$30-$AQ$31)/($AQ$32-$AQ$31))</f>
        <v>0.56521739130434778</v>
      </c>
      <c r="BE34">
        <f>(($AP$29-$AQ$31)/($AQ$32-$AQ$31))</f>
        <v>0.95652173913043481</v>
      </c>
      <c r="BG34">
        <v>2</v>
      </c>
      <c r="BH34">
        <v>194</v>
      </c>
      <c r="BI34">
        <f>($BH$38-$BH$35)/200</f>
        <v>7.0000000000000007E-2</v>
      </c>
      <c r="BQ34">
        <f>(($AO$30-$AN$31)/($AN$32-$AN$31))</f>
        <v>0.1</v>
      </c>
      <c r="BR34">
        <f>1-(($AP$29-$AN$31)/($AN$32-$AN$31))</f>
        <v>0.44999999999999996</v>
      </c>
      <c r="BS34">
        <f>1-(($AQ$31-$AN$30)/($AN$31-$AN$30))</f>
        <v>0.47826086956521741</v>
      </c>
      <c r="BT34">
        <f>1-(($AN$32-$AO$30)/($AO$31-$AO$30))</f>
        <v>0.21739130434782605</v>
      </c>
      <c r="BU34">
        <f>(($AP$29-$AO$30)/($AO$31-$AO$30))</f>
        <v>0.39130434782608697</v>
      </c>
      <c r="BV34">
        <f>(($AQ$32-$AO$30)/($AO$31-$AO$30))</f>
        <v>0.43478260869565216</v>
      </c>
      <c r="BW34">
        <f>(($AN$32-$AP$29)/($AP$30-$AP$29))</f>
        <v>0.39130434782608697</v>
      </c>
      <c r="BX34">
        <f>1-(($AO$30-$AP$28)/($AP$29-$AP$28))</f>
        <v>0.40909090909090906</v>
      </c>
      <c r="BY34">
        <f>(($AQ$32-$AP$29)/($AP$30-$AP$29))</f>
        <v>4.3478260869565216E-2</v>
      </c>
      <c r="BZ34">
        <f>(($AN$32-$AQ$32)/($AQ$33-$AQ$32))</f>
        <v>0.34782608695652173</v>
      </c>
      <c r="CA34">
        <f>1-(($AO$30-$AQ$31)/($AQ$32-$AQ$31))</f>
        <v>0.43478260869565222</v>
      </c>
      <c r="CB34">
        <f>1-(($AP$29-$AQ$31)/($AQ$32-$AQ$31))</f>
        <v>4.3478260869565188E-2</v>
      </c>
    </row>
    <row r="35" spans="1:80" x14ac:dyDescent="0.25">
      <c r="A35">
        <v>34</v>
      </c>
      <c r="B35">
        <v>231.32438099999999</v>
      </c>
      <c r="C35" s="2">
        <v>1</v>
      </c>
      <c r="H35">
        <v>244.190774</v>
      </c>
      <c r="I35" s="3">
        <v>4</v>
      </c>
      <c r="P35">
        <v>2</v>
      </c>
      <c r="Q35" t="str">
        <f>CONCATENATE(C35,E35,G35,I35)</f>
        <v>14</v>
      </c>
      <c r="R35">
        <v>1</v>
      </c>
      <c r="X35" t="s">
        <v>285</v>
      </c>
      <c r="Y35" t="s">
        <v>260</v>
      </c>
      <c r="AB35" t="s">
        <v>285</v>
      </c>
      <c r="AC35" t="str">
        <f>CONCATENATE($R35,$R36,$R37,$R38)</f>
        <v>1423</v>
      </c>
      <c r="AN35">
        <v>796</v>
      </c>
      <c r="AO35">
        <v>823</v>
      </c>
      <c r="AP35">
        <v>848</v>
      </c>
      <c r="AQ35">
        <v>796</v>
      </c>
      <c r="AT35">
        <f>(($AO$31-$AN$32)/($AN$33-$AN$32))</f>
        <v>0.22727272727272727</v>
      </c>
      <c r="AU35">
        <f>(($AP$30-$AN$32)/($AN$33-$AN$32))</f>
        <v>0.63636363636363635</v>
      </c>
      <c r="AV35">
        <f>(($AQ$32-$AN$31)/($AN$32-$AN$31))</f>
        <v>0.6</v>
      </c>
      <c r="AW35">
        <f>(($AN$33-$AO$31)/($AO$32-$AO$31))</f>
        <v>0.70833333333333337</v>
      </c>
      <c r="AX35">
        <f>(($AP$30-$AO$31)/($AO$32-$AO$31))</f>
        <v>0.375</v>
      </c>
      <c r="AY35">
        <f>(($AQ$33-$AO$31)/($AO$32-$AO$31))</f>
        <v>0.41666666666666669</v>
      </c>
      <c r="AZ35">
        <f>(($AN$33-$AP$30)/($AP$31-$AP$30))</f>
        <v>0.38095238095238093</v>
      </c>
      <c r="BA35">
        <f>(($AO$31-$AP$29)/($AP$30-$AP$29))</f>
        <v>0.60869565217391308</v>
      </c>
      <c r="BB35">
        <f>(($AQ$33-$AP$30)/($AP$31-$AP$30))</f>
        <v>4.7619047619047616E-2</v>
      </c>
      <c r="BC35">
        <f>(($AN$33-$AQ$33)/($AQ$34-$AQ$33))</f>
        <v>0.26923076923076922</v>
      </c>
      <c r="BD35">
        <f>(($AO$31-$AQ$32)/($AQ$33-$AQ$32))</f>
        <v>0.56521739130434778</v>
      </c>
      <c r="BE35">
        <f>(($AP$30-$AQ$32)/($AQ$33-$AQ$32))</f>
        <v>0.95652173913043481</v>
      </c>
      <c r="BG35">
        <v>1</v>
      </c>
      <c r="BH35">
        <v>207</v>
      </c>
      <c r="BI35">
        <f>($BH$39-$BH$36)/200</f>
        <v>0.115</v>
      </c>
      <c r="BQ35">
        <f>(($AO$31-$AN$32)/($AN$33-$AN$32))</f>
        <v>0.22727272727272727</v>
      </c>
      <c r="BR35">
        <f>1-(($AP$30-$AN$32)/($AN$33-$AN$32))</f>
        <v>0.36363636363636365</v>
      </c>
      <c r="BS35">
        <f>1-(($AQ$32-$AN$31)/($AN$32-$AN$31))</f>
        <v>0.4</v>
      </c>
      <c r="BT35">
        <f>1-(($AN$33-$AO$31)/($AO$32-$AO$31))</f>
        <v>0.29166666666666663</v>
      </c>
      <c r="BU35">
        <f>(($AP$30-$AO$31)/($AO$32-$AO$31))</f>
        <v>0.375</v>
      </c>
      <c r="BV35">
        <f>(($AQ$33-$AO$31)/($AO$32-$AO$31))</f>
        <v>0.41666666666666669</v>
      </c>
      <c r="BW35">
        <f>(($AN$33-$AP$30)/($AP$31-$AP$30))</f>
        <v>0.38095238095238093</v>
      </c>
      <c r="BX35">
        <f>1-(($AO$31-$AP$29)/($AP$30-$AP$29))</f>
        <v>0.39130434782608692</v>
      </c>
      <c r="BY35">
        <f>(($AQ$33-$AP$30)/($AP$31-$AP$30))</f>
        <v>4.7619047619047616E-2</v>
      </c>
      <c r="BZ35">
        <f>(($AN$33-$AQ$33)/($AQ$34-$AQ$33))</f>
        <v>0.26923076923076922</v>
      </c>
      <c r="CA35">
        <f>1-(($AO$31-$AQ$32)/($AQ$33-$AQ$32))</f>
        <v>0.43478260869565222</v>
      </c>
      <c r="CB35">
        <f>1-(($AP$30-$AQ$32)/($AQ$33-$AQ$32))</f>
        <v>4.3478260869565188E-2</v>
      </c>
    </row>
    <row r="36" spans="1:80" x14ac:dyDescent="0.25">
      <c r="A36">
        <v>35</v>
      </c>
      <c r="B36">
        <v>231.32322400000001</v>
      </c>
      <c r="C36" s="2">
        <v>1</v>
      </c>
      <c r="H36">
        <v>244.19698199999999</v>
      </c>
      <c r="I36" s="3">
        <v>4</v>
      </c>
      <c r="P36">
        <v>2</v>
      </c>
      <c r="Q36" t="str">
        <f>CONCATENATE(C36,E36,G36,I36)</f>
        <v>14</v>
      </c>
      <c r="R36">
        <v>4</v>
      </c>
      <c r="X36" t="s">
        <v>285</v>
      </c>
      <c r="Y36" t="s">
        <v>261</v>
      </c>
      <c r="AN36">
        <v>835</v>
      </c>
      <c r="AO36">
        <v>853</v>
      </c>
      <c r="AP36">
        <v>882</v>
      </c>
      <c r="AQ36">
        <v>840</v>
      </c>
      <c r="AT36">
        <f>(($AO$32-$AN$33)/($AN$34-$AN$33))</f>
        <v>0.31818181818181818</v>
      </c>
      <c r="AU36">
        <f>(($AP$31-$AN$33)/($AN$34-$AN$33))</f>
        <v>0.59090909090909094</v>
      </c>
      <c r="AV36">
        <f>(($AQ$33-$AN$32)/($AN$33-$AN$32))</f>
        <v>0.68181818181818177</v>
      </c>
      <c r="AW36">
        <f>(($AN$34-$AO$32)/($AO$33-$AO$32))</f>
        <v>0.57692307692307687</v>
      </c>
      <c r="AX36">
        <f>(($AP$31-$AO$32)/($AO$33-$AO$32))</f>
        <v>0.23076923076923078</v>
      </c>
      <c r="AY36">
        <f>(($AQ$34-$AO$32)/($AO$33-$AO$32))</f>
        <v>0.46153846153846156</v>
      </c>
      <c r="AZ36">
        <f>(($AN$34-$AP$31)/($AP$32-$AP$31))</f>
        <v>0.34615384615384615</v>
      </c>
      <c r="BA36">
        <f>(($AO$32-$AP$30)/($AP$31-$AP$30))</f>
        <v>0.7142857142857143</v>
      </c>
      <c r="BB36">
        <f>(($AQ$34-$AP$31)/($AP$32-$AP$31))</f>
        <v>0.23076923076923078</v>
      </c>
      <c r="BC36">
        <f>(($AN$34-$AQ$34)/($AQ$35-$AQ$34))</f>
        <v>0.1111111111111111</v>
      </c>
      <c r="BD36">
        <f>(($AO$32-$AQ$33)/($AQ$34-$AQ$33))</f>
        <v>0.53846153846153844</v>
      </c>
      <c r="BE36">
        <f>(($AP$31-$AQ$33)/($AQ$34-$AQ$33))</f>
        <v>0.76923076923076927</v>
      </c>
      <c r="BG36">
        <v>4</v>
      </c>
      <c r="BH36">
        <v>210</v>
      </c>
      <c r="BI36">
        <f>($BH$40-$BH$37)/200</f>
        <v>0.08</v>
      </c>
      <c r="BQ36">
        <f>(($AO$32-$AN$33)/($AN$34-$AN$33))</f>
        <v>0.31818181818181818</v>
      </c>
      <c r="BR36">
        <f>1-(($AP$31-$AN$33)/($AN$34-$AN$33))</f>
        <v>0.40909090909090906</v>
      </c>
      <c r="BS36">
        <f>1-(($AQ$33-$AN$32)/($AN$33-$AN$32))</f>
        <v>0.31818181818181823</v>
      </c>
      <c r="BT36">
        <f>1-(($AN$34-$AO$32)/($AO$33-$AO$32))</f>
        <v>0.42307692307692313</v>
      </c>
      <c r="BU36">
        <f>(($AP$31-$AO$32)/($AO$33-$AO$32))</f>
        <v>0.23076923076923078</v>
      </c>
      <c r="BV36">
        <f>(($AQ$34-$AO$32)/($AO$33-$AO$32))</f>
        <v>0.46153846153846156</v>
      </c>
      <c r="BW36">
        <f>(($AN$34-$AP$31)/($AP$32-$AP$31))</f>
        <v>0.34615384615384615</v>
      </c>
      <c r="BX36">
        <f>1-(($AO$32-$AP$30)/($AP$31-$AP$30))</f>
        <v>0.2857142857142857</v>
      </c>
      <c r="BY36">
        <f>(($AQ$34-$AP$31)/($AP$32-$AP$31))</f>
        <v>0.23076923076923078</v>
      </c>
      <c r="BZ36">
        <f>(($AN$34-$AQ$34)/($AQ$35-$AQ$34))</f>
        <v>0.1111111111111111</v>
      </c>
      <c r="CA36">
        <f>1-(($AO$32-$AQ$33)/($AQ$34-$AQ$33))</f>
        <v>0.46153846153846156</v>
      </c>
      <c r="CB36">
        <f>1-(($AP$31-$AQ$33)/($AQ$34-$AQ$33))</f>
        <v>0.23076923076923073</v>
      </c>
    </row>
    <row r="37" spans="1:80" x14ac:dyDescent="0.25">
      <c r="A37">
        <v>36</v>
      </c>
      <c r="B37">
        <v>231.3578</v>
      </c>
      <c r="C37" s="2">
        <v>1</v>
      </c>
      <c r="H37">
        <v>244.18819300000001</v>
      </c>
      <c r="I37" s="3">
        <v>4</v>
      </c>
      <c r="P37">
        <v>2</v>
      </c>
      <c r="Q37" t="str">
        <f>CONCATENATE(C37,E37,G37,I37)</f>
        <v>14</v>
      </c>
      <c r="R37">
        <v>2</v>
      </c>
      <c r="X37" t="s">
        <v>285</v>
      </c>
      <c r="Y37" t="s">
        <v>262</v>
      </c>
      <c r="AN37">
        <v>866</v>
      </c>
      <c r="AO37">
        <v>881</v>
      </c>
      <c r="AP37">
        <v>909</v>
      </c>
      <c r="AQ37">
        <v>867</v>
      </c>
      <c r="AT37">
        <f>(($AO$33-$AN$34)/($AN$35-$AN$34))</f>
        <v>0.45833333333333331</v>
      </c>
      <c r="AU37">
        <f>(($AP$32-$AN$34)/($AN$35-$AN$34))</f>
        <v>0.70833333333333337</v>
      </c>
      <c r="AV37">
        <f>(($AQ$34-$AN$33)/($AN$34-$AN$33))</f>
        <v>0.86363636363636365</v>
      </c>
      <c r="AW37">
        <f>(($AN$35-$AO$33)/($AO$34-$AO$33))</f>
        <v>0.4642857142857143</v>
      </c>
      <c r="AX37">
        <f>(($AP$32-$AO$33)/($AO$34-$AO$33))</f>
        <v>0.21428571428571427</v>
      </c>
      <c r="AY37">
        <f>(($AQ$35-$AO$33)/($AO$34-$AO$33))</f>
        <v>0.4642857142857143</v>
      </c>
      <c r="AZ37">
        <f>(($AN$35-$AP$32)/($AP$33-$AP$32))</f>
        <v>0.25</v>
      </c>
      <c r="BA37">
        <f>(($AO$33-$AP$31)/($AP$32-$AP$31))</f>
        <v>0.76923076923076927</v>
      </c>
      <c r="BB37">
        <f>(($AQ$35-$AP$32)/($AP$33-$AP$32))</f>
        <v>0.25</v>
      </c>
      <c r="BD37">
        <f>(($AO$33-$AQ$34)/($AQ$35-$AQ$34))</f>
        <v>0.51851851851851849</v>
      </c>
      <c r="BE37">
        <f>(($AP$32-$AQ$34)/($AQ$35-$AQ$34))</f>
        <v>0.7407407407407407</v>
      </c>
      <c r="BG37">
        <v>2</v>
      </c>
      <c r="BH37">
        <v>221</v>
      </c>
      <c r="BI37">
        <f>($BH$41-$BH$38)/200</f>
        <v>0.14000000000000001</v>
      </c>
      <c r="BQ37">
        <f>(($AO$33-$AN$34)/($AN$35-$AN$34))</f>
        <v>0.45833333333333331</v>
      </c>
      <c r="BR37">
        <f>1-(($AP$32-$AN$34)/($AN$35-$AN$34))</f>
        <v>0.29166666666666663</v>
      </c>
      <c r="BS37">
        <f>1-(($AQ$34-$AN$33)/($AN$34-$AN$33))</f>
        <v>0.13636363636363635</v>
      </c>
      <c r="BT37">
        <f>(($AN$35-$AO$33)/($AO$34-$AO$33))</f>
        <v>0.4642857142857143</v>
      </c>
      <c r="BU37">
        <f>(($AP$32-$AO$33)/($AO$34-$AO$33))</f>
        <v>0.21428571428571427</v>
      </c>
      <c r="BV37">
        <f>(($AQ$35-$AO$33)/($AO$34-$AO$33))</f>
        <v>0.4642857142857143</v>
      </c>
      <c r="BW37">
        <f>(($AN$35-$AP$32)/($AP$33-$AP$32))</f>
        <v>0.25</v>
      </c>
      <c r="BX37">
        <f>1-(($AO$33-$AP$31)/($AP$32-$AP$31))</f>
        <v>0.23076923076923073</v>
      </c>
      <c r="BY37">
        <f>(($AQ$35-$AP$32)/($AP$33-$AP$32))</f>
        <v>0.25</v>
      </c>
      <c r="CA37">
        <f>1-(($AO$33-$AQ$34)/($AQ$35-$AQ$34))</f>
        <v>0.48148148148148151</v>
      </c>
      <c r="CB37">
        <f>1-(($AP$32-$AQ$34)/($AQ$35-$AQ$34))</f>
        <v>0.2592592592592593</v>
      </c>
    </row>
    <row r="38" spans="1:80" x14ac:dyDescent="0.25">
      <c r="A38">
        <v>37</v>
      </c>
      <c r="B38">
        <v>231.28180599999999</v>
      </c>
      <c r="C38" s="2">
        <v>1</v>
      </c>
      <c r="H38">
        <v>244.172617</v>
      </c>
      <c r="I38" s="3">
        <v>4</v>
      </c>
      <c r="P38">
        <v>2</v>
      </c>
      <c r="Q38" t="str">
        <f>CONCATENATE(C38,E38,G38,I38)</f>
        <v>14</v>
      </c>
      <c r="R38">
        <v>3</v>
      </c>
      <c r="X38" t="s">
        <v>285</v>
      </c>
      <c r="Y38" t="s">
        <v>259</v>
      </c>
      <c r="AN38">
        <v>896</v>
      </c>
      <c r="AO38">
        <v>910</v>
      </c>
      <c r="AP38">
        <v>934</v>
      </c>
      <c r="AQ38">
        <v>896</v>
      </c>
      <c r="BA38">
        <f>(($AO$34-$AP$32)/($AP$33-$AP$32))</f>
        <v>0.7857142857142857</v>
      </c>
      <c r="BG38">
        <v>3</v>
      </c>
      <c r="BH38">
        <v>221</v>
      </c>
      <c r="BI38">
        <f>($BH$42-$BH$39)/200</f>
        <v>8.5000000000000006E-2</v>
      </c>
      <c r="BX38">
        <f>1-(($AO$34-$AP$32)/($AP$33-$AP$32))</f>
        <v>0.2142857142857143</v>
      </c>
    </row>
    <row r="39" spans="1:80" x14ac:dyDescent="0.25">
      <c r="A39">
        <v>38</v>
      </c>
      <c r="B39">
        <v>231.25196499999998</v>
      </c>
      <c r="C39" s="2">
        <v>1</v>
      </c>
      <c r="H39">
        <v>244.17661699999999</v>
      </c>
      <c r="I39" s="3">
        <v>4</v>
      </c>
      <c r="P39">
        <v>2</v>
      </c>
      <c r="Q39" t="str">
        <f>CONCATENATE(C39,E39,G39,I39)</f>
        <v>14</v>
      </c>
      <c r="R39">
        <v>1</v>
      </c>
      <c r="X39" t="s">
        <v>285</v>
      </c>
      <c r="Y39" t="s">
        <v>260</v>
      </c>
      <c r="AB39" t="s">
        <v>285</v>
      </c>
      <c r="AC39" t="str">
        <f>CONCATENATE($R39,$R40,$R41,$R42)</f>
        <v>1423</v>
      </c>
      <c r="AN39">
        <v>922</v>
      </c>
      <c r="AO39">
        <v>936</v>
      </c>
      <c r="AP39">
        <v>958</v>
      </c>
      <c r="AQ39">
        <v>924</v>
      </c>
      <c r="BG39">
        <v>1</v>
      </c>
      <c r="BH39">
        <v>233</v>
      </c>
      <c r="BI39">
        <f>($BH$43-$BH$40)/200</f>
        <v>0.125</v>
      </c>
    </row>
    <row r="40" spans="1:80" x14ac:dyDescent="0.25">
      <c r="A40">
        <v>39</v>
      </c>
      <c r="B40">
        <v>231.34169600000001</v>
      </c>
      <c r="C40" s="2">
        <v>1</v>
      </c>
      <c r="H40">
        <v>244.11414600000001</v>
      </c>
      <c r="I40" s="3">
        <v>4</v>
      </c>
      <c r="P40">
        <v>2</v>
      </c>
      <c r="Q40" t="str">
        <f>CONCATENATE(C40,E40,G40,I40)</f>
        <v>14</v>
      </c>
      <c r="R40">
        <v>4</v>
      </c>
      <c r="X40" t="s">
        <v>285</v>
      </c>
      <c r="Y40" t="s">
        <v>261</v>
      </c>
      <c r="AN40">
        <v>947</v>
      </c>
      <c r="AO40">
        <v>960</v>
      </c>
      <c r="AP40">
        <v>981</v>
      </c>
      <c r="AQ40">
        <v>950</v>
      </c>
      <c r="BG40">
        <v>4</v>
      </c>
      <c r="BH40">
        <v>237</v>
      </c>
      <c r="BI40">
        <f>($BH$44-$BH$41)/200</f>
        <v>8.5000000000000006E-2</v>
      </c>
    </row>
    <row r="41" spans="1:80" x14ac:dyDescent="0.25">
      <c r="A41">
        <v>40</v>
      </c>
      <c r="B41">
        <v>231.34169600000001</v>
      </c>
      <c r="C41" s="2">
        <v>1</v>
      </c>
      <c r="H41">
        <v>244.199826</v>
      </c>
      <c r="I41" s="3">
        <v>4</v>
      </c>
      <c r="P41">
        <v>2</v>
      </c>
      <c r="Q41" t="str">
        <f>CONCATENATE(C41,E41,G41,I41)</f>
        <v>14</v>
      </c>
      <c r="R41">
        <v>2</v>
      </c>
      <c r="X41" t="s">
        <v>286</v>
      </c>
      <c r="Y41" t="s">
        <v>263</v>
      </c>
      <c r="AN41">
        <v>972</v>
      </c>
      <c r="AO41">
        <v>987</v>
      </c>
      <c r="AP41">
        <v>1005</v>
      </c>
      <c r="AQ41">
        <v>976</v>
      </c>
      <c r="AT41">
        <f>(($AO$36-$AN$36)/($AN$37-$AN$36))</f>
        <v>0.58064516129032262</v>
      </c>
      <c r="AU41">
        <f>(($AP$35-$AN$36)/($AN$37-$AN$36))</f>
        <v>0.41935483870967744</v>
      </c>
      <c r="AV41">
        <f>(($AQ$36-$AN$36)/($AN$37-$AN$36))</f>
        <v>0.16129032258064516</v>
      </c>
      <c r="AW41">
        <f>(($AN$36-$AO$35)/($AO$36-$AO$35))</f>
        <v>0.4</v>
      </c>
      <c r="AX41">
        <f>(($AP$35-$AO$35)/($AO$36-$AO$35))</f>
        <v>0.83333333333333337</v>
      </c>
      <c r="AY41">
        <f>(($AQ$36-$AO$35)/($AO$36-$AO$35))</f>
        <v>0.56666666666666665</v>
      </c>
      <c r="AZ41">
        <f>(($AN$36-$AP$34)/($AP$35-$AP$34))</f>
        <v>0.51851851851851849</v>
      </c>
      <c r="BA41">
        <f>(($AO$35-$AP$34)/($AP$35-$AP$34))</f>
        <v>7.407407407407407E-2</v>
      </c>
      <c r="BB41">
        <f>(($AQ$36-$AP$34)/($AP$35-$AP$34))</f>
        <v>0.70370370370370372</v>
      </c>
      <c r="BC41">
        <f>(($AN$37-$AQ$36)/($AQ$37-$AQ$36))</f>
        <v>0.96296296296296291</v>
      </c>
      <c r="BD41">
        <f>(($AO$36-$AQ$36)/($AQ$37-$AQ$36))</f>
        <v>0.48148148148148145</v>
      </c>
      <c r="BE41">
        <f>(($AP$35-$AQ$36)/($AQ$37-$AQ$36))</f>
        <v>0.29629629629629628</v>
      </c>
      <c r="BG41">
        <v>2</v>
      </c>
      <c r="BH41">
        <v>249</v>
      </c>
      <c r="BI41">
        <f>($BH$45-$BH$42)/200</f>
        <v>0.13</v>
      </c>
      <c r="BQ41">
        <f>1-(($AO$36-$AN$36)/($AN$37-$AN$36))</f>
        <v>0.41935483870967738</v>
      </c>
      <c r="BR41">
        <f>(($AP$35-$AN$36)/($AN$37-$AN$36))</f>
        <v>0.41935483870967744</v>
      </c>
      <c r="BS41">
        <f>(($AQ$36-$AN$36)/($AN$37-$AN$36))</f>
        <v>0.16129032258064516</v>
      </c>
      <c r="BT41">
        <f>(($AN$36-$AO$35)/($AO$36-$AO$35))</f>
        <v>0.4</v>
      </c>
      <c r="BU41">
        <f>1-(($AP$35-$AO$35)/($AO$36-$AO$35))</f>
        <v>0.16666666666666663</v>
      </c>
      <c r="BV41">
        <f>1-(($AQ$36-$AO$35)/($AO$36-$AO$35))</f>
        <v>0.43333333333333335</v>
      </c>
      <c r="BW41">
        <f>1-(($AN$36-$AP$34)/($AP$35-$AP$34))</f>
        <v>0.48148148148148151</v>
      </c>
      <c r="BX41">
        <f>(($AO$35-$AP$34)/($AP$35-$AP$34))</f>
        <v>7.407407407407407E-2</v>
      </c>
      <c r="BY41">
        <f>1-(($AQ$36-$AP$34)/($AP$35-$AP$34))</f>
        <v>0.29629629629629628</v>
      </c>
      <c r="BZ41">
        <f>1-(($AN$37-$AQ$36)/($AQ$37-$AQ$36))</f>
        <v>3.703703703703709E-2</v>
      </c>
      <c r="CA41">
        <f>(($AO$36-$AQ$36)/($AQ$37-$AQ$36))</f>
        <v>0.48148148148148145</v>
      </c>
      <c r="CB41">
        <f>(($AP$35-$AQ$36)/($AQ$37-$AQ$36))</f>
        <v>0.29629629629629628</v>
      </c>
    </row>
    <row r="42" spans="1:80" x14ac:dyDescent="0.25">
      <c r="A42">
        <v>41</v>
      </c>
      <c r="B42">
        <v>231.34169600000001</v>
      </c>
      <c r="C42" s="2">
        <v>1</v>
      </c>
      <c r="H42">
        <v>244.180037</v>
      </c>
      <c r="I42" s="3">
        <v>4</v>
      </c>
      <c r="P42">
        <v>2</v>
      </c>
      <c r="Q42" t="str">
        <f>CONCATENATE(C42,E42,G42,I42)</f>
        <v>14</v>
      </c>
      <c r="R42">
        <v>3</v>
      </c>
      <c r="X42" t="s">
        <v>287</v>
      </c>
      <c r="Y42" t="s">
        <v>264</v>
      </c>
      <c r="AN42">
        <v>995</v>
      </c>
      <c r="AO42">
        <v>1011</v>
      </c>
      <c r="AP42">
        <v>1031</v>
      </c>
      <c r="AQ42">
        <v>1002</v>
      </c>
      <c r="AT42">
        <f>(($AO$37-$AN$37)/($AN$38-$AN$37))</f>
        <v>0.5</v>
      </c>
      <c r="AU42">
        <f>(($AP$36-$AN$37)/($AN$38-$AN$37))</f>
        <v>0.53333333333333333</v>
      </c>
      <c r="AV42">
        <f>(($AQ$37-$AN$37)/($AN$38-$AN$37))</f>
        <v>3.3333333333333333E-2</v>
      </c>
      <c r="AW42">
        <f>(($AN$37-$AO$36)/($AO$37-$AO$36))</f>
        <v>0.4642857142857143</v>
      </c>
      <c r="AX42">
        <f>(($AP$36-$AO$37)/($AO$38-$AO$37))</f>
        <v>3.4482758620689655E-2</v>
      </c>
      <c r="AY42">
        <f>(($AQ$37-$AO$36)/($AO$37-$AO$36))</f>
        <v>0.5</v>
      </c>
      <c r="AZ42">
        <f>(($AN$37-$AP$35)/($AP$36-$AP$35))</f>
        <v>0.52941176470588236</v>
      </c>
      <c r="BA42">
        <f>(($AO$36-$AP$35)/($AP$36-$AP$35))</f>
        <v>0.14705882352941177</v>
      </c>
      <c r="BB42">
        <f>(($AQ$37-$AP$35)/($AP$36-$AP$35))</f>
        <v>0.55882352941176472</v>
      </c>
      <c r="BC42">
        <f>(($AN$38-$AQ$38)/($AQ$39-$AQ$38))</f>
        <v>0</v>
      </c>
      <c r="BD42">
        <f>(($AO$37-$AQ$37)/($AQ$38-$AQ$37))</f>
        <v>0.48275862068965519</v>
      </c>
      <c r="BE42">
        <f>(($AP$36-$AQ$37)/($AQ$38-$AQ$37))</f>
        <v>0.51724137931034486</v>
      </c>
      <c r="BG42">
        <v>3</v>
      </c>
      <c r="BH42">
        <v>250</v>
      </c>
      <c r="BI42">
        <f>($BH$46-$BH$43)/200</f>
        <v>7.4999999999999997E-2</v>
      </c>
      <c r="BQ42">
        <f>(($AO$37-$AN$37)/($AN$38-$AN$37))</f>
        <v>0.5</v>
      </c>
      <c r="BR42">
        <f>1-(($AP$36-$AN$37)/($AN$38-$AN$37))</f>
        <v>0.46666666666666667</v>
      </c>
      <c r="BS42">
        <f>(($AQ$37-$AN$37)/($AN$38-$AN$37))</f>
        <v>3.3333333333333333E-2</v>
      </c>
      <c r="BT42">
        <f>(($AN$37-$AO$36)/($AO$37-$AO$36))</f>
        <v>0.4642857142857143</v>
      </c>
      <c r="BU42">
        <f>(($AP$36-$AO$37)/($AO$38-$AO$37))</f>
        <v>3.4482758620689655E-2</v>
      </c>
      <c r="BV42">
        <f>(($AQ$37-$AO$36)/($AO$37-$AO$36))</f>
        <v>0.5</v>
      </c>
      <c r="BW42">
        <f>1-(($AN$37-$AP$35)/($AP$36-$AP$35))</f>
        <v>0.47058823529411764</v>
      </c>
      <c r="BX42">
        <f>(($AO$36-$AP$35)/($AP$36-$AP$35))</f>
        <v>0.14705882352941177</v>
      </c>
      <c r="BY42">
        <f>1-(($AQ$37-$AP$35)/($AP$36-$AP$35))</f>
        <v>0.44117647058823528</v>
      </c>
      <c r="BZ42">
        <f>(($AN$38-$AQ$38)/($AQ$39-$AQ$38))</f>
        <v>0</v>
      </c>
      <c r="CA42">
        <f>(($AO$37-$AQ$37)/($AQ$38-$AQ$37))</f>
        <v>0.48275862068965519</v>
      </c>
      <c r="CB42">
        <f>1-(($AP$36-$AQ$37)/($AQ$38-$AQ$37))</f>
        <v>0.48275862068965514</v>
      </c>
    </row>
    <row r="43" spans="1:80" x14ac:dyDescent="0.25">
      <c r="A43">
        <v>42</v>
      </c>
      <c r="B43">
        <v>231.34169600000001</v>
      </c>
      <c r="C43" s="2">
        <v>1</v>
      </c>
      <c r="P43">
        <v>1</v>
      </c>
      <c r="Q43" t="str">
        <f>CONCATENATE(C43,E43,G43,I43)</f>
        <v>1</v>
      </c>
      <c r="R43">
        <v>1</v>
      </c>
      <c r="X43" t="s">
        <v>287</v>
      </c>
      <c r="Y43" t="s">
        <v>265</v>
      </c>
      <c r="AB43" t="s">
        <v>287</v>
      </c>
      <c r="AC43" t="str">
        <f>CONCATENATE($R43,$R44,$R45,$R46)</f>
        <v>1432</v>
      </c>
      <c r="AN43">
        <v>1021</v>
      </c>
      <c r="AO43">
        <v>1035</v>
      </c>
      <c r="AP43">
        <v>1055</v>
      </c>
      <c r="AQ43">
        <v>1026</v>
      </c>
      <c r="AT43">
        <f>(($AO$38-$AN$38)/($AN$39-$AN$38))</f>
        <v>0.53846153846153844</v>
      </c>
      <c r="AU43">
        <f>(($AP$37-$AN$38)/($AN$39-$AN$38))</f>
        <v>0.5</v>
      </c>
      <c r="AV43">
        <f>(($AQ$38-$AN$38)/($AN$39-$AN$38))</f>
        <v>0</v>
      </c>
      <c r="AW43">
        <f>(($AN$38-$AO$37)/($AO$38-$AO$37))</f>
        <v>0.51724137931034486</v>
      </c>
      <c r="AX43">
        <f>(($AP$37-$AO$37)/($AO$38-$AO$37))</f>
        <v>0.96551724137931039</v>
      </c>
      <c r="AY43">
        <f>(($AQ$38-$AO$37)/($AO$38-$AO$37))</f>
        <v>0.51724137931034486</v>
      </c>
      <c r="AZ43">
        <f>(($AN$38-$AP$36)/($AP$37-$AP$36))</f>
        <v>0.51851851851851849</v>
      </c>
      <c r="BA43">
        <f>(($AO$37-$AP$35)/($AP$36-$AP$35))</f>
        <v>0.97058823529411764</v>
      </c>
      <c r="BB43">
        <f>(($AQ$38-$AP$36)/($AP$37-$AP$36))</f>
        <v>0.51851851851851849</v>
      </c>
      <c r="BC43">
        <f>(($AN$39-$AQ$38)/($AQ$39-$AQ$38))</f>
        <v>0.9285714285714286</v>
      </c>
      <c r="BD43">
        <f>(($AO$38-$AQ$38)/($AQ$39-$AQ$38))</f>
        <v>0.5</v>
      </c>
      <c r="BE43">
        <f>(($AP$37-$AQ$38)/($AQ$39-$AQ$38))</f>
        <v>0.4642857142857143</v>
      </c>
      <c r="BG43">
        <v>1</v>
      </c>
      <c r="BH43">
        <v>262</v>
      </c>
      <c r="BI43">
        <f>($BH$47-$BH$44)/200</f>
        <v>0.125</v>
      </c>
      <c r="BQ43">
        <f>1-(($AO$38-$AN$38)/($AN$39-$AN$38))</f>
        <v>0.46153846153846156</v>
      </c>
      <c r="BR43">
        <f>(($AP$37-$AN$38)/($AN$39-$AN$38))</f>
        <v>0.5</v>
      </c>
      <c r="BS43">
        <f>(($AQ$38-$AN$38)/($AN$39-$AN$38))</f>
        <v>0</v>
      </c>
      <c r="BT43">
        <f>1-(($AN$38-$AO$37)/($AO$38-$AO$37))</f>
        <v>0.48275862068965514</v>
      </c>
      <c r="BU43">
        <f>1-(($AP$37-$AO$37)/($AO$38-$AO$37))</f>
        <v>3.4482758620689613E-2</v>
      </c>
      <c r="BV43">
        <f>1-(($AQ$38-$AO$37)/($AO$38-$AO$37))</f>
        <v>0.48275862068965514</v>
      </c>
      <c r="BW43">
        <f>1-(($AN$38-$AP$36)/($AP$37-$AP$36))</f>
        <v>0.48148148148148151</v>
      </c>
      <c r="BX43">
        <f>1-(($AO$37-$AP$35)/($AP$36-$AP$35))</f>
        <v>2.9411764705882359E-2</v>
      </c>
      <c r="BY43">
        <f>1-(($AQ$38-$AP$36)/($AP$37-$AP$36))</f>
        <v>0.48148148148148151</v>
      </c>
      <c r="BZ43">
        <f>1-(($AN$39-$AQ$38)/($AQ$39-$AQ$38))</f>
        <v>7.1428571428571397E-2</v>
      </c>
      <c r="CA43">
        <f>(($AO$38-$AQ$38)/($AQ$39-$AQ$38))</f>
        <v>0.5</v>
      </c>
      <c r="CB43">
        <f>(($AP$37-$AQ$38)/($AQ$39-$AQ$38))</f>
        <v>0.4642857142857143</v>
      </c>
    </row>
    <row r="44" spans="1:80" x14ac:dyDescent="0.25">
      <c r="A44">
        <v>43</v>
      </c>
      <c r="D44">
        <v>221.27520100000001</v>
      </c>
      <c r="E44" s="4">
        <v>2</v>
      </c>
      <c r="P44">
        <v>1</v>
      </c>
      <c r="Q44" t="str">
        <f>CONCATENATE(C44,E44,G44,I44)</f>
        <v>2</v>
      </c>
      <c r="R44">
        <v>4</v>
      </c>
      <c r="X44" t="s">
        <v>287</v>
      </c>
      <c r="Y44" t="s">
        <v>266</v>
      </c>
      <c r="AN44">
        <v>1044</v>
      </c>
      <c r="AO44">
        <v>1058</v>
      </c>
      <c r="AP44">
        <v>1078</v>
      </c>
      <c r="AQ44">
        <v>1049</v>
      </c>
      <c r="AT44">
        <f>(($AO$39-$AN$39)/($AN$40-$AN$39))</f>
        <v>0.56000000000000005</v>
      </c>
      <c r="AU44">
        <f>(($AP$38-$AN$39)/($AN$40-$AN$39))</f>
        <v>0.48</v>
      </c>
      <c r="AV44">
        <f>(($AQ$39-$AN$39)/($AN$40-$AN$39))</f>
        <v>0.08</v>
      </c>
      <c r="AW44">
        <f>(($AN$39-$AO$38)/($AO$39-$AO$38))</f>
        <v>0.46153846153846156</v>
      </c>
      <c r="AX44">
        <f>(($AP$38-$AO$38)/($AO$39-$AO$38))</f>
        <v>0.92307692307692313</v>
      </c>
      <c r="AY44">
        <f>(($AQ$39-$AO$38)/($AO$39-$AO$38))</f>
        <v>0.53846153846153844</v>
      </c>
      <c r="AZ44">
        <f>(($AN$39-$AP$37)/($AP$38-$AP$37))</f>
        <v>0.52</v>
      </c>
      <c r="BA44">
        <f>(($AO$38-$AP$37)/($AP$38-$AP$37))</f>
        <v>0.04</v>
      </c>
      <c r="BB44">
        <f>(($AQ$39-$AP$37)/($AP$38-$AP$37))</f>
        <v>0.6</v>
      </c>
      <c r="BC44">
        <f>(($AN$40-$AQ$39)/($AQ$40-$AQ$39))</f>
        <v>0.88461538461538458</v>
      </c>
      <c r="BD44">
        <f>(($AO$39-$AQ$39)/($AQ$40-$AQ$39))</f>
        <v>0.46153846153846156</v>
      </c>
      <c r="BE44">
        <f>(($AP$38-$AQ$39)/($AQ$40-$AQ$39))</f>
        <v>0.38461538461538464</v>
      </c>
      <c r="BG44">
        <v>4</v>
      </c>
      <c r="BH44">
        <v>266</v>
      </c>
      <c r="BI44">
        <f>($BH$48-$BH$45)/200</f>
        <v>8.5000000000000006E-2</v>
      </c>
      <c r="BQ44">
        <f>1-(($AO$39-$AN$39)/($AN$40-$AN$39))</f>
        <v>0.43999999999999995</v>
      </c>
      <c r="BR44">
        <f>(($AP$38-$AN$39)/($AN$40-$AN$39))</f>
        <v>0.48</v>
      </c>
      <c r="BS44">
        <f>(($AQ$39-$AN$39)/($AN$40-$AN$39))</f>
        <v>0.08</v>
      </c>
      <c r="BT44">
        <f>(($AN$39-$AO$38)/($AO$39-$AO$38))</f>
        <v>0.46153846153846156</v>
      </c>
      <c r="BU44">
        <f>1-(($AP$38-$AO$38)/($AO$39-$AO$38))</f>
        <v>7.6923076923076872E-2</v>
      </c>
      <c r="BV44">
        <f>1-(($AQ$39-$AO$38)/($AO$39-$AO$38))</f>
        <v>0.46153846153846156</v>
      </c>
      <c r="BW44">
        <f>1-(($AN$39-$AP$37)/($AP$38-$AP$37))</f>
        <v>0.48</v>
      </c>
      <c r="BX44">
        <f>(($AO$38-$AP$37)/($AP$38-$AP$37))</f>
        <v>0.04</v>
      </c>
      <c r="BY44">
        <f>1-(($AQ$39-$AP$37)/($AP$38-$AP$37))</f>
        <v>0.4</v>
      </c>
      <c r="BZ44">
        <f>1-(($AN$40-$AQ$39)/($AQ$40-$AQ$39))</f>
        <v>0.11538461538461542</v>
      </c>
      <c r="CA44">
        <f>(($AO$39-$AQ$39)/($AQ$40-$AQ$39))</f>
        <v>0.46153846153846156</v>
      </c>
      <c r="CB44">
        <f>(($AP$38-$AQ$39)/($AQ$40-$AQ$39))</f>
        <v>0.38461538461538464</v>
      </c>
    </row>
    <row r="45" spans="1:80" x14ac:dyDescent="0.25">
      <c r="A45">
        <v>44</v>
      </c>
      <c r="D45">
        <v>221.266887</v>
      </c>
      <c r="E45" s="4">
        <v>2</v>
      </c>
      <c r="P45">
        <v>1</v>
      </c>
      <c r="Q45" t="str">
        <f>CONCATENATE(C45,E45,G45,I45)</f>
        <v>2</v>
      </c>
      <c r="R45">
        <v>3</v>
      </c>
      <c r="X45" t="s">
        <v>287</v>
      </c>
      <c r="Y45" t="s">
        <v>268</v>
      </c>
      <c r="AN45">
        <v>1068</v>
      </c>
      <c r="AO45">
        <v>1081</v>
      </c>
      <c r="AP45">
        <v>1103</v>
      </c>
      <c r="AQ45">
        <v>1073</v>
      </c>
      <c r="AT45">
        <f>(($AO$40-$AN$40)/($AN$41-$AN$40))</f>
        <v>0.52</v>
      </c>
      <c r="AU45">
        <f>(($AP$39-$AN$40)/($AN$41-$AN$40))</f>
        <v>0.44</v>
      </c>
      <c r="AV45">
        <f>(($AQ$40-$AN$40)/($AN$41-$AN$40))</f>
        <v>0.12</v>
      </c>
      <c r="AW45">
        <f>(($AN$40-$AO$39)/($AO$40-$AO$39))</f>
        <v>0.45833333333333331</v>
      </c>
      <c r="AX45">
        <f>(($AP$39-$AO$39)/($AO$40-$AO$39))</f>
        <v>0.91666666666666663</v>
      </c>
      <c r="AY45">
        <f>(($AQ$40-$AO$39)/($AO$40-$AO$39))</f>
        <v>0.58333333333333337</v>
      </c>
      <c r="AZ45">
        <f>(($AN$40-$AP$38)/($AP$39-$AP$38))</f>
        <v>0.54166666666666663</v>
      </c>
      <c r="BA45">
        <f>(($AO$39-$AP$38)/($AP$39-$AP$38))</f>
        <v>8.3333333333333329E-2</v>
      </c>
      <c r="BB45">
        <f>(($AQ$40-$AP$38)/($AP$39-$AP$38))</f>
        <v>0.66666666666666663</v>
      </c>
      <c r="BC45">
        <f>(($AN$41-$AQ$40)/($AQ$41-$AQ$40))</f>
        <v>0.84615384615384615</v>
      </c>
      <c r="BD45">
        <f>(($AO$40-$AQ$40)/($AQ$41-$AQ$40))</f>
        <v>0.38461538461538464</v>
      </c>
      <c r="BE45">
        <f>(($AP$39-$AQ$40)/($AQ$41-$AQ$40))</f>
        <v>0.30769230769230771</v>
      </c>
      <c r="BG45">
        <v>3</v>
      </c>
      <c r="BH45">
        <v>276</v>
      </c>
      <c r="BI45">
        <f>($BH$54-$BH$51)/200</f>
        <v>0.15</v>
      </c>
      <c r="BQ45">
        <f>1-(($AO$40-$AN$40)/($AN$41-$AN$40))</f>
        <v>0.48</v>
      </c>
      <c r="BR45">
        <f>(($AP$39-$AN$40)/($AN$41-$AN$40))</f>
        <v>0.44</v>
      </c>
      <c r="BS45">
        <f>(($AQ$40-$AN$40)/($AN$41-$AN$40))</f>
        <v>0.12</v>
      </c>
      <c r="BT45">
        <f>(($AN$40-$AO$39)/($AO$40-$AO$39))</f>
        <v>0.45833333333333331</v>
      </c>
      <c r="BU45">
        <f>1-(($AP$39-$AO$39)/($AO$40-$AO$39))</f>
        <v>8.333333333333337E-2</v>
      </c>
      <c r="BV45">
        <f>1-(($AQ$40-$AO$39)/($AO$40-$AO$39))</f>
        <v>0.41666666666666663</v>
      </c>
      <c r="BW45">
        <f>1-(($AN$40-$AP$38)/($AP$39-$AP$38))</f>
        <v>0.45833333333333337</v>
      </c>
      <c r="BX45">
        <f>(($AO$39-$AP$38)/($AP$39-$AP$38))</f>
        <v>8.3333333333333329E-2</v>
      </c>
      <c r="BY45">
        <f>1-(($AQ$40-$AP$38)/($AP$39-$AP$38))</f>
        <v>0.33333333333333337</v>
      </c>
      <c r="BZ45">
        <f>1-(($AN$41-$AQ$40)/($AQ$41-$AQ$40))</f>
        <v>0.15384615384615385</v>
      </c>
      <c r="CA45">
        <f>(($AO$40-$AQ$40)/($AQ$41-$AQ$40))</f>
        <v>0.38461538461538464</v>
      </c>
      <c r="CB45">
        <f>(($AP$39-$AQ$40)/($AQ$41-$AQ$40))</f>
        <v>0.30769230769230771</v>
      </c>
    </row>
    <row r="46" spans="1:80" x14ac:dyDescent="0.25">
      <c r="A46">
        <v>45</v>
      </c>
      <c r="D46">
        <v>221.22288900000001</v>
      </c>
      <c r="E46" s="4">
        <v>2</v>
      </c>
      <c r="F46">
        <v>231.175759</v>
      </c>
      <c r="G46" s="5">
        <v>3</v>
      </c>
      <c r="P46">
        <v>2</v>
      </c>
      <c r="Q46" t="str">
        <f>CONCATENATE(C46,E46,G46,I46)</f>
        <v>23</v>
      </c>
      <c r="R46">
        <v>2</v>
      </c>
      <c r="X46" t="s">
        <v>287</v>
      </c>
      <c r="Y46" t="s">
        <v>264</v>
      </c>
      <c r="AN46">
        <v>1093</v>
      </c>
      <c r="AO46">
        <v>1108</v>
      </c>
      <c r="AP46">
        <v>1132</v>
      </c>
      <c r="AQ46">
        <v>1097</v>
      </c>
      <c r="AT46">
        <f>(($AO$41-$AN$41)/($AN$42-$AN$41))</f>
        <v>0.65217391304347827</v>
      </c>
      <c r="AU46">
        <f>(($AP$40-$AN$41)/($AN$42-$AN$41))</f>
        <v>0.39130434782608697</v>
      </c>
      <c r="AV46">
        <f>(($AQ$41-$AN$41)/($AN$42-$AN$41))</f>
        <v>0.17391304347826086</v>
      </c>
      <c r="AW46">
        <f>(($AN$41-$AO$40)/($AO$41-$AO$40))</f>
        <v>0.44444444444444442</v>
      </c>
      <c r="AX46">
        <f>(($AP$40-$AO$40)/($AO$41-$AO$40))</f>
        <v>0.77777777777777779</v>
      </c>
      <c r="AY46">
        <f>(($AQ$41-$AO$40)/($AO$41-$AO$40))</f>
        <v>0.59259259259259256</v>
      </c>
      <c r="AZ46">
        <f>(($AN$41-$AP$39)/($AP$40-$AP$39))</f>
        <v>0.60869565217391308</v>
      </c>
      <c r="BA46">
        <f>(($AO$40-$AP$39)/($AP$40-$AP$39))</f>
        <v>8.6956521739130432E-2</v>
      </c>
      <c r="BB46">
        <f>(($AQ$41-$AP$39)/($AP$40-$AP$39))</f>
        <v>0.78260869565217395</v>
      </c>
      <c r="BC46">
        <f>(($AN$42-$AQ$41)/($AQ$42-$AQ$41))</f>
        <v>0.73076923076923073</v>
      </c>
      <c r="BD46">
        <f>(($AO$41-$AQ$41)/($AQ$42-$AQ$41))</f>
        <v>0.42307692307692307</v>
      </c>
      <c r="BE46">
        <f>(($AP$40-$AQ$41)/($AQ$42-$AQ$41))</f>
        <v>0.19230769230769232</v>
      </c>
      <c r="BG46">
        <v>2</v>
      </c>
      <c r="BH46">
        <v>277</v>
      </c>
      <c r="BI46">
        <f>($BH$55-$BH$52)/200</f>
        <v>0.08</v>
      </c>
      <c r="BQ46">
        <f>1-(($AO$41-$AN$41)/($AN$42-$AN$41))</f>
        <v>0.34782608695652173</v>
      </c>
      <c r="BR46">
        <f>(($AP$40-$AN$41)/($AN$42-$AN$41))</f>
        <v>0.39130434782608697</v>
      </c>
      <c r="BS46">
        <f>(($AQ$41-$AN$41)/($AN$42-$AN$41))</f>
        <v>0.17391304347826086</v>
      </c>
      <c r="BT46">
        <f>(($AN$41-$AO$40)/($AO$41-$AO$40))</f>
        <v>0.44444444444444442</v>
      </c>
      <c r="BU46">
        <f>1-(($AP$40-$AO$40)/($AO$41-$AO$40))</f>
        <v>0.22222222222222221</v>
      </c>
      <c r="BV46">
        <f>1-(($AQ$41-$AO$40)/($AO$41-$AO$40))</f>
        <v>0.40740740740740744</v>
      </c>
      <c r="BW46">
        <f>1-(($AN$41-$AP$39)/($AP$40-$AP$39))</f>
        <v>0.39130434782608692</v>
      </c>
      <c r="BX46">
        <f>(($AO$40-$AP$39)/($AP$40-$AP$39))</f>
        <v>8.6956521739130432E-2</v>
      </c>
      <c r="BY46">
        <f>1-(($AQ$41-$AP$39)/($AP$40-$AP$39))</f>
        <v>0.21739130434782605</v>
      </c>
      <c r="BZ46">
        <f>1-(($AN$42-$AQ$41)/($AQ$42-$AQ$41))</f>
        <v>0.26923076923076927</v>
      </c>
      <c r="CA46">
        <f>(($AO$41-$AQ$41)/($AQ$42-$AQ$41))</f>
        <v>0.42307692307692307</v>
      </c>
      <c r="CB46">
        <f>(($AP$40-$AQ$41)/($AQ$42-$AQ$41))</f>
        <v>0.19230769230769232</v>
      </c>
    </row>
    <row r="47" spans="1:80" x14ac:dyDescent="0.25">
      <c r="A47">
        <v>46</v>
      </c>
      <c r="D47">
        <v>221.22157300000001</v>
      </c>
      <c r="E47" s="4">
        <v>2</v>
      </c>
      <c r="F47">
        <v>231.15249699999998</v>
      </c>
      <c r="G47" s="5">
        <v>3</v>
      </c>
      <c r="P47">
        <v>2</v>
      </c>
      <c r="Q47" t="str">
        <f>CONCATENATE(C47,E47,G47,I47)</f>
        <v>23</v>
      </c>
      <c r="R47">
        <v>1</v>
      </c>
      <c r="X47" t="s">
        <v>287</v>
      </c>
      <c r="Y47" t="s">
        <v>265</v>
      </c>
      <c r="AN47">
        <v>1118</v>
      </c>
      <c r="AO47">
        <v>1128</v>
      </c>
      <c r="AP47">
        <v>1167</v>
      </c>
      <c r="AQ47">
        <v>1124</v>
      </c>
      <c r="AT47">
        <f>(($AO$42-$AN$42)/($AN$43-$AN$42))</f>
        <v>0.61538461538461542</v>
      </c>
      <c r="AU47">
        <f>(($AP$41-$AN$42)/($AN$43-$AN$42))</f>
        <v>0.38461538461538464</v>
      </c>
      <c r="AV47">
        <f>(($AQ$42-$AN$42)/($AN$43-$AN$42))</f>
        <v>0.26923076923076922</v>
      </c>
      <c r="AW47">
        <f>(($AN$42-$AO$41)/($AO$42-$AO$41))</f>
        <v>0.33333333333333331</v>
      </c>
      <c r="AX47">
        <f>(($AP$41-$AO$41)/($AO$42-$AO$41))</f>
        <v>0.75</v>
      </c>
      <c r="AY47">
        <f>(($AQ$42-$AO$41)/($AO$42-$AO$41))</f>
        <v>0.625</v>
      </c>
      <c r="AZ47">
        <f>(($AN$42-$AP$40)/($AP$41-$AP$40))</f>
        <v>0.58333333333333337</v>
      </c>
      <c r="BA47">
        <f>(($AO$41-$AP$40)/($AP$41-$AP$40))</f>
        <v>0.25</v>
      </c>
      <c r="BB47">
        <f>(($AQ$42-$AP$40)/($AP$41-$AP$40))</f>
        <v>0.875</v>
      </c>
      <c r="BC47">
        <f>(($AN$43-$AQ$42)/($AQ$43-$AQ$42))</f>
        <v>0.79166666666666663</v>
      </c>
      <c r="BD47">
        <f>(($AO$42-$AQ$42)/($AQ$43-$AQ$42))</f>
        <v>0.375</v>
      </c>
      <c r="BE47">
        <f>(($AP$41-$AQ$42)/($AQ$43-$AQ$42))</f>
        <v>0.125</v>
      </c>
      <c r="BG47">
        <v>1</v>
      </c>
      <c r="BH47">
        <v>291</v>
      </c>
      <c r="BI47">
        <f>($BH$56-$BH$53)/200</f>
        <v>0.13500000000000001</v>
      </c>
      <c r="BQ47">
        <f>1-(($AO$42-$AN$42)/($AN$43-$AN$42))</f>
        <v>0.38461538461538458</v>
      </c>
      <c r="BR47">
        <f>(($AP$41-$AN$42)/($AN$43-$AN$42))</f>
        <v>0.38461538461538464</v>
      </c>
      <c r="BS47">
        <f>(($AQ$42-$AN$42)/($AN$43-$AN$42))</f>
        <v>0.26923076923076922</v>
      </c>
      <c r="BT47">
        <f>(($AN$42-$AO$41)/($AO$42-$AO$41))</f>
        <v>0.33333333333333331</v>
      </c>
      <c r="BU47">
        <f>1-(($AP$41-$AO$41)/($AO$42-$AO$41))</f>
        <v>0.25</v>
      </c>
      <c r="BV47">
        <f>1-(($AQ$42-$AO$41)/($AO$42-$AO$41))</f>
        <v>0.375</v>
      </c>
      <c r="BW47">
        <f>1-(($AN$42-$AP$40)/($AP$41-$AP$40))</f>
        <v>0.41666666666666663</v>
      </c>
      <c r="BX47">
        <f>(($AO$41-$AP$40)/($AP$41-$AP$40))</f>
        <v>0.25</v>
      </c>
      <c r="BY47">
        <f>1-(($AQ$42-$AP$40)/($AP$41-$AP$40))</f>
        <v>0.125</v>
      </c>
      <c r="BZ47">
        <f>1-(($AN$43-$AQ$42)/($AQ$43-$AQ$42))</f>
        <v>0.20833333333333337</v>
      </c>
      <c r="CA47">
        <f>(($AO$42-$AQ$42)/($AQ$43-$AQ$42))</f>
        <v>0.375</v>
      </c>
      <c r="CB47">
        <f>(($AP$41-$AQ$42)/($AQ$43-$AQ$42))</f>
        <v>0.125</v>
      </c>
    </row>
    <row r="48" spans="1:80" x14ac:dyDescent="0.25">
      <c r="A48">
        <v>47</v>
      </c>
      <c r="D48">
        <v>221.249045</v>
      </c>
      <c r="E48" s="4">
        <v>2</v>
      </c>
      <c r="F48">
        <v>231.17844299999999</v>
      </c>
      <c r="G48" s="5">
        <v>3</v>
      </c>
      <c r="P48">
        <v>2</v>
      </c>
      <c r="Q48" t="str">
        <f>CONCATENATE(C48,E48,G48,I48)</f>
        <v>23</v>
      </c>
      <c r="R48">
        <v>4</v>
      </c>
      <c r="X48" t="s">
        <v>287</v>
      </c>
      <c r="Y48" t="s">
        <v>266</v>
      </c>
      <c r="AN48">
        <v>1148</v>
      </c>
      <c r="AO48">
        <v>1168</v>
      </c>
      <c r="AP48">
        <v>1200</v>
      </c>
      <c r="AQ48">
        <v>1148</v>
      </c>
      <c r="AT48">
        <f>(($AO$43-$AN$43)/($AN$44-$AN$43))</f>
        <v>0.60869565217391308</v>
      </c>
      <c r="AU48">
        <f>(($AP$42-$AN$43)/($AN$44-$AN$43))</f>
        <v>0.43478260869565216</v>
      </c>
      <c r="AV48">
        <f>(($AQ$43-$AN$43)/($AN$44-$AN$43))</f>
        <v>0.21739130434782608</v>
      </c>
      <c r="AW48">
        <f>(($AN$43-$AO$42)/($AO$43-$AO$42))</f>
        <v>0.41666666666666669</v>
      </c>
      <c r="AX48">
        <f>(($AP$42-$AO$42)/($AO$43-$AO$42))</f>
        <v>0.83333333333333337</v>
      </c>
      <c r="AY48">
        <f>(($AQ$43-$AO$42)/($AO$43-$AO$42))</f>
        <v>0.625</v>
      </c>
      <c r="AZ48">
        <f>(($AN$43-$AP$41)/($AP$42-$AP$41))</f>
        <v>0.61538461538461542</v>
      </c>
      <c r="BA48">
        <f>(($AO$42-$AP$41)/($AP$42-$AP$41))</f>
        <v>0.23076923076923078</v>
      </c>
      <c r="BB48">
        <f>(($AQ$43-$AP$41)/($AP$42-$AP$41))</f>
        <v>0.80769230769230771</v>
      </c>
      <c r="BC48">
        <f>(($AN$44-$AQ$43)/($AQ$44-$AQ$43))</f>
        <v>0.78260869565217395</v>
      </c>
      <c r="BD48">
        <f>(($AO$43-$AQ$43)/($AQ$44-$AQ$43))</f>
        <v>0.39130434782608697</v>
      </c>
      <c r="BE48">
        <f>(($AP$42-$AQ$43)/($AQ$44-$AQ$43))</f>
        <v>0.21739130434782608</v>
      </c>
      <c r="BG48">
        <v>4</v>
      </c>
      <c r="BH48">
        <v>293</v>
      </c>
      <c r="BI48">
        <f>($BH$57-$BH$54)/200</f>
        <v>0.08</v>
      </c>
      <c r="BQ48">
        <f>1-(($AO$43-$AN$43)/($AN$44-$AN$43))</f>
        <v>0.39130434782608692</v>
      </c>
      <c r="BR48">
        <f>(($AP$42-$AN$43)/($AN$44-$AN$43))</f>
        <v>0.43478260869565216</v>
      </c>
      <c r="BS48">
        <f>(($AQ$43-$AN$43)/($AN$44-$AN$43))</f>
        <v>0.21739130434782608</v>
      </c>
      <c r="BT48">
        <f>(($AN$43-$AO$42)/($AO$43-$AO$42))</f>
        <v>0.41666666666666669</v>
      </c>
      <c r="BU48">
        <f>1-(($AP$42-$AO$42)/($AO$43-$AO$42))</f>
        <v>0.16666666666666663</v>
      </c>
      <c r="BV48">
        <f>1-(($AQ$43-$AO$42)/($AO$43-$AO$42))</f>
        <v>0.375</v>
      </c>
      <c r="BW48">
        <f>1-(($AN$43-$AP$41)/($AP$42-$AP$41))</f>
        <v>0.38461538461538458</v>
      </c>
      <c r="BX48">
        <f>(($AO$42-$AP$41)/($AP$42-$AP$41))</f>
        <v>0.23076923076923078</v>
      </c>
      <c r="BY48">
        <f>1-(($AQ$43-$AP$41)/($AP$42-$AP$41))</f>
        <v>0.19230769230769229</v>
      </c>
      <c r="BZ48">
        <f>1-(($AN$44-$AQ$43)/($AQ$44-$AQ$43))</f>
        <v>0.21739130434782605</v>
      </c>
      <c r="CA48">
        <f>(($AO$43-$AQ$43)/($AQ$44-$AQ$43))</f>
        <v>0.39130434782608697</v>
      </c>
      <c r="CB48">
        <f>(($AP$42-$AQ$43)/($AQ$44-$AQ$43))</f>
        <v>0.21739130434782608</v>
      </c>
    </row>
    <row r="49" spans="1:80" x14ac:dyDescent="0.25">
      <c r="A49">
        <v>48</v>
      </c>
      <c r="D49">
        <v>221.24078299999999</v>
      </c>
      <c r="E49" s="4">
        <v>2</v>
      </c>
      <c r="F49">
        <v>231.17144300000001</v>
      </c>
      <c r="G49" s="5">
        <v>3</v>
      </c>
      <c r="P49">
        <v>2</v>
      </c>
      <c r="Q49" t="str">
        <f>CONCATENATE(C49,E49,G49,I49)</f>
        <v>23</v>
      </c>
      <c r="R49" t="s">
        <v>22</v>
      </c>
      <c r="X49" t="s">
        <v>287</v>
      </c>
      <c r="Y49" t="s">
        <v>268</v>
      </c>
      <c r="AN49">
        <v>1184</v>
      </c>
      <c r="AO49">
        <v>1201</v>
      </c>
      <c r="AP49">
        <v>1227</v>
      </c>
      <c r="AQ49">
        <v>1182</v>
      </c>
      <c r="AT49">
        <f>(($AO$44-$AN$44)/($AN$45-$AN$44))</f>
        <v>0.58333333333333337</v>
      </c>
      <c r="AU49">
        <f>(($AP$43-$AN$44)/($AN$45-$AN$44))</f>
        <v>0.45833333333333331</v>
      </c>
      <c r="AV49">
        <f>(($AQ$44-$AN$44)/($AN$45-$AN$44))</f>
        <v>0.20833333333333334</v>
      </c>
      <c r="AW49">
        <f>(($AN$44-$AO$43)/($AO$44-$AO$43))</f>
        <v>0.39130434782608697</v>
      </c>
      <c r="AX49">
        <f>(($AP$43-$AO$43)/($AO$44-$AO$43))</f>
        <v>0.86956521739130432</v>
      </c>
      <c r="AY49">
        <f>(($AQ$44-$AO$43)/($AO$44-$AO$43))</f>
        <v>0.60869565217391308</v>
      </c>
      <c r="AZ49">
        <f>(($AN$44-$AP$42)/($AP$43-$AP$42))</f>
        <v>0.54166666666666663</v>
      </c>
      <c r="BA49">
        <f>(($AO$43-$AP$42)/($AP$43-$AP$42))</f>
        <v>0.16666666666666666</v>
      </c>
      <c r="BB49">
        <f>(($AQ$44-$AP$42)/($AP$43-$AP$42))</f>
        <v>0.75</v>
      </c>
      <c r="BC49">
        <f>(($AN$45-$AQ$44)/($AQ$45-$AQ$44))</f>
        <v>0.79166666666666663</v>
      </c>
      <c r="BD49">
        <f>(($AO$44-$AQ$44)/($AQ$45-$AQ$44))</f>
        <v>0.375</v>
      </c>
      <c r="BE49">
        <f>(($AP$43-$AQ$44)/($AQ$45-$AQ$44))</f>
        <v>0.25</v>
      </c>
      <c r="BG49" t="s">
        <v>22</v>
      </c>
      <c r="BH49">
        <v>294</v>
      </c>
      <c r="BI49">
        <f>($BH$58-$BH$55)/200</f>
        <v>0.105</v>
      </c>
      <c r="BQ49">
        <f>1-(($AO$44-$AN$44)/($AN$45-$AN$44))</f>
        <v>0.41666666666666663</v>
      </c>
      <c r="BR49">
        <f>(($AP$43-$AN$44)/($AN$45-$AN$44))</f>
        <v>0.45833333333333331</v>
      </c>
      <c r="BS49">
        <f>(($AQ$44-$AN$44)/($AN$45-$AN$44))</f>
        <v>0.20833333333333334</v>
      </c>
      <c r="BT49">
        <f>(($AN$44-$AO$43)/($AO$44-$AO$43))</f>
        <v>0.39130434782608697</v>
      </c>
      <c r="BU49">
        <f>1-(($AP$43-$AO$43)/($AO$44-$AO$43))</f>
        <v>0.13043478260869568</v>
      </c>
      <c r="BV49">
        <f>1-(($AQ$44-$AO$43)/($AO$44-$AO$43))</f>
        <v>0.39130434782608692</v>
      </c>
      <c r="BW49">
        <f>1-(($AN$44-$AP$42)/($AP$43-$AP$42))</f>
        <v>0.45833333333333337</v>
      </c>
      <c r="BX49">
        <f>(($AO$43-$AP$42)/($AP$43-$AP$42))</f>
        <v>0.16666666666666666</v>
      </c>
      <c r="BY49">
        <f>1-(($AQ$44-$AP$42)/($AP$43-$AP$42))</f>
        <v>0.25</v>
      </c>
      <c r="BZ49">
        <f>1-(($AN$45-$AQ$44)/($AQ$45-$AQ$44))</f>
        <v>0.20833333333333337</v>
      </c>
      <c r="CA49">
        <f>(($AO$44-$AQ$44)/($AQ$45-$AQ$44))</f>
        <v>0.375</v>
      </c>
      <c r="CB49">
        <f>(($AP$43-$AQ$44)/($AQ$45-$AQ$44))</f>
        <v>0.25</v>
      </c>
    </row>
    <row r="50" spans="1:80" x14ac:dyDescent="0.25">
      <c r="A50">
        <v>49</v>
      </c>
      <c r="D50">
        <v>221.29014799999999</v>
      </c>
      <c r="E50" s="4">
        <v>2</v>
      </c>
      <c r="F50">
        <v>231.23233299999998</v>
      </c>
      <c r="G50" s="5">
        <v>3</v>
      </c>
      <c r="P50">
        <v>2</v>
      </c>
      <c r="Q50" t="str">
        <f>CONCATENATE(C50,E50,G50,I50)</f>
        <v>23</v>
      </c>
      <c r="R50" t="s">
        <v>22</v>
      </c>
      <c r="X50" t="s">
        <v>287</v>
      </c>
      <c r="Y50" t="s">
        <v>264</v>
      </c>
      <c r="AN50">
        <v>1215</v>
      </c>
      <c r="AO50">
        <v>1228</v>
      </c>
      <c r="AP50">
        <v>1251</v>
      </c>
      <c r="AQ50">
        <v>1215</v>
      </c>
      <c r="AT50">
        <f>(($AO$45-$AN$45)/($AN$46-$AN$45))</f>
        <v>0.52</v>
      </c>
      <c r="AU50">
        <f>(($AP$44-$AN$45)/($AN$46-$AN$45))</f>
        <v>0.4</v>
      </c>
      <c r="AV50">
        <f>(($AQ$45-$AN$45)/($AN$46-$AN$45))</f>
        <v>0.2</v>
      </c>
      <c r="AW50">
        <f>(($AN$45-$AO$44)/($AO$45-$AO$44))</f>
        <v>0.43478260869565216</v>
      </c>
      <c r="AX50">
        <f>(($AP$44-$AO$44)/($AO$45-$AO$44))</f>
        <v>0.86956521739130432</v>
      </c>
      <c r="AY50">
        <f>(($AQ$45-$AO$44)/($AO$45-$AO$44))</f>
        <v>0.65217391304347827</v>
      </c>
      <c r="AZ50">
        <f>(($AN$45-$AP$43)/($AP$44-$AP$43))</f>
        <v>0.56521739130434778</v>
      </c>
      <c r="BA50">
        <f>(($AO$44-$AP$43)/($AP$44-$AP$43))</f>
        <v>0.13043478260869565</v>
      </c>
      <c r="BB50">
        <f>(($AQ$45-$AP$43)/($AP$44-$AP$43))</f>
        <v>0.78260869565217395</v>
      </c>
      <c r="BC50">
        <f>(($AN$46-$AQ$45)/($AQ$46-$AQ$45))</f>
        <v>0.83333333333333337</v>
      </c>
      <c r="BD50">
        <f>(($AO$45-$AQ$45)/($AQ$46-$AQ$45))</f>
        <v>0.33333333333333331</v>
      </c>
      <c r="BE50">
        <f>(($AP$44-$AQ$45)/($AQ$46-$AQ$45))</f>
        <v>0.20833333333333334</v>
      </c>
      <c r="BG50" t="s">
        <v>22</v>
      </c>
      <c r="BH50">
        <v>296</v>
      </c>
      <c r="BI50">
        <f>($BH$59-$BH$56)/200</f>
        <v>7.0000000000000007E-2</v>
      </c>
      <c r="BQ50">
        <f>1-(($AO$45-$AN$45)/($AN$46-$AN$45))</f>
        <v>0.48</v>
      </c>
      <c r="BR50">
        <f>(($AP$44-$AN$45)/($AN$46-$AN$45))</f>
        <v>0.4</v>
      </c>
      <c r="BS50">
        <f>(($AQ$45-$AN$45)/($AN$46-$AN$45))</f>
        <v>0.2</v>
      </c>
      <c r="BT50">
        <f>(($AN$45-$AO$44)/($AO$45-$AO$44))</f>
        <v>0.43478260869565216</v>
      </c>
      <c r="BU50">
        <f>1-(($AP$44-$AO$44)/($AO$45-$AO$44))</f>
        <v>0.13043478260869568</v>
      </c>
      <c r="BV50">
        <f>1-(($AQ$45-$AO$44)/($AO$45-$AO$44))</f>
        <v>0.34782608695652173</v>
      </c>
      <c r="BW50">
        <f>1-(($AN$45-$AP$43)/($AP$44-$AP$43))</f>
        <v>0.43478260869565222</v>
      </c>
      <c r="BX50">
        <f>(($AO$44-$AP$43)/($AP$44-$AP$43))</f>
        <v>0.13043478260869565</v>
      </c>
      <c r="BY50">
        <f>1-(($AQ$45-$AP$43)/($AP$44-$AP$43))</f>
        <v>0.21739130434782605</v>
      </c>
      <c r="BZ50">
        <f>1-(($AN$46-$AQ$45)/($AQ$46-$AQ$45))</f>
        <v>0.16666666666666663</v>
      </c>
      <c r="CA50">
        <f>(($AO$45-$AQ$45)/($AQ$46-$AQ$45))</f>
        <v>0.33333333333333331</v>
      </c>
      <c r="CB50">
        <f>(($AP$44-$AQ$45)/($AQ$46-$AQ$45))</f>
        <v>0.20833333333333334</v>
      </c>
    </row>
    <row r="51" spans="1:80" x14ac:dyDescent="0.25">
      <c r="A51">
        <v>50</v>
      </c>
      <c r="D51">
        <v>221.277096</v>
      </c>
      <c r="E51" s="4">
        <v>2</v>
      </c>
      <c r="F51">
        <v>231.20486099999999</v>
      </c>
      <c r="G51" s="5">
        <v>3</v>
      </c>
      <c r="P51">
        <v>2</v>
      </c>
      <c r="Q51" t="str">
        <f>CONCATENATE(C51,E51,G51,I51)</f>
        <v>23</v>
      </c>
      <c r="R51">
        <v>2</v>
      </c>
      <c r="X51" t="s">
        <v>287</v>
      </c>
      <c r="Y51" t="s">
        <v>265</v>
      </c>
      <c r="AB51" t="s">
        <v>287</v>
      </c>
      <c r="AC51" t="str">
        <f>CONCATENATE($R51,$R52,$R53,$R54)</f>
        <v>2143</v>
      </c>
      <c r="AN51">
        <v>1240</v>
      </c>
      <c r="AO51">
        <v>1253</v>
      </c>
      <c r="AP51">
        <v>1272</v>
      </c>
      <c r="AQ51">
        <v>1241</v>
      </c>
      <c r="AT51">
        <f>(($AO$46-$AN$46)/($AN$47-$AN$46))</f>
        <v>0.6</v>
      </c>
      <c r="AU51">
        <f>(($AP$45-$AN$46)/($AN$47-$AN$46))</f>
        <v>0.4</v>
      </c>
      <c r="AV51">
        <f>(($AQ$46-$AN$46)/($AN$47-$AN$46))</f>
        <v>0.16</v>
      </c>
      <c r="AW51">
        <f>(($AN$46-$AO$45)/($AO$46-$AO$45))</f>
        <v>0.44444444444444442</v>
      </c>
      <c r="AX51">
        <f>(($AP$45-$AO$45)/($AO$46-$AO$45))</f>
        <v>0.81481481481481477</v>
      </c>
      <c r="AY51">
        <f>(($AQ$46-$AO$45)/($AO$46-$AO$45))</f>
        <v>0.59259259259259256</v>
      </c>
      <c r="AZ51">
        <f>(($AN$46-$AP$44)/($AP$45-$AP$44))</f>
        <v>0.6</v>
      </c>
      <c r="BA51">
        <f>(($AO$45-$AP$44)/($AP$45-$AP$44))</f>
        <v>0.12</v>
      </c>
      <c r="BB51">
        <f>(($AQ$46-$AP$44)/($AP$45-$AP$44))</f>
        <v>0.76</v>
      </c>
      <c r="BC51">
        <f>(($AN$47-$AQ$46)/($AQ$47-$AQ$46))</f>
        <v>0.77777777777777779</v>
      </c>
      <c r="BD51">
        <f>(($AO$46-$AQ$46)/($AQ$47-$AQ$46))</f>
        <v>0.40740740740740738</v>
      </c>
      <c r="BE51">
        <f>(($AP$45-$AQ$46)/($AQ$47-$AQ$46))</f>
        <v>0.22222222222222221</v>
      </c>
      <c r="BG51">
        <v>2</v>
      </c>
      <c r="BH51">
        <v>297</v>
      </c>
      <c r="BI51">
        <f>($BH$60-$BH$57)/200</f>
        <v>0.105</v>
      </c>
      <c r="BQ51">
        <f>1-(($AO$46-$AN$46)/($AN$47-$AN$46))</f>
        <v>0.4</v>
      </c>
      <c r="BR51">
        <f>(($AP$45-$AN$46)/($AN$47-$AN$46))</f>
        <v>0.4</v>
      </c>
      <c r="BS51">
        <f>(($AQ$46-$AN$46)/($AN$47-$AN$46))</f>
        <v>0.16</v>
      </c>
      <c r="BT51">
        <f>(($AN$46-$AO$45)/($AO$46-$AO$45))</f>
        <v>0.44444444444444442</v>
      </c>
      <c r="BU51">
        <f>1-(($AP$45-$AO$45)/($AO$46-$AO$45))</f>
        <v>0.18518518518518523</v>
      </c>
      <c r="BV51">
        <f>1-(($AQ$46-$AO$45)/($AO$46-$AO$45))</f>
        <v>0.40740740740740744</v>
      </c>
      <c r="BW51">
        <f>1-(($AN$46-$AP$44)/($AP$45-$AP$44))</f>
        <v>0.4</v>
      </c>
      <c r="BX51">
        <f>(($AO$45-$AP$44)/($AP$45-$AP$44))</f>
        <v>0.12</v>
      </c>
      <c r="BY51">
        <f>1-(($AQ$46-$AP$44)/($AP$45-$AP$44))</f>
        <v>0.24</v>
      </c>
      <c r="BZ51">
        <f>1-(($AN$47-$AQ$46)/($AQ$47-$AQ$46))</f>
        <v>0.22222222222222221</v>
      </c>
      <c r="CA51">
        <f>(($AO$46-$AQ$46)/($AQ$47-$AQ$46))</f>
        <v>0.40740740740740738</v>
      </c>
      <c r="CB51">
        <f>(($AP$45-$AQ$46)/($AQ$47-$AQ$46))</f>
        <v>0.22222222222222221</v>
      </c>
    </row>
    <row r="52" spans="1:80" x14ac:dyDescent="0.25">
      <c r="A52">
        <v>51</v>
      </c>
      <c r="D52">
        <v>221.28920099999999</v>
      </c>
      <c r="E52" s="4">
        <v>2</v>
      </c>
      <c r="F52">
        <v>231.208966</v>
      </c>
      <c r="G52" s="5">
        <v>3</v>
      </c>
      <c r="P52">
        <v>2</v>
      </c>
      <c r="Q52" t="str">
        <f>CONCATENATE(C52,E52,G52,I52)</f>
        <v>23</v>
      </c>
      <c r="R52">
        <v>1</v>
      </c>
      <c r="X52" t="s">
        <v>287</v>
      </c>
      <c r="Y52" t="s">
        <v>266</v>
      </c>
      <c r="AN52">
        <v>1262</v>
      </c>
      <c r="AO52">
        <v>1277</v>
      </c>
      <c r="AP52">
        <v>1295</v>
      </c>
      <c r="AQ52">
        <v>1268</v>
      </c>
      <c r="BG52">
        <v>1</v>
      </c>
      <c r="BH52">
        <v>314</v>
      </c>
      <c r="BI52">
        <f>($BH$61-$BH$58)/200</f>
        <v>8.5000000000000006E-2</v>
      </c>
    </row>
    <row r="53" spans="1:80" x14ac:dyDescent="0.25">
      <c r="A53">
        <v>52</v>
      </c>
      <c r="D53">
        <v>221.29804300000001</v>
      </c>
      <c r="E53" s="4">
        <v>2</v>
      </c>
      <c r="F53">
        <v>231.19328400000001</v>
      </c>
      <c r="G53" s="5">
        <v>3</v>
      </c>
      <c r="P53">
        <v>2</v>
      </c>
      <c r="Q53" t="str">
        <f>CONCATENATE(C53,E53,G53,I53)</f>
        <v>23</v>
      </c>
      <c r="R53">
        <v>4</v>
      </c>
      <c r="X53" t="s">
        <v>287</v>
      </c>
      <c r="Y53" t="s">
        <v>268</v>
      </c>
      <c r="AN53">
        <v>1286</v>
      </c>
      <c r="AO53">
        <v>1303</v>
      </c>
      <c r="AP53">
        <v>1318</v>
      </c>
      <c r="AQ53">
        <v>1291</v>
      </c>
      <c r="BG53">
        <v>4</v>
      </c>
      <c r="BH53">
        <v>315</v>
      </c>
      <c r="BI53">
        <f>($BH$62-$BH$59)/200</f>
        <v>7.4999999999999997E-2</v>
      </c>
    </row>
    <row r="54" spans="1:80" x14ac:dyDescent="0.25">
      <c r="A54">
        <v>53</v>
      </c>
      <c r="D54">
        <v>221.27520100000001</v>
      </c>
      <c r="E54" s="4">
        <v>2</v>
      </c>
      <c r="F54">
        <v>231.12012899999999</v>
      </c>
      <c r="G54" s="5">
        <v>3</v>
      </c>
      <c r="P54">
        <v>2</v>
      </c>
      <c r="Q54" t="str">
        <f>CONCATENATE(C54,E54,G54,I54)</f>
        <v>23</v>
      </c>
      <c r="R54">
        <v>3</v>
      </c>
      <c r="X54" t="s">
        <v>287</v>
      </c>
      <c r="Y54" t="s">
        <v>264</v>
      </c>
      <c r="AN54">
        <v>1309</v>
      </c>
      <c r="AO54">
        <v>1323</v>
      </c>
      <c r="AP54">
        <v>1346</v>
      </c>
      <c r="AQ54">
        <v>1316</v>
      </c>
      <c r="AT54">
        <f>(($AO$48-$AN$48)/($AN$49-$AN$48))</f>
        <v>0.55555555555555558</v>
      </c>
      <c r="AU54">
        <f>(($AP$47-$AN$48)/($AN$49-$AN$48))</f>
        <v>0.52777777777777779</v>
      </c>
      <c r="AV54">
        <f>(($AQ$48-$AN$48)/($AN$49-$AN$48))</f>
        <v>0</v>
      </c>
      <c r="AW54">
        <f>(($AN$48-$AO$47)/($AO$48-$AO$47))</f>
        <v>0.5</v>
      </c>
      <c r="AX54">
        <f>(($AP$46-$AO$47)/($AO$48-$AO$47))</f>
        <v>0.1</v>
      </c>
      <c r="AY54">
        <f>(($AQ$48-$AO$47)/($AO$48-$AO$47))</f>
        <v>0.5</v>
      </c>
      <c r="AZ54">
        <f>(($AN$48-$AP$46)/($AP$47-$AP$46))</f>
        <v>0.45714285714285713</v>
      </c>
      <c r="BA54">
        <f>(($AO$48-$AP$47)/($AP$48-$AP$47))</f>
        <v>3.0303030303030304E-2</v>
      </c>
      <c r="BB54">
        <f>(($AQ$48-$AP$46)/($AP$47-$AP$46))</f>
        <v>0.45714285714285713</v>
      </c>
      <c r="BC54">
        <f>(($AN$48-$AQ$48)/($AQ$49-$AQ$48))</f>
        <v>0</v>
      </c>
      <c r="BD54">
        <f>(($AO$48-$AQ$48)/($AQ$49-$AQ$48))</f>
        <v>0.58823529411764708</v>
      </c>
      <c r="BE54">
        <f>(($AP$47-$AQ$48)/($AQ$49-$AQ$48))</f>
        <v>0.55882352941176472</v>
      </c>
      <c r="BG54">
        <v>3</v>
      </c>
      <c r="BH54">
        <v>327</v>
      </c>
      <c r="BI54">
        <f>($BH$63-$BH$60)/200</f>
        <v>7.0000000000000007E-2</v>
      </c>
      <c r="BQ54">
        <f>1-(($AO$48-$AN$48)/($AN$49-$AN$48))</f>
        <v>0.44444444444444442</v>
      </c>
      <c r="BR54">
        <f>1-(($AP$47-$AN$48)/($AN$49-$AN$48))</f>
        <v>0.47222222222222221</v>
      </c>
      <c r="BS54">
        <f>(($AQ$48-$AN$48)/($AN$49-$AN$48))</f>
        <v>0</v>
      </c>
      <c r="BT54">
        <f>(($AN$48-$AO$47)/($AO$48-$AO$47))</f>
        <v>0.5</v>
      </c>
      <c r="BU54">
        <f>(($AP$46-$AO$47)/($AO$48-$AO$47))</f>
        <v>0.1</v>
      </c>
      <c r="BV54">
        <f>(($AQ$48-$AO$47)/($AO$48-$AO$47))</f>
        <v>0.5</v>
      </c>
      <c r="BW54">
        <f>(($AN$48-$AP$46)/($AP$47-$AP$46))</f>
        <v>0.45714285714285713</v>
      </c>
      <c r="BX54">
        <f>(($AO$48-$AP$47)/($AP$48-$AP$47))</f>
        <v>3.0303030303030304E-2</v>
      </c>
      <c r="BY54">
        <f>(($AQ$48-$AP$46)/($AP$47-$AP$46))</f>
        <v>0.45714285714285713</v>
      </c>
      <c r="BZ54">
        <f>(($AN$48-$AQ$48)/($AQ$49-$AQ$48))</f>
        <v>0</v>
      </c>
      <c r="CA54">
        <f>1-(($AO$48-$AQ$48)/($AQ$49-$AQ$48))</f>
        <v>0.41176470588235292</v>
      </c>
      <c r="CB54">
        <f>1-(($AP$47-$AQ$48)/($AQ$49-$AQ$48))</f>
        <v>0.44117647058823528</v>
      </c>
    </row>
    <row r="55" spans="1:80" x14ac:dyDescent="0.25">
      <c r="A55">
        <v>54</v>
      </c>
      <c r="D55">
        <v>221.27520100000001</v>
      </c>
      <c r="E55" s="4">
        <v>2</v>
      </c>
      <c r="F55">
        <v>231.175759</v>
      </c>
      <c r="G55" s="5">
        <v>3</v>
      </c>
      <c r="P55">
        <v>2</v>
      </c>
      <c r="Q55" t="str">
        <f>CONCATENATE(C55,E55,G55,I55)</f>
        <v>23</v>
      </c>
      <c r="R55">
        <v>2</v>
      </c>
      <c r="X55" t="s">
        <v>287</v>
      </c>
      <c r="Y55" t="s">
        <v>265</v>
      </c>
      <c r="AB55" t="s">
        <v>287</v>
      </c>
      <c r="AC55" t="str">
        <f>CONCATENATE($R55,$R56,$R57,$R58)</f>
        <v>2143</v>
      </c>
      <c r="AN55">
        <v>1333</v>
      </c>
      <c r="AO55">
        <v>1346</v>
      </c>
      <c r="AP55">
        <v>1371</v>
      </c>
      <c r="AQ55">
        <v>1336</v>
      </c>
      <c r="AT55">
        <f>(($AO$49-$AN$49)/($AN$50-$AN$49))</f>
        <v>0.54838709677419351</v>
      </c>
      <c r="AU55">
        <f>(($AP$48-$AN$49)/($AN$50-$AN$49))</f>
        <v>0.5161290322580645</v>
      </c>
      <c r="AV55">
        <f>(($AQ$49-$AN$48)/($AN$49-$AN$48))</f>
        <v>0.94444444444444442</v>
      </c>
      <c r="AW55">
        <f>(($AN$49-$AO$48)/($AO$49-$AO$48))</f>
        <v>0.48484848484848486</v>
      </c>
      <c r="AX55">
        <f>(($AP$47-$AO$47)/($AO$48-$AO$47))</f>
        <v>0.97499999999999998</v>
      </c>
      <c r="AY55">
        <f>(($AQ$49-$AO$48)/($AO$49-$AO$48))</f>
        <v>0.42424242424242425</v>
      </c>
      <c r="AZ55">
        <f>(($AN$49-$AP$47)/($AP$48-$AP$47))</f>
        <v>0.51515151515151514</v>
      </c>
      <c r="BA55">
        <f>(($AO$49-$AP$48)/($AP$49-$AP$48))</f>
        <v>3.7037037037037035E-2</v>
      </c>
      <c r="BB55">
        <f>(($AQ$49-$AP$47)/($AP$48-$AP$47))</f>
        <v>0.45454545454545453</v>
      </c>
      <c r="BC55">
        <f>(($AN$49-$AQ$49)/($AQ$50-$AQ$49))</f>
        <v>6.0606060606060608E-2</v>
      </c>
      <c r="BD55">
        <f>(($AO$49-$AQ$49)/($AQ$50-$AQ$49))</f>
        <v>0.5757575757575758</v>
      </c>
      <c r="BE55">
        <f>(($AP$48-$AQ$49)/($AQ$50-$AQ$49))</f>
        <v>0.54545454545454541</v>
      </c>
      <c r="BG55">
        <v>2</v>
      </c>
      <c r="BH55">
        <v>330</v>
      </c>
      <c r="BI55">
        <f>($BH$64-$BH$61)/200</f>
        <v>0.09</v>
      </c>
      <c r="BQ55">
        <f>1-(($AO$49-$AN$49)/($AN$50-$AN$49))</f>
        <v>0.45161290322580649</v>
      </c>
      <c r="BR55">
        <f>1-(($AP$48-$AN$49)/($AN$50-$AN$49))</f>
        <v>0.4838709677419355</v>
      </c>
      <c r="BS55">
        <f>1-(($AQ$49-$AN$48)/($AN$49-$AN$48))</f>
        <v>5.555555555555558E-2</v>
      </c>
      <c r="BT55">
        <f>(($AN$49-$AO$48)/($AO$49-$AO$48))</f>
        <v>0.48484848484848486</v>
      </c>
      <c r="BU55">
        <f>1-(($AP$47-$AO$47)/($AO$48-$AO$47))</f>
        <v>2.5000000000000022E-2</v>
      </c>
      <c r="BV55">
        <f>(($AQ$49-$AO$48)/($AO$49-$AO$48))</f>
        <v>0.42424242424242425</v>
      </c>
      <c r="BW55">
        <f>1-(($AN$49-$AP$47)/($AP$48-$AP$47))</f>
        <v>0.48484848484848486</v>
      </c>
      <c r="BX55">
        <f>(($AO$49-$AP$48)/($AP$49-$AP$48))</f>
        <v>3.7037037037037035E-2</v>
      </c>
      <c r="BY55">
        <f>(($AQ$49-$AP$47)/($AP$48-$AP$47))</f>
        <v>0.45454545454545453</v>
      </c>
      <c r="BZ55">
        <f>(($AN$49-$AQ$49)/($AQ$50-$AQ$49))</f>
        <v>6.0606060606060608E-2</v>
      </c>
      <c r="CA55">
        <f>1-(($AO$49-$AQ$49)/($AQ$50-$AQ$49))</f>
        <v>0.4242424242424242</v>
      </c>
      <c r="CB55">
        <f>1-(($AP$48-$AQ$49)/($AQ$50-$AQ$49))</f>
        <v>0.45454545454545459</v>
      </c>
    </row>
    <row r="56" spans="1:80" x14ac:dyDescent="0.25">
      <c r="A56">
        <v>55</v>
      </c>
      <c r="P56">
        <v>0</v>
      </c>
      <c r="Q56" t="str">
        <f>CONCATENATE(C56,E56,G56,I56)</f>
        <v/>
      </c>
      <c r="R56">
        <v>1</v>
      </c>
      <c r="X56" t="s">
        <v>287</v>
      </c>
      <c r="Y56" t="s">
        <v>266</v>
      </c>
      <c r="AN56">
        <v>1359</v>
      </c>
      <c r="AO56">
        <v>1373</v>
      </c>
      <c r="AP56">
        <v>1394</v>
      </c>
      <c r="AQ56">
        <v>1361</v>
      </c>
      <c r="AT56">
        <f>(($AO$50-$AN$50)/($AN$51-$AN$50))</f>
        <v>0.52</v>
      </c>
      <c r="AU56">
        <f>(($AP$49-$AN$50)/($AN$51-$AN$50))</f>
        <v>0.48</v>
      </c>
      <c r="AV56">
        <f>(($AQ$50-$AN$50)/($AN$51-$AN$50))</f>
        <v>0</v>
      </c>
      <c r="AW56">
        <f>(($AN$50-$AO$49)/($AO$50-$AO$49))</f>
        <v>0.51851851851851849</v>
      </c>
      <c r="AX56">
        <f>(($AP$48-$AO$48)/($AO$49-$AO$48))</f>
        <v>0.96969696969696972</v>
      </c>
      <c r="AY56">
        <f>(($AQ$50-$AO$49)/($AO$50-$AO$49))</f>
        <v>0.51851851851851849</v>
      </c>
      <c r="AZ56">
        <f>(($AN$50-$AP$48)/($AP$49-$AP$48))</f>
        <v>0.55555555555555558</v>
      </c>
      <c r="BA56">
        <f>(($AO$50-$AP$49)/($AP$50-$AP$49))</f>
        <v>4.1666666666666664E-2</v>
      </c>
      <c r="BB56">
        <f>(($AQ$50-$AP$48)/($AP$49-$AP$48))</f>
        <v>0.55555555555555558</v>
      </c>
      <c r="BC56">
        <f>(($AN$50-$AQ$50)/($AQ$51-$AQ$50))</f>
        <v>0</v>
      </c>
      <c r="BD56">
        <f>(($AO$50-$AQ$50)/($AQ$51-$AQ$50))</f>
        <v>0.5</v>
      </c>
      <c r="BE56">
        <f>(($AP$49-$AQ$50)/($AQ$51-$AQ$50))</f>
        <v>0.46153846153846156</v>
      </c>
      <c r="BG56">
        <v>1</v>
      </c>
      <c r="BH56">
        <v>342</v>
      </c>
      <c r="BI56">
        <f>($BH$65-$BH$62)/200</f>
        <v>0.11</v>
      </c>
      <c r="BQ56">
        <f>1-(($AO$50-$AN$50)/($AN$51-$AN$50))</f>
        <v>0.48</v>
      </c>
      <c r="BR56">
        <f>(($AP$49-$AN$50)/($AN$51-$AN$50))</f>
        <v>0.48</v>
      </c>
      <c r="BS56">
        <f>(($AQ$50-$AN$50)/($AN$51-$AN$50))</f>
        <v>0</v>
      </c>
      <c r="BT56">
        <f>1-(($AN$50-$AO$49)/($AO$50-$AO$49))</f>
        <v>0.48148148148148151</v>
      </c>
      <c r="BU56">
        <f>1-(($AP$48-$AO$48)/($AO$49-$AO$48))</f>
        <v>3.0303030303030276E-2</v>
      </c>
      <c r="BV56">
        <f>1-(($AQ$50-$AO$49)/($AO$50-$AO$49))</f>
        <v>0.48148148148148151</v>
      </c>
      <c r="BW56">
        <f>1-(($AN$50-$AP$48)/($AP$49-$AP$48))</f>
        <v>0.44444444444444442</v>
      </c>
      <c r="BX56">
        <f>(($AO$50-$AP$49)/($AP$50-$AP$49))</f>
        <v>4.1666666666666664E-2</v>
      </c>
      <c r="BY56">
        <f>1-(($AQ$50-$AP$48)/($AP$49-$AP$48))</f>
        <v>0.44444444444444442</v>
      </c>
      <c r="BZ56">
        <f>(($AN$50-$AQ$50)/($AQ$51-$AQ$50))</f>
        <v>0</v>
      </c>
      <c r="CA56">
        <f>(($AO$50-$AQ$50)/($AQ$51-$AQ$50))</f>
        <v>0.5</v>
      </c>
      <c r="CB56">
        <f>(($AP$49-$AQ$50)/($AQ$51-$AQ$50))</f>
        <v>0.46153846153846156</v>
      </c>
    </row>
    <row r="57" spans="1:80" x14ac:dyDescent="0.25">
      <c r="A57">
        <v>56</v>
      </c>
      <c r="B57">
        <v>212.720834</v>
      </c>
      <c r="C57" s="2">
        <v>1</v>
      </c>
      <c r="H57">
        <v>222.35761500000001</v>
      </c>
      <c r="I57" s="3">
        <v>4</v>
      </c>
      <c r="P57">
        <v>2</v>
      </c>
      <c r="Q57" t="str">
        <f>CONCATENATE(C57,E57,G57,I57)</f>
        <v>14</v>
      </c>
      <c r="R57">
        <v>4</v>
      </c>
      <c r="X57" t="s">
        <v>287</v>
      </c>
      <c r="Y57" t="s">
        <v>268</v>
      </c>
      <c r="AN57">
        <v>1383</v>
      </c>
      <c r="AO57">
        <v>1396</v>
      </c>
      <c r="AP57">
        <v>1426</v>
      </c>
      <c r="AQ57">
        <v>1388</v>
      </c>
      <c r="AT57">
        <f>(($AO$51-$AN$51)/($AN$52-$AN$51))</f>
        <v>0.59090909090909094</v>
      </c>
      <c r="AU57">
        <f>(($AP$50-$AN$51)/($AN$52-$AN$51))</f>
        <v>0.5</v>
      </c>
      <c r="AV57">
        <f>(($AQ$51-$AN$51)/($AN$52-$AN$51))</f>
        <v>4.5454545454545456E-2</v>
      </c>
      <c r="AW57">
        <f>(($AN$51-$AO$50)/($AO$51-$AO$50))</f>
        <v>0.48</v>
      </c>
      <c r="AX57">
        <f>(($AP$49-$AO$49)/($AO$50-$AO$49))</f>
        <v>0.96296296296296291</v>
      </c>
      <c r="AY57">
        <f>(($AQ$51-$AO$50)/($AO$51-$AO$50))</f>
        <v>0.52</v>
      </c>
      <c r="AZ57">
        <f>(($AN$51-$AP$49)/($AP$50-$AP$49))</f>
        <v>0.54166666666666663</v>
      </c>
      <c r="BA57">
        <f>(($AO$51-$AP$50)/($AP$51-$AP$50))</f>
        <v>9.5238095238095233E-2</v>
      </c>
      <c r="BB57">
        <f>(($AQ$51-$AP$49)/($AP$50-$AP$49))</f>
        <v>0.58333333333333337</v>
      </c>
      <c r="BC57">
        <f>(($AN$51-$AQ$50)/($AQ$51-$AQ$50))</f>
        <v>0.96153846153846156</v>
      </c>
      <c r="BD57">
        <f>(($AO$51-$AQ$51)/($AQ$52-$AQ$51))</f>
        <v>0.44444444444444442</v>
      </c>
      <c r="BE57">
        <f>(($AP$50-$AQ$51)/($AQ$52-$AQ$51))</f>
        <v>0.37037037037037035</v>
      </c>
      <c r="BG57">
        <v>4</v>
      </c>
      <c r="BH57">
        <v>343</v>
      </c>
      <c r="BI57">
        <f>($BH$66-$BH$63)/200</f>
        <v>8.5000000000000006E-2</v>
      </c>
      <c r="BQ57">
        <f>1-(($AO$51-$AN$51)/($AN$52-$AN$51))</f>
        <v>0.40909090909090906</v>
      </c>
      <c r="BR57">
        <f>(($AP$50-$AN$51)/($AN$52-$AN$51))</f>
        <v>0.5</v>
      </c>
      <c r="BS57">
        <f>(($AQ$51-$AN$51)/($AN$52-$AN$51))</f>
        <v>4.5454545454545456E-2</v>
      </c>
      <c r="BT57">
        <f>(($AN$51-$AO$50)/($AO$51-$AO$50))</f>
        <v>0.48</v>
      </c>
      <c r="BU57">
        <f>1-(($AP$49-$AO$49)/($AO$50-$AO$49))</f>
        <v>3.703703703703709E-2</v>
      </c>
      <c r="BV57">
        <f>1-(($AQ$51-$AO$50)/($AO$51-$AO$50))</f>
        <v>0.48</v>
      </c>
      <c r="BW57">
        <f>1-(($AN$51-$AP$49)/($AP$50-$AP$49))</f>
        <v>0.45833333333333337</v>
      </c>
      <c r="BX57">
        <f>(($AO$51-$AP$50)/($AP$51-$AP$50))</f>
        <v>9.5238095238095233E-2</v>
      </c>
      <c r="BY57">
        <f>1-(($AQ$51-$AP$49)/($AP$50-$AP$49))</f>
        <v>0.41666666666666663</v>
      </c>
      <c r="BZ57">
        <f>1-(($AN$51-$AQ$50)/($AQ$51-$AQ$50))</f>
        <v>3.8461538461538436E-2</v>
      </c>
      <c r="CA57">
        <f>(($AO$51-$AQ$51)/($AQ$52-$AQ$51))</f>
        <v>0.44444444444444442</v>
      </c>
      <c r="CB57">
        <f>(($AP$50-$AQ$51)/($AQ$52-$AQ$51))</f>
        <v>0.37037037037037035</v>
      </c>
    </row>
    <row r="58" spans="1:80" x14ac:dyDescent="0.25">
      <c r="A58">
        <v>57</v>
      </c>
      <c r="B58">
        <v>212.720834</v>
      </c>
      <c r="C58" s="2">
        <v>1</v>
      </c>
      <c r="H58">
        <v>222.34951100000001</v>
      </c>
      <c r="I58" s="3">
        <v>4</v>
      </c>
      <c r="P58">
        <v>2</v>
      </c>
      <c r="Q58" t="str">
        <f>CONCATENATE(C58,E58,G58,I58)</f>
        <v>14</v>
      </c>
      <c r="R58">
        <v>3</v>
      </c>
      <c r="X58" t="s">
        <v>287</v>
      </c>
      <c r="Y58" t="s">
        <v>264</v>
      </c>
      <c r="AN58">
        <v>1410</v>
      </c>
      <c r="AO58">
        <v>1424</v>
      </c>
      <c r="AQ58">
        <v>1412</v>
      </c>
      <c r="AT58">
        <f>(($AO$52-$AN$52)/($AN$53-$AN$52))</f>
        <v>0.625</v>
      </c>
      <c r="AU58">
        <f>(($AP$51-$AN$52)/($AN$53-$AN$52))</f>
        <v>0.41666666666666669</v>
      </c>
      <c r="AV58">
        <f>(($AQ$52-$AN$52)/($AN$53-$AN$52))</f>
        <v>0.25</v>
      </c>
      <c r="AW58">
        <f>(($AN$52-$AO$51)/($AO$52-$AO$51))</f>
        <v>0.375</v>
      </c>
      <c r="AX58">
        <f>(($AP$50-$AO$50)/($AO$51-$AO$50))</f>
        <v>0.92</v>
      </c>
      <c r="AY58">
        <f>(($AQ$52-$AO$51)/($AO$52-$AO$51))</f>
        <v>0.625</v>
      </c>
      <c r="AZ58">
        <f>(($AN$52-$AP$50)/($AP$51-$AP$50))</f>
        <v>0.52380952380952384</v>
      </c>
      <c r="BA58">
        <f>(($AO$52-$AP$51)/($AP$52-$AP$51))</f>
        <v>0.21739130434782608</v>
      </c>
      <c r="BB58">
        <f>(($AQ$52-$AP$50)/($AP$51-$AP$50))</f>
        <v>0.80952380952380953</v>
      </c>
      <c r="BC58">
        <f>(($AN$52-$AQ$51)/($AQ$52-$AQ$51))</f>
        <v>0.77777777777777779</v>
      </c>
      <c r="BD58">
        <f>(($AO$52-$AQ$52)/($AQ$53-$AQ$52))</f>
        <v>0.39130434782608697</v>
      </c>
      <c r="BE58">
        <f>(($AP$51-$AQ$52)/($AQ$53-$AQ$52))</f>
        <v>0.17391304347826086</v>
      </c>
      <c r="BG58">
        <v>3</v>
      </c>
      <c r="BH58">
        <v>351</v>
      </c>
      <c r="BI58">
        <f>($BH$67-$BH$64)/200</f>
        <v>0.08</v>
      </c>
      <c r="BQ58">
        <f>1-(($AO$52-$AN$52)/($AN$53-$AN$52))</f>
        <v>0.375</v>
      </c>
      <c r="BR58">
        <f>(($AP$51-$AN$52)/($AN$53-$AN$52))</f>
        <v>0.41666666666666669</v>
      </c>
      <c r="BS58">
        <f>(($AQ$52-$AN$52)/($AN$53-$AN$52))</f>
        <v>0.25</v>
      </c>
      <c r="BT58">
        <f>(($AN$52-$AO$51)/($AO$52-$AO$51))</f>
        <v>0.375</v>
      </c>
      <c r="BU58">
        <f>1-(($AP$50-$AO$50)/($AO$51-$AO$50))</f>
        <v>7.999999999999996E-2</v>
      </c>
      <c r="BV58">
        <f>1-(($AQ$52-$AO$51)/($AO$52-$AO$51))</f>
        <v>0.375</v>
      </c>
      <c r="BW58">
        <f>1-(($AN$52-$AP$50)/($AP$51-$AP$50))</f>
        <v>0.47619047619047616</v>
      </c>
      <c r="BX58">
        <f>(($AO$52-$AP$51)/($AP$52-$AP$51))</f>
        <v>0.21739130434782608</v>
      </c>
      <c r="BY58">
        <f>1-(($AQ$52-$AP$50)/($AP$51-$AP$50))</f>
        <v>0.19047619047619047</v>
      </c>
      <c r="BZ58">
        <f>1-(($AN$52-$AQ$51)/($AQ$52-$AQ$51))</f>
        <v>0.22222222222222221</v>
      </c>
      <c r="CA58">
        <f>(($AO$52-$AQ$52)/($AQ$53-$AQ$52))</f>
        <v>0.39130434782608697</v>
      </c>
      <c r="CB58">
        <f>(($AP$51-$AQ$52)/($AQ$53-$AQ$52))</f>
        <v>0.17391304347826086</v>
      </c>
    </row>
    <row r="59" spans="1:80" x14ac:dyDescent="0.25">
      <c r="A59">
        <v>58</v>
      </c>
      <c r="B59">
        <v>212.720834</v>
      </c>
      <c r="C59" s="2">
        <v>1</v>
      </c>
      <c r="H59">
        <v>222.40329700000001</v>
      </c>
      <c r="I59" s="3">
        <v>4</v>
      </c>
      <c r="P59">
        <v>2</v>
      </c>
      <c r="Q59" t="str">
        <f>CONCATENATE(C59,E59,G59,I59)</f>
        <v>14</v>
      </c>
      <c r="R59">
        <v>2</v>
      </c>
      <c r="X59" t="s">
        <v>287</v>
      </c>
      <c r="Y59" t="s">
        <v>265</v>
      </c>
      <c r="AB59" t="s">
        <v>287</v>
      </c>
      <c r="AC59" t="str">
        <f>CONCATENATE($R59,$R60,$R61,$R62)</f>
        <v>2143</v>
      </c>
      <c r="AN59">
        <v>1439</v>
      </c>
      <c r="AT59">
        <f>(($AO$53-$AN$53)/($AN$54-$AN$53))</f>
        <v>0.73913043478260865</v>
      </c>
      <c r="AU59">
        <f>(($AP$52-$AN$53)/($AN$54-$AN$53))</f>
        <v>0.39130434782608697</v>
      </c>
      <c r="AV59">
        <f>(($AQ$53-$AN$53)/($AN$54-$AN$53))</f>
        <v>0.21739130434782608</v>
      </c>
      <c r="AW59">
        <f>(($AN$53-$AO$52)/($AO$53-$AO$52))</f>
        <v>0.34615384615384615</v>
      </c>
      <c r="AX59">
        <f>(($AP$51-$AO$51)/($AO$52-$AO$51))</f>
        <v>0.79166666666666663</v>
      </c>
      <c r="AY59">
        <f>(($AQ$53-$AO$52)/($AO$53-$AO$52))</f>
        <v>0.53846153846153844</v>
      </c>
      <c r="AZ59">
        <f>(($AN$53-$AP$51)/($AP$52-$AP$51))</f>
        <v>0.60869565217391308</v>
      </c>
      <c r="BA59">
        <f>(($AO$53-$AP$52)/($AP$53-$AP$52))</f>
        <v>0.34782608695652173</v>
      </c>
      <c r="BB59">
        <f>(($AQ$53-$AP$51)/($AP$52-$AP$51))</f>
        <v>0.82608695652173914</v>
      </c>
      <c r="BC59">
        <f>(($AN$53-$AQ$52)/($AQ$53-$AQ$52))</f>
        <v>0.78260869565217395</v>
      </c>
      <c r="BD59">
        <f>(($AO$53-$AQ$53)/($AQ$54-$AQ$53))</f>
        <v>0.48</v>
      </c>
      <c r="BE59">
        <f>(($AP$52-$AQ$53)/($AQ$54-$AQ$53))</f>
        <v>0.16</v>
      </c>
      <c r="BG59">
        <v>2</v>
      </c>
      <c r="BH59">
        <v>356</v>
      </c>
      <c r="BI59">
        <f>($BH$68-$BH$65)/200</f>
        <v>0.08</v>
      </c>
      <c r="BQ59">
        <f>1-(($AO$53-$AN$53)/($AN$54-$AN$53))</f>
        <v>0.26086956521739135</v>
      </c>
      <c r="BR59">
        <f>(($AP$52-$AN$53)/($AN$54-$AN$53))</f>
        <v>0.39130434782608697</v>
      </c>
      <c r="BS59">
        <f>(($AQ$53-$AN$53)/($AN$54-$AN$53))</f>
        <v>0.21739130434782608</v>
      </c>
      <c r="BT59">
        <f>(($AN$53-$AO$52)/($AO$53-$AO$52))</f>
        <v>0.34615384615384615</v>
      </c>
      <c r="BU59">
        <f>1-(($AP$51-$AO$51)/($AO$52-$AO$51))</f>
        <v>0.20833333333333337</v>
      </c>
      <c r="BV59">
        <f>1-(($AQ$53-$AO$52)/($AO$53-$AO$52))</f>
        <v>0.46153846153846156</v>
      </c>
      <c r="BW59">
        <f>1-(($AN$53-$AP$51)/($AP$52-$AP$51))</f>
        <v>0.39130434782608692</v>
      </c>
      <c r="BX59">
        <f>(($AO$53-$AP$52)/($AP$53-$AP$52))</f>
        <v>0.34782608695652173</v>
      </c>
      <c r="BY59">
        <f>1-(($AQ$53-$AP$51)/($AP$52-$AP$51))</f>
        <v>0.17391304347826086</v>
      </c>
      <c r="BZ59">
        <f>1-(($AN$53-$AQ$52)/($AQ$53-$AQ$52))</f>
        <v>0.21739130434782605</v>
      </c>
      <c r="CA59">
        <f>(($AO$53-$AQ$53)/($AQ$54-$AQ$53))</f>
        <v>0.48</v>
      </c>
      <c r="CB59">
        <f>(($AP$52-$AQ$53)/($AQ$54-$AQ$53))</f>
        <v>0.16</v>
      </c>
    </row>
    <row r="60" spans="1:80" x14ac:dyDescent="0.25">
      <c r="A60">
        <v>59</v>
      </c>
      <c r="B60">
        <v>212.720834</v>
      </c>
      <c r="C60" s="2">
        <v>1</v>
      </c>
      <c r="H60">
        <v>222.441979</v>
      </c>
      <c r="I60" s="3">
        <v>4</v>
      </c>
      <c r="P60">
        <v>2</v>
      </c>
      <c r="Q60" t="str">
        <f>CONCATENATE(C60,E60,G60,I60)</f>
        <v>14</v>
      </c>
      <c r="R60">
        <v>1</v>
      </c>
      <c r="X60" t="s">
        <v>287</v>
      </c>
      <c r="Y60" t="s">
        <v>266</v>
      </c>
      <c r="AT60">
        <f>(($AO$54-$AN$54)/($AN$55-$AN$54))</f>
        <v>0.58333333333333337</v>
      </c>
      <c r="AU60">
        <f>(($AP$53-$AN$54)/($AN$55-$AN$54))</f>
        <v>0.375</v>
      </c>
      <c r="AV60">
        <f>(($AQ$54-$AN$54)/($AN$55-$AN$54))</f>
        <v>0.29166666666666669</v>
      </c>
      <c r="AW60">
        <f>(($AN$54-$AO$53)/($AO$54-$AO$53))</f>
        <v>0.3</v>
      </c>
      <c r="AX60">
        <f>(($AP$52-$AO$52)/($AO$53-$AO$52))</f>
        <v>0.69230769230769229</v>
      </c>
      <c r="AY60">
        <f>(($AQ$54-$AO$53)/($AO$54-$AO$53))</f>
        <v>0.65</v>
      </c>
      <c r="AZ60">
        <f>(($AN$54-$AP$52)/($AP$53-$AP$52))</f>
        <v>0.60869565217391308</v>
      </c>
      <c r="BA60">
        <f>(($AO$54-$AP$53)/($AP$54-$AP$53))</f>
        <v>0.17857142857142858</v>
      </c>
      <c r="BB60">
        <f>(($AQ$54-$AP$52)/($AP$53-$AP$52))</f>
        <v>0.91304347826086951</v>
      </c>
      <c r="BC60">
        <f>(($AN$54-$AQ$53)/($AQ$54-$AQ$53))</f>
        <v>0.72</v>
      </c>
      <c r="BD60">
        <f>(($AO$54-$AQ$54)/($AQ$55-$AQ$54))</f>
        <v>0.35</v>
      </c>
      <c r="BE60">
        <f>(($AP$53-$AQ$54)/($AQ$55-$AQ$54))</f>
        <v>0.1</v>
      </c>
      <c r="BG60">
        <v>1</v>
      </c>
      <c r="BH60">
        <v>364</v>
      </c>
      <c r="BI60">
        <f>($BH$69-$BH$66)/200</f>
        <v>0.1</v>
      </c>
      <c r="BQ60">
        <f>1-(($AO$54-$AN$54)/($AN$55-$AN$54))</f>
        <v>0.41666666666666663</v>
      </c>
      <c r="BR60">
        <f>(($AP$53-$AN$54)/($AN$55-$AN$54))</f>
        <v>0.375</v>
      </c>
      <c r="BS60">
        <f>(($AQ$54-$AN$54)/($AN$55-$AN$54))</f>
        <v>0.29166666666666669</v>
      </c>
      <c r="BT60">
        <f>(($AN$54-$AO$53)/($AO$54-$AO$53))</f>
        <v>0.3</v>
      </c>
      <c r="BU60">
        <f>1-(($AP$52-$AO$52)/($AO$53-$AO$52))</f>
        <v>0.30769230769230771</v>
      </c>
      <c r="BV60">
        <f>1-(($AQ$54-$AO$53)/($AO$54-$AO$53))</f>
        <v>0.35</v>
      </c>
      <c r="BW60">
        <f>1-(($AN$54-$AP$52)/($AP$53-$AP$52))</f>
        <v>0.39130434782608692</v>
      </c>
      <c r="BX60">
        <f>(($AO$54-$AP$53)/($AP$54-$AP$53))</f>
        <v>0.17857142857142858</v>
      </c>
      <c r="BY60">
        <f>1-(($AQ$54-$AP$52)/($AP$53-$AP$52))</f>
        <v>8.6956521739130488E-2</v>
      </c>
      <c r="BZ60">
        <f>1-(($AN$54-$AQ$53)/($AQ$54-$AQ$53))</f>
        <v>0.28000000000000003</v>
      </c>
      <c r="CA60">
        <f>(($AO$54-$AQ$54)/($AQ$55-$AQ$54))</f>
        <v>0.35</v>
      </c>
      <c r="CB60">
        <f>(($AP$53-$AQ$54)/($AQ$55-$AQ$54))</f>
        <v>0.1</v>
      </c>
    </row>
    <row r="61" spans="1:80" x14ac:dyDescent="0.25">
      <c r="A61">
        <v>60</v>
      </c>
      <c r="B61">
        <v>212.720834</v>
      </c>
      <c r="C61" s="2">
        <v>1</v>
      </c>
      <c r="H61">
        <v>222.44092699999999</v>
      </c>
      <c r="I61" s="3">
        <v>4</v>
      </c>
      <c r="P61">
        <v>2</v>
      </c>
      <c r="Q61" t="str">
        <f>CONCATENATE(C61,E61,G61,I61)</f>
        <v>14</v>
      </c>
      <c r="R61">
        <v>4</v>
      </c>
      <c r="X61" t="s">
        <v>287</v>
      </c>
      <c r="Y61" t="s">
        <v>268</v>
      </c>
      <c r="AT61">
        <f>(($AO$55-$AN$55)/($AN$56-$AN$55))</f>
        <v>0.5</v>
      </c>
      <c r="AU61">
        <f>(($AP$54-$AN$55)/($AN$56-$AN$55))</f>
        <v>0.5</v>
      </c>
      <c r="AV61">
        <f>(($AQ$55-$AN$55)/($AN$56-$AN$55))</f>
        <v>0.11538461538461539</v>
      </c>
      <c r="AW61">
        <f>(($AN$55-$AO$54)/($AO$55-$AO$54))</f>
        <v>0.43478260869565216</v>
      </c>
      <c r="AX61">
        <f>(($AP$53-$AO$53)/($AO$54-$AO$53))</f>
        <v>0.75</v>
      </c>
      <c r="AY61">
        <f>(($AQ$55-$AO$54)/($AO$55-$AO$54))</f>
        <v>0.56521739130434778</v>
      </c>
      <c r="AZ61">
        <f>(($AN$55-$AP$53)/($AP$54-$AP$53))</f>
        <v>0.5357142857142857</v>
      </c>
      <c r="BA61">
        <f>(($AO$55-$AP$54)/($AP$55-$AP$54))</f>
        <v>0</v>
      </c>
      <c r="BB61">
        <f>(($AQ$55-$AP$53)/($AP$54-$AP$53))</f>
        <v>0.6428571428571429</v>
      </c>
      <c r="BC61">
        <f>(($AN$55-$AQ$54)/($AQ$55-$AQ$54))</f>
        <v>0.85</v>
      </c>
      <c r="BD61">
        <f>(($AO$55-$AQ$55)/($AQ$56-$AQ$55))</f>
        <v>0.4</v>
      </c>
      <c r="BE61">
        <f>(($AP$54-$AQ$55)/($AQ$56-$AQ$55))</f>
        <v>0.4</v>
      </c>
      <c r="BG61">
        <v>4</v>
      </c>
      <c r="BH61">
        <v>368</v>
      </c>
      <c r="BI61">
        <f>($BH$70-$BH$67)/200</f>
        <v>0.08</v>
      </c>
      <c r="BQ61">
        <f>(($AO$55-$AN$55)/($AN$56-$AN$55))</f>
        <v>0.5</v>
      </c>
      <c r="BR61">
        <f>(($AP$54-$AN$55)/($AN$56-$AN$55))</f>
        <v>0.5</v>
      </c>
      <c r="BS61">
        <f>(($AQ$55-$AN$55)/($AN$56-$AN$55))</f>
        <v>0.11538461538461539</v>
      </c>
      <c r="BT61">
        <f>(($AN$55-$AO$54)/($AO$55-$AO$54))</f>
        <v>0.43478260869565216</v>
      </c>
      <c r="BU61">
        <f>1-(($AP$53-$AO$53)/($AO$54-$AO$53))</f>
        <v>0.25</v>
      </c>
      <c r="BV61">
        <f>1-(($AQ$55-$AO$54)/($AO$55-$AO$54))</f>
        <v>0.43478260869565222</v>
      </c>
      <c r="BW61">
        <f>1-(($AN$55-$AP$53)/($AP$54-$AP$53))</f>
        <v>0.4642857142857143</v>
      </c>
      <c r="BX61">
        <f>(($AO$55-$AP$54)/($AP$55-$AP$54))</f>
        <v>0</v>
      </c>
      <c r="BY61">
        <f>1-(($AQ$55-$AP$53)/($AP$54-$AP$53))</f>
        <v>0.3571428571428571</v>
      </c>
      <c r="BZ61">
        <f>1-(($AN$55-$AQ$54)/($AQ$55-$AQ$54))</f>
        <v>0.15000000000000002</v>
      </c>
      <c r="CA61">
        <f>(($AO$55-$AQ$55)/($AQ$56-$AQ$55))</f>
        <v>0.4</v>
      </c>
      <c r="CB61">
        <f>(($AP$54-$AQ$55)/($AQ$56-$AQ$55))</f>
        <v>0.4</v>
      </c>
    </row>
    <row r="62" spans="1:80" x14ac:dyDescent="0.25">
      <c r="A62">
        <v>61</v>
      </c>
      <c r="B62">
        <v>212.720834</v>
      </c>
      <c r="C62" s="2">
        <v>1</v>
      </c>
      <c r="H62">
        <v>222.43624299999999</v>
      </c>
      <c r="I62" s="3">
        <v>4</v>
      </c>
      <c r="P62">
        <v>2</v>
      </c>
      <c r="Q62" t="str">
        <f>CONCATENATE(C62,E62,G62,I62)</f>
        <v>14</v>
      </c>
      <c r="R62">
        <v>3</v>
      </c>
      <c r="X62" t="s">
        <v>287</v>
      </c>
      <c r="Y62" t="s">
        <v>264</v>
      </c>
      <c r="AT62">
        <f>(($AO$56-$AN$56)/($AN$57-$AN$56))</f>
        <v>0.58333333333333337</v>
      </c>
      <c r="AU62">
        <f>(($AP$55-$AN$56)/($AN$57-$AN$56))</f>
        <v>0.5</v>
      </c>
      <c r="AV62">
        <f>(($AQ$56-$AN$56)/($AN$57-$AN$56))</f>
        <v>8.3333333333333329E-2</v>
      </c>
      <c r="AW62">
        <f>(($AN$56-$AO$55)/($AO$56-$AO$55))</f>
        <v>0.48148148148148145</v>
      </c>
      <c r="AX62">
        <f>(($AP$54-$AO$55)/($AO$56-$AO$55))</f>
        <v>0</v>
      </c>
      <c r="AY62">
        <f>(($AQ$56-$AO$55)/($AO$56-$AO$55))</f>
        <v>0.55555555555555558</v>
      </c>
      <c r="AZ62">
        <f>(($AN$56-$AP$54)/($AP$55-$AP$54))</f>
        <v>0.52</v>
      </c>
      <c r="BA62">
        <f>(($AO$56-$AP$55)/($AP$56-$AP$55))</f>
        <v>8.6956521739130432E-2</v>
      </c>
      <c r="BB62">
        <f>(($AQ$56-$AP$54)/($AP$55-$AP$54))</f>
        <v>0.6</v>
      </c>
      <c r="BC62">
        <f>(($AN$56-$AQ$55)/($AQ$56-$AQ$55))</f>
        <v>0.92</v>
      </c>
      <c r="BD62">
        <f>(($AO$56-$AQ$56)/($AQ$57-$AQ$56))</f>
        <v>0.44444444444444442</v>
      </c>
      <c r="BE62">
        <f>(($AP$55-$AQ$56)/($AQ$57-$AQ$56))</f>
        <v>0.37037037037037035</v>
      </c>
      <c r="BG62">
        <v>3</v>
      </c>
      <c r="BH62">
        <v>371</v>
      </c>
      <c r="BI62">
        <f>($BH$71-$BH$68)/200</f>
        <v>7.4999999999999997E-2</v>
      </c>
      <c r="BQ62">
        <f>1-(($AO$56-$AN$56)/($AN$57-$AN$56))</f>
        <v>0.41666666666666663</v>
      </c>
      <c r="BR62">
        <f>(($AP$55-$AN$56)/($AN$57-$AN$56))</f>
        <v>0.5</v>
      </c>
      <c r="BS62">
        <f>(($AQ$56-$AN$56)/($AN$57-$AN$56))</f>
        <v>8.3333333333333329E-2</v>
      </c>
      <c r="BT62">
        <f>(($AN$56-$AO$55)/($AO$56-$AO$55))</f>
        <v>0.48148148148148145</v>
      </c>
      <c r="BU62">
        <f>(($AP$54-$AO$55)/($AO$56-$AO$55))</f>
        <v>0</v>
      </c>
      <c r="BV62">
        <f>1-(($AQ$56-$AO$55)/($AO$56-$AO$55))</f>
        <v>0.44444444444444442</v>
      </c>
      <c r="BW62">
        <f>1-(($AN$56-$AP$54)/($AP$55-$AP$54))</f>
        <v>0.48</v>
      </c>
      <c r="BX62">
        <f>(($AO$56-$AP$55)/($AP$56-$AP$55))</f>
        <v>8.6956521739130432E-2</v>
      </c>
      <c r="BY62">
        <f>1-(($AQ$56-$AP$54)/($AP$55-$AP$54))</f>
        <v>0.4</v>
      </c>
      <c r="BZ62">
        <f>1-(($AN$56-$AQ$55)/($AQ$56-$AQ$55))</f>
        <v>7.999999999999996E-2</v>
      </c>
      <c r="CA62">
        <f>(($AO$56-$AQ$56)/($AQ$57-$AQ$56))</f>
        <v>0.44444444444444442</v>
      </c>
      <c r="CB62">
        <f>(($AP$55-$AQ$56)/($AQ$57-$AQ$56))</f>
        <v>0.37037037037037035</v>
      </c>
    </row>
    <row r="63" spans="1:80" x14ac:dyDescent="0.25">
      <c r="A63">
        <v>62</v>
      </c>
      <c r="B63">
        <v>212.720834</v>
      </c>
      <c r="C63" s="2">
        <v>1</v>
      </c>
      <c r="H63">
        <v>222.42229599999999</v>
      </c>
      <c r="I63" s="3">
        <v>4</v>
      </c>
      <c r="P63">
        <v>2</v>
      </c>
      <c r="Q63" t="str">
        <f>CONCATENATE(C63,E63,G63,I63)</f>
        <v>14</v>
      </c>
      <c r="R63">
        <v>2</v>
      </c>
      <c r="X63" t="s">
        <v>287</v>
      </c>
      <c r="Y63" t="s">
        <v>265</v>
      </c>
      <c r="AB63" t="s">
        <v>287</v>
      </c>
      <c r="AC63" t="str">
        <f>CONCATENATE($R63,$R64,$R65,$R66)</f>
        <v>2143</v>
      </c>
      <c r="AT63">
        <f>(($AO$57-$AN$57)/($AN$58-$AN$57))</f>
        <v>0.48148148148148145</v>
      </c>
      <c r="AU63">
        <f>(($AP$56-$AN$57)/($AN$58-$AN$57))</f>
        <v>0.40740740740740738</v>
      </c>
      <c r="AV63">
        <f>(($AQ$57-$AN$57)/($AN$58-$AN$57))</f>
        <v>0.18518518518518517</v>
      </c>
      <c r="AW63">
        <f>(($AN$57-$AO$56)/($AO$57-$AO$56))</f>
        <v>0.43478260869565216</v>
      </c>
      <c r="AX63">
        <f>(($AP$55-$AO$55)/($AO$56-$AO$55))</f>
        <v>0.92592592592592593</v>
      </c>
      <c r="AY63">
        <f>(($AQ$57-$AO$56)/($AO$57-$AO$56))</f>
        <v>0.65217391304347827</v>
      </c>
      <c r="AZ63">
        <f>(($AN$57-$AP$55)/($AP$56-$AP$55))</f>
        <v>0.52173913043478259</v>
      </c>
      <c r="BA63">
        <f>(($AO$57-$AP$56)/($AP$57-$AP$56))</f>
        <v>6.25E-2</v>
      </c>
      <c r="BB63">
        <f>(($AQ$57-$AP$55)/($AP$56-$AP$55))</f>
        <v>0.73913043478260865</v>
      </c>
      <c r="BC63">
        <f>(($AN$57-$AQ$56)/($AQ$57-$AQ$56))</f>
        <v>0.81481481481481477</v>
      </c>
      <c r="BD63">
        <f>(($AO$57-$AQ$57)/($AQ$58-$AQ$57))</f>
        <v>0.33333333333333331</v>
      </c>
      <c r="BE63">
        <f>(($AP$56-$AQ$57)/($AQ$58-$AQ$57))</f>
        <v>0.25</v>
      </c>
      <c r="BG63">
        <v>2</v>
      </c>
      <c r="BH63">
        <v>378</v>
      </c>
      <c r="BI63">
        <f>($BH$72-$BH$69)/200</f>
        <v>0.08</v>
      </c>
      <c r="BQ63">
        <f>(($AO$57-$AN$57)/($AN$58-$AN$57))</f>
        <v>0.48148148148148145</v>
      </c>
      <c r="BR63">
        <f>(($AP$56-$AN$57)/($AN$58-$AN$57))</f>
        <v>0.40740740740740738</v>
      </c>
      <c r="BS63">
        <f>(($AQ$57-$AN$57)/($AN$58-$AN$57))</f>
        <v>0.18518518518518517</v>
      </c>
      <c r="BT63">
        <f>(($AN$57-$AO$56)/($AO$57-$AO$56))</f>
        <v>0.43478260869565216</v>
      </c>
      <c r="BU63">
        <f>1-(($AP$55-$AO$55)/($AO$56-$AO$55))</f>
        <v>7.407407407407407E-2</v>
      </c>
      <c r="BV63">
        <f>1-(($AQ$57-$AO$56)/($AO$57-$AO$56))</f>
        <v>0.34782608695652173</v>
      </c>
      <c r="BW63">
        <f>1-(($AN$57-$AP$55)/($AP$56-$AP$55))</f>
        <v>0.47826086956521741</v>
      </c>
      <c r="BX63">
        <f>(($AO$57-$AP$56)/($AP$57-$AP$56))</f>
        <v>6.25E-2</v>
      </c>
      <c r="BY63">
        <f>1-(($AQ$57-$AP$55)/($AP$56-$AP$55))</f>
        <v>0.26086956521739135</v>
      </c>
      <c r="BZ63">
        <f>1-(($AN$57-$AQ$56)/($AQ$57-$AQ$56))</f>
        <v>0.18518518518518523</v>
      </c>
      <c r="CA63">
        <f>(($AO$57-$AQ$57)/($AQ$58-$AQ$57))</f>
        <v>0.33333333333333331</v>
      </c>
      <c r="CB63">
        <f>(($AP$56-$AQ$57)/($AQ$58-$AQ$57))</f>
        <v>0.25</v>
      </c>
    </row>
    <row r="64" spans="1:80" x14ac:dyDescent="0.25">
      <c r="A64">
        <v>63</v>
      </c>
      <c r="B64">
        <v>212.720834</v>
      </c>
      <c r="C64" s="2">
        <v>1</v>
      </c>
      <c r="H64">
        <v>222.37498199999999</v>
      </c>
      <c r="I64" s="3">
        <v>4</v>
      </c>
      <c r="P64">
        <v>2</v>
      </c>
      <c r="Q64" t="str">
        <f>CONCATENATE(C64,E64,G64,I64)</f>
        <v>14</v>
      </c>
      <c r="R64">
        <v>1</v>
      </c>
      <c r="X64" t="s">
        <v>286</v>
      </c>
      <c r="Y64" t="s">
        <v>269</v>
      </c>
      <c r="AT64">
        <f>(($AO$58-$AN$58)/($AN$59-$AN$58))</f>
        <v>0.48275862068965519</v>
      </c>
      <c r="AU64">
        <f>(($AP$57-$AN$58)/($AN$59-$AN$58))</f>
        <v>0.55172413793103448</v>
      </c>
      <c r="AV64">
        <f>(($AQ$58-$AN$58)/($AN$59-$AN$58))</f>
        <v>6.8965517241379309E-2</v>
      </c>
      <c r="AW64">
        <f>(($AN$58-$AO$57)/($AO$58-$AO$57))</f>
        <v>0.5</v>
      </c>
      <c r="AX64">
        <f>(($AP$56-$AO$56)/($AO$57-$AO$56))</f>
        <v>0.91304347826086951</v>
      </c>
      <c r="AY64">
        <f>(($AQ$58-$AO$57)/($AO$58-$AO$57))</f>
        <v>0.5714285714285714</v>
      </c>
      <c r="AZ64">
        <f>(($AN$58-$AP$56)/($AP$57-$AP$56))</f>
        <v>0.5</v>
      </c>
      <c r="BA64">
        <f>(($AO$58-$AP$56)/($AP$57-$AP$56))</f>
        <v>0.9375</v>
      </c>
      <c r="BB64">
        <f>(($AQ$58-$AP$56)/($AP$57-$AP$56))</f>
        <v>0.5625</v>
      </c>
      <c r="BC64">
        <f>(($AN$58-$AQ$57)/($AQ$58-$AQ$57))</f>
        <v>0.91666666666666663</v>
      </c>
      <c r="BG64">
        <v>1</v>
      </c>
      <c r="BH64">
        <v>386</v>
      </c>
      <c r="BI64">
        <f>($BH$73-$BH$70)/200</f>
        <v>0.105</v>
      </c>
      <c r="BQ64">
        <f>(($AO$58-$AN$58)/($AN$59-$AN$58))</f>
        <v>0.48275862068965519</v>
      </c>
      <c r="BR64">
        <f>1-(($AP$57-$AN$58)/($AN$59-$AN$58))</f>
        <v>0.44827586206896552</v>
      </c>
      <c r="BS64">
        <f>(($AQ$58-$AN$58)/($AN$59-$AN$58))</f>
        <v>6.8965517241379309E-2</v>
      </c>
      <c r="BT64">
        <f>(($AN$58-$AO$57)/($AO$58-$AO$57))</f>
        <v>0.5</v>
      </c>
      <c r="BU64">
        <f>1-(($AP$56-$AO$56)/($AO$57-$AO$56))</f>
        <v>8.6956521739130488E-2</v>
      </c>
      <c r="BV64">
        <f>1-(($AQ$58-$AO$57)/($AO$58-$AO$57))</f>
        <v>0.4285714285714286</v>
      </c>
      <c r="BW64">
        <f>(($AN$58-$AP$56)/($AP$57-$AP$56))</f>
        <v>0.5</v>
      </c>
      <c r="BX64">
        <f>1-(($AO$58-$AP$56)/($AP$57-$AP$56))</f>
        <v>6.25E-2</v>
      </c>
      <c r="BY64">
        <f>1-(($AQ$58-$AP$56)/($AP$57-$AP$56))</f>
        <v>0.4375</v>
      </c>
      <c r="BZ64">
        <f>1-(($AN$58-$AQ$57)/($AQ$58-$AQ$57))</f>
        <v>8.333333333333337E-2</v>
      </c>
    </row>
    <row r="65" spans="1:61" x14ac:dyDescent="0.25">
      <c r="A65">
        <v>64</v>
      </c>
      <c r="B65">
        <v>212.720834</v>
      </c>
      <c r="C65" s="2">
        <v>1</v>
      </c>
      <c r="H65">
        <v>222.451821</v>
      </c>
      <c r="I65" s="3">
        <v>4</v>
      </c>
      <c r="P65">
        <v>2</v>
      </c>
      <c r="Q65" t="str">
        <f>CONCATENATE(C65,E65,G65,I65)</f>
        <v>14</v>
      </c>
      <c r="R65">
        <v>4</v>
      </c>
      <c r="X65" t="s">
        <v>288</v>
      </c>
      <c r="Y65" t="s">
        <v>270</v>
      </c>
      <c r="BG65">
        <v>4</v>
      </c>
      <c r="BH65">
        <v>393</v>
      </c>
      <c r="BI65">
        <f>($BH$74-$BH$71)/200</f>
        <v>7.4999999999999997E-2</v>
      </c>
    </row>
    <row r="66" spans="1:61" x14ac:dyDescent="0.25">
      <c r="A66">
        <v>65</v>
      </c>
      <c r="B66">
        <v>212.720834</v>
      </c>
      <c r="C66" s="2">
        <v>1</v>
      </c>
      <c r="H66">
        <v>222.35761500000001</v>
      </c>
      <c r="I66" s="3">
        <v>4</v>
      </c>
      <c r="P66">
        <v>2</v>
      </c>
      <c r="Q66" t="str">
        <f>CONCATENATE(C66,E66,G66,I66)</f>
        <v>14</v>
      </c>
      <c r="R66">
        <v>3</v>
      </c>
      <c r="X66" t="s">
        <v>288</v>
      </c>
      <c r="Y66" t="s">
        <v>271</v>
      </c>
      <c r="BG66">
        <v>3</v>
      </c>
      <c r="BH66">
        <v>395</v>
      </c>
      <c r="BI66">
        <f>($BH$75-$BH$72)/200</f>
        <v>9.5000000000000001E-2</v>
      </c>
    </row>
    <row r="67" spans="1:61" x14ac:dyDescent="0.25">
      <c r="A67">
        <v>66</v>
      </c>
      <c r="P67">
        <v>0</v>
      </c>
      <c r="Q67" t="str">
        <f>CONCATENATE(C67,E67,G67,I67)</f>
        <v/>
      </c>
      <c r="R67">
        <v>2</v>
      </c>
      <c r="X67" t="s">
        <v>288</v>
      </c>
      <c r="Y67" t="s">
        <v>272</v>
      </c>
      <c r="AB67" t="s">
        <v>287</v>
      </c>
      <c r="AC67" t="str">
        <f>CONCATENATE($R67,$R68,$R69,$R70)</f>
        <v>2143</v>
      </c>
      <c r="BG67">
        <v>2</v>
      </c>
      <c r="BH67">
        <v>402</v>
      </c>
      <c r="BI67">
        <f>($BH$76-$BH$73)/200</f>
        <v>0.08</v>
      </c>
    </row>
    <row r="68" spans="1:61" x14ac:dyDescent="0.25">
      <c r="A68">
        <v>67</v>
      </c>
      <c r="P68">
        <v>0</v>
      </c>
      <c r="Q68" t="str">
        <f>CONCATENATE(C68,E68,G68,I68)</f>
        <v/>
      </c>
      <c r="R68">
        <v>1</v>
      </c>
      <c r="X68" t="s">
        <v>286</v>
      </c>
      <c r="Y68" t="s">
        <v>273</v>
      </c>
      <c r="BG68">
        <v>1</v>
      </c>
      <c r="BH68">
        <v>409</v>
      </c>
      <c r="BI68">
        <f>($BH$77-$BH$74)/200</f>
        <v>0.12</v>
      </c>
    </row>
    <row r="69" spans="1:61" x14ac:dyDescent="0.25">
      <c r="A69">
        <v>68</v>
      </c>
      <c r="D69">
        <v>199.531115</v>
      </c>
      <c r="E69" s="4">
        <v>2</v>
      </c>
      <c r="F69">
        <v>210.69776000000002</v>
      </c>
      <c r="G69" s="5">
        <v>3</v>
      </c>
      <c r="P69">
        <v>2</v>
      </c>
      <c r="Q69" t="str">
        <f>CONCATENATE(C69,E69,G69,I69)</f>
        <v>23</v>
      </c>
      <c r="R69">
        <v>4</v>
      </c>
      <c r="X69" t="s">
        <v>287</v>
      </c>
      <c r="Y69" t="s">
        <v>268</v>
      </c>
      <c r="BG69">
        <v>4</v>
      </c>
      <c r="BH69">
        <v>415</v>
      </c>
      <c r="BI69">
        <f>($BH$78-$BH$75)/200</f>
        <v>7.4999999999999997E-2</v>
      </c>
    </row>
    <row r="70" spans="1:61" x14ac:dyDescent="0.25">
      <c r="A70">
        <v>69</v>
      </c>
      <c r="D70">
        <v>199.54356300000001</v>
      </c>
      <c r="E70" s="4">
        <v>2</v>
      </c>
      <c r="F70">
        <v>210.69776000000002</v>
      </c>
      <c r="G70" s="5">
        <v>3</v>
      </c>
      <c r="P70">
        <v>2</v>
      </c>
      <c r="Q70" t="str">
        <f>CONCATENATE(C70,E70,G70,I70)</f>
        <v>23</v>
      </c>
      <c r="R70">
        <v>3</v>
      </c>
      <c r="X70" t="s">
        <v>287</v>
      </c>
      <c r="Y70" t="s">
        <v>264</v>
      </c>
      <c r="BG70">
        <v>3</v>
      </c>
      <c r="BH70">
        <v>418</v>
      </c>
      <c r="BI70">
        <f>($BH$79-$BH$76)/200</f>
        <v>0.08</v>
      </c>
    </row>
    <row r="71" spans="1:61" x14ac:dyDescent="0.25">
      <c r="A71">
        <v>70</v>
      </c>
      <c r="D71">
        <v>199.55797799999999</v>
      </c>
      <c r="E71" s="4">
        <v>2</v>
      </c>
      <c r="F71">
        <v>210.69776000000002</v>
      </c>
      <c r="G71" s="5">
        <v>3</v>
      </c>
      <c r="P71">
        <v>2</v>
      </c>
      <c r="Q71" t="str">
        <f>CONCATENATE(C71,E71,G71,I71)</f>
        <v>23</v>
      </c>
      <c r="R71">
        <v>2</v>
      </c>
      <c r="X71" t="s">
        <v>287</v>
      </c>
      <c r="Y71" t="s">
        <v>265</v>
      </c>
      <c r="AB71" t="s">
        <v>288</v>
      </c>
      <c r="AC71" t="str">
        <f>CONCATENATE($R71,$R72,$R73,$R74)</f>
        <v>2134</v>
      </c>
      <c r="BG71">
        <v>2</v>
      </c>
      <c r="BH71">
        <v>424</v>
      </c>
      <c r="BI71">
        <f>($BH$80-$BH$77)/200</f>
        <v>7.4999999999999997E-2</v>
      </c>
    </row>
    <row r="72" spans="1:61" x14ac:dyDescent="0.25">
      <c r="A72">
        <v>71</v>
      </c>
      <c r="D72">
        <v>199.57361500000002</v>
      </c>
      <c r="E72" s="4">
        <v>2</v>
      </c>
      <c r="F72">
        <v>210.69776000000002</v>
      </c>
      <c r="G72" s="5">
        <v>3</v>
      </c>
      <c r="P72">
        <v>2</v>
      </c>
      <c r="Q72" t="str">
        <f>CONCATENATE(C72,E72,G72,I72)</f>
        <v>23</v>
      </c>
      <c r="R72">
        <v>1</v>
      </c>
      <c r="X72" t="s">
        <v>287</v>
      </c>
      <c r="Y72" t="s">
        <v>266</v>
      </c>
      <c r="BG72">
        <v>1</v>
      </c>
      <c r="BH72">
        <v>431</v>
      </c>
      <c r="BI72">
        <f>($BH$81-$BH$78)/200</f>
        <v>0.1</v>
      </c>
    </row>
    <row r="73" spans="1:61" x14ac:dyDescent="0.25">
      <c r="A73">
        <v>72</v>
      </c>
      <c r="D73">
        <v>199.583564</v>
      </c>
      <c r="E73" s="4">
        <v>2</v>
      </c>
      <c r="F73">
        <v>210.69776000000002</v>
      </c>
      <c r="G73" s="5">
        <v>3</v>
      </c>
      <c r="P73">
        <v>2</v>
      </c>
      <c r="Q73" t="str">
        <f>CONCATENATE(C73,E73,G73,I73)</f>
        <v>23</v>
      </c>
      <c r="R73">
        <v>3</v>
      </c>
      <c r="X73" t="s">
        <v>287</v>
      </c>
      <c r="Y73" t="s">
        <v>268</v>
      </c>
      <c r="BG73">
        <v>3</v>
      </c>
      <c r="BH73">
        <v>439</v>
      </c>
      <c r="BI73">
        <f>($BH$82-$BH$79)/200</f>
        <v>8.5000000000000006E-2</v>
      </c>
    </row>
    <row r="74" spans="1:61" x14ac:dyDescent="0.25">
      <c r="A74">
        <v>73</v>
      </c>
      <c r="D74">
        <v>199.59717800000001</v>
      </c>
      <c r="E74" s="4">
        <v>2</v>
      </c>
      <c r="F74">
        <v>210.69776000000002</v>
      </c>
      <c r="G74" s="5">
        <v>3</v>
      </c>
      <c r="P74">
        <v>2</v>
      </c>
      <c r="Q74" t="str">
        <f>CONCATENATE(C74,E74,G74,I74)</f>
        <v>23</v>
      </c>
      <c r="R74">
        <v>4</v>
      </c>
      <c r="X74" t="s">
        <v>287</v>
      </c>
      <c r="Y74" t="s">
        <v>264</v>
      </c>
      <c r="BG74">
        <v>4</v>
      </c>
      <c r="BH74">
        <v>439</v>
      </c>
      <c r="BI74">
        <f>($BH$83-$BH$80)/200</f>
        <v>7.4999999999999997E-2</v>
      </c>
    </row>
    <row r="75" spans="1:61" x14ac:dyDescent="0.25">
      <c r="A75">
        <v>74</v>
      </c>
      <c r="D75">
        <v>199.56744600000002</v>
      </c>
      <c r="E75" s="4">
        <v>2</v>
      </c>
      <c r="F75">
        <v>210.69776000000002</v>
      </c>
      <c r="G75" s="5">
        <v>3</v>
      </c>
      <c r="P75">
        <v>2</v>
      </c>
      <c r="Q75" t="str">
        <f>CONCATENATE(C75,E75,G75,I75)</f>
        <v>23</v>
      </c>
      <c r="R75">
        <v>2</v>
      </c>
      <c r="X75" t="s">
        <v>287</v>
      </c>
      <c r="Y75" t="s">
        <v>265</v>
      </c>
      <c r="AB75" t="s">
        <v>287</v>
      </c>
      <c r="AC75" t="str">
        <f>CONCATENATE($R75,$R76,$R77,$R78)</f>
        <v>2143</v>
      </c>
      <c r="BG75">
        <v>2</v>
      </c>
      <c r="BH75">
        <v>450</v>
      </c>
      <c r="BI75">
        <f>($BH$84-$BH$81)/200</f>
        <v>8.5000000000000006E-2</v>
      </c>
    </row>
    <row r="76" spans="1:61" x14ac:dyDescent="0.25">
      <c r="A76">
        <v>75</v>
      </c>
      <c r="D76">
        <v>199.56435999999999</v>
      </c>
      <c r="E76" s="4">
        <v>2</v>
      </c>
      <c r="F76">
        <v>210.69776000000002</v>
      </c>
      <c r="G76" s="5">
        <v>3</v>
      </c>
      <c r="P76">
        <v>2</v>
      </c>
      <c r="Q76" t="str">
        <f>CONCATENATE(C76,E76,G76,I76)</f>
        <v>23</v>
      </c>
      <c r="R76">
        <v>1</v>
      </c>
      <c r="X76" t="s">
        <v>287</v>
      </c>
      <c r="Y76" t="s">
        <v>266</v>
      </c>
      <c r="BG76">
        <v>1</v>
      </c>
      <c r="BH76">
        <v>455</v>
      </c>
      <c r="BI76">
        <f>($BH$85-$BH$82)/200</f>
        <v>0.11</v>
      </c>
    </row>
    <row r="77" spans="1:61" x14ac:dyDescent="0.25">
      <c r="A77">
        <v>76</v>
      </c>
      <c r="D77">
        <v>199.582606</v>
      </c>
      <c r="E77" s="4">
        <v>2</v>
      </c>
      <c r="F77">
        <v>210.69776000000002</v>
      </c>
      <c r="G77" s="5">
        <v>3</v>
      </c>
      <c r="P77">
        <v>2</v>
      </c>
      <c r="Q77" t="str">
        <f>CONCATENATE(C77,E77,G77,I77)</f>
        <v>23</v>
      </c>
      <c r="R77">
        <v>4</v>
      </c>
      <c r="X77" t="s">
        <v>287</v>
      </c>
      <c r="Y77" t="s">
        <v>268</v>
      </c>
      <c r="BG77">
        <v>4</v>
      </c>
      <c r="BH77">
        <v>463</v>
      </c>
      <c r="BI77">
        <f>($BH$86-$BH$83)/200</f>
        <v>9.5000000000000001E-2</v>
      </c>
    </row>
    <row r="78" spans="1:61" x14ac:dyDescent="0.25">
      <c r="A78">
        <v>77</v>
      </c>
      <c r="D78">
        <v>199.63819000000001</v>
      </c>
      <c r="E78" s="4">
        <v>2</v>
      </c>
      <c r="F78">
        <v>210.69776000000002</v>
      </c>
      <c r="G78" s="5">
        <v>3</v>
      </c>
      <c r="P78">
        <v>2</v>
      </c>
      <c r="Q78" t="str">
        <f>CONCATENATE(C78,E78,G78,I78)</f>
        <v>23</v>
      </c>
      <c r="R78">
        <v>3</v>
      </c>
      <c r="X78" t="s">
        <v>287</v>
      </c>
      <c r="Y78" t="s">
        <v>264</v>
      </c>
      <c r="BG78">
        <v>3</v>
      </c>
      <c r="BH78">
        <v>465</v>
      </c>
      <c r="BI78">
        <f>($BH$87-$BH$84)/200</f>
        <v>0.08</v>
      </c>
    </row>
    <row r="79" spans="1:61" x14ac:dyDescent="0.25">
      <c r="A79">
        <v>78</v>
      </c>
      <c r="D79">
        <v>199.512393</v>
      </c>
      <c r="E79" s="4">
        <v>2</v>
      </c>
      <c r="F79">
        <v>210.69776000000002</v>
      </c>
      <c r="G79" s="5">
        <v>3</v>
      </c>
      <c r="P79">
        <v>2</v>
      </c>
      <c r="Q79" t="str">
        <f>CONCATENATE(C79,E79,G79,I79)</f>
        <v>23</v>
      </c>
      <c r="R79">
        <v>2</v>
      </c>
      <c r="X79" t="s">
        <v>287</v>
      </c>
      <c r="Y79" t="s">
        <v>265</v>
      </c>
      <c r="AB79" t="s">
        <v>287</v>
      </c>
      <c r="AC79" t="str">
        <f>CONCATENATE($R79,$R80,$R81,$R82)</f>
        <v>2143</v>
      </c>
      <c r="BG79">
        <v>2</v>
      </c>
      <c r="BH79">
        <v>471</v>
      </c>
      <c r="BI79">
        <f>($BH$88-$BH$85)/200</f>
        <v>0.08</v>
      </c>
    </row>
    <row r="80" spans="1:61" x14ac:dyDescent="0.25">
      <c r="A80">
        <v>79</v>
      </c>
      <c r="P80">
        <v>0</v>
      </c>
      <c r="Q80" t="str">
        <f>CONCATENATE(C80,E80,G80,I80)</f>
        <v/>
      </c>
      <c r="R80">
        <v>1</v>
      </c>
      <c r="X80" t="s">
        <v>287</v>
      </c>
      <c r="Y80" t="s">
        <v>266</v>
      </c>
      <c r="BG80">
        <v>1</v>
      </c>
      <c r="BH80">
        <v>478</v>
      </c>
      <c r="BI80">
        <f>($BH$89-$BH$86)/200</f>
        <v>0.115</v>
      </c>
    </row>
    <row r="81" spans="1:61" x14ac:dyDescent="0.25">
      <c r="A81">
        <v>80</v>
      </c>
      <c r="B81">
        <v>188.39749800000001</v>
      </c>
      <c r="C81" s="2">
        <v>1</v>
      </c>
      <c r="P81">
        <v>1</v>
      </c>
      <c r="Q81" t="str">
        <f>CONCATENATE(C81,E81,G81,I81)</f>
        <v>1</v>
      </c>
      <c r="R81">
        <v>4</v>
      </c>
      <c r="X81" t="s">
        <v>287</v>
      </c>
      <c r="Y81" t="s">
        <v>268</v>
      </c>
      <c r="BG81">
        <v>4</v>
      </c>
      <c r="BH81">
        <v>485</v>
      </c>
      <c r="BI81">
        <f>($BH$90-$BH$87)/200</f>
        <v>0.105</v>
      </c>
    </row>
    <row r="82" spans="1:61" x14ac:dyDescent="0.25">
      <c r="A82">
        <v>81</v>
      </c>
      <c r="B82">
        <v>188.37702100000001</v>
      </c>
      <c r="C82" s="2">
        <v>1</v>
      </c>
      <c r="H82">
        <v>200.28914900000001</v>
      </c>
      <c r="I82" s="3">
        <v>4</v>
      </c>
      <c r="P82">
        <v>2</v>
      </c>
      <c r="Q82" t="str">
        <f>CONCATENATE(C82,E82,G82,I82)</f>
        <v>14</v>
      </c>
      <c r="R82">
        <v>3</v>
      </c>
      <c r="X82" t="s">
        <v>287</v>
      </c>
      <c r="Y82" t="s">
        <v>264</v>
      </c>
      <c r="BG82">
        <v>3</v>
      </c>
      <c r="BH82">
        <v>488</v>
      </c>
      <c r="BI82">
        <f>($BH$91-$BH$88)/200</f>
        <v>8.5000000000000006E-2</v>
      </c>
    </row>
    <row r="83" spans="1:61" x14ac:dyDescent="0.25">
      <c r="A83">
        <v>82</v>
      </c>
      <c r="B83">
        <v>188.42154199999999</v>
      </c>
      <c r="C83" s="2">
        <v>1</v>
      </c>
      <c r="H83">
        <v>200.291541</v>
      </c>
      <c r="I83" s="3">
        <v>4</v>
      </c>
      <c r="P83">
        <v>2</v>
      </c>
      <c r="Q83" t="str">
        <f>CONCATENATE(C83,E83,G83,I83)</f>
        <v>14</v>
      </c>
      <c r="R83">
        <v>2</v>
      </c>
      <c r="X83" t="s">
        <v>287</v>
      </c>
      <c r="Y83" t="s">
        <v>265</v>
      </c>
      <c r="AB83" t="s">
        <v>287</v>
      </c>
      <c r="AC83" t="str">
        <f>CONCATENATE($R83,$R84,$R85,$R86)</f>
        <v>2143</v>
      </c>
      <c r="BG83">
        <v>2</v>
      </c>
      <c r="BH83">
        <v>493</v>
      </c>
      <c r="BI83">
        <f>($BH$92-$BH$89)/200</f>
        <v>0.1</v>
      </c>
    </row>
    <row r="84" spans="1:61" x14ac:dyDescent="0.25">
      <c r="A84">
        <v>83</v>
      </c>
      <c r="B84">
        <v>188.42484200000001</v>
      </c>
      <c r="C84" s="2">
        <v>1</v>
      </c>
      <c r="H84">
        <v>200.31435999999999</v>
      </c>
      <c r="I84" s="3">
        <v>4</v>
      </c>
      <c r="P84">
        <v>2</v>
      </c>
      <c r="Q84" t="str">
        <f>CONCATENATE(C84,E84,G84,I84)</f>
        <v>14</v>
      </c>
      <c r="R84">
        <v>1</v>
      </c>
      <c r="X84" t="s">
        <v>287</v>
      </c>
      <c r="Y84" t="s">
        <v>266</v>
      </c>
      <c r="BG84">
        <v>1</v>
      </c>
      <c r="BH84">
        <v>502</v>
      </c>
      <c r="BI84">
        <f>($BH$93-$BH$90)/200</f>
        <v>0.105</v>
      </c>
    </row>
    <row r="85" spans="1:61" x14ac:dyDescent="0.25">
      <c r="A85">
        <v>84</v>
      </c>
      <c r="B85">
        <v>188.33037400000001</v>
      </c>
      <c r="C85" s="2">
        <v>1</v>
      </c>
      <c r="H85">
        <v>200.325053</v>
      </c>
      <c r="I85" s="3">
        <v>4</v>
      </c>
      <c r="P85">
        <v>2</v>
      </c>
      <c r="Q85" t="str">
        <f>CONCATENATE(C85,E85,G85,I85)</f>
        <v>14</v>
      </c>
      <c r="R85">
        <v>4</v>
      </c>
      <c r="X85" t="s">
        <v>285</v>
      </c>
      <c r="Y85" t="s">
        <v>259</v>
      </c>
      <c r="BG85">
        <v>4</v>
      </c>
      <c r="BH85">
        <v>510</v>
      </c>
      <c r="BI85">
        <f>($BH$99-$BH$96)/200</f>
        <v>7.0000000000000007E-2</v>
      </c>
    </row>
    <row r="86" spans="1:61" x14ac:dyDescent="0.25">
      <c r="A86">
        <v>85</v>
      </c>
      <c r="B86">
        <v>188.35042799999999</v>
      </c>
      <c r="C86" s="2">
        <v>1</v>
      </c>
      <c r="H86">
        <v>200.35287399999999</v>
      </c>
      <c r="I86" s="3">
        <v>4</v>
      </c>
      <c r="P86">
        <v>2</v>
      </c>
      <c r="Q86" t="str">
        <f>CONCATENATE(C86,E86,G86,I86)</f>
        <v>14</v>
      </c>
      <c r="R86">
        <v>3</v>
      </c>
      <c r="X86" t="s">
        <v>285</v>
      </c>
      <c r="Y86" t="s">
        <v>260</v>
      </c>
      <c r="BG86">
        <v>3</v>
      </c>
      <c r="BH86">
        <v>512</v>
      </c>
      <c r="BI86">
        <f>($BH$100-$BH$97)/200</f>
        <v>0.125</v>
      </c>
    </row>
    <row r="87" spans="1:61" x14ac:dyDescent="0.25">
      <c r="A87">
        <v>86</v>
      </c>
      <c r="B87">
        <v>188.38164800000001</v>
      </c>
      <c r="C87" s="2">
        <v>1</v>
      </c>
      <c r="H87">
        <v>200.34808200000001</v>
      </c>
      <c r="I87" s="3">
        <v>4</v>
      </c>
      <c r="P87">
        <v>2</v>
      </c>
      <c r="Q87" t="str">
        <f>CONCATENATE(C87,E87,G87,I87)</f>
        <v>14</v>
      </c>
      <c r="R87">
        <v>2</v>
      </c>
      <c r="X87" t="s">
        <v>285</v>
      </c>
      <c r="Y87" t="s">
        <v>261</v>
      </c>
      <c r="AB87" t="s">
        <v>287</v>
      </c>
      <c r="AC87" t="str">
        <f>CONCATENATE($R87,$R88,$R89,$R90)</f>
        <v>2143</v>
      </c>
      <c r="BG87">
        <v>2</v>
      </c>
      <c r="BH87">
        <v>518</v>
      </c>
      <c r="BI87">
        <f>($BH$101-$BH$98)/200</f>
        <v>6.5000000000000002E-2</v>
      </c>
    </row>
    <row r="88" spans="1:61" x14ac:dyDescent="0.25">
      <c r="A88">
        <v>87</v>
      </c>
      <c r="B88">
        <v>188.36292500000002</v>
      </c>
      <c r="C88" s="2">
        <v>1</v>
      </c>
      <c r="H88">
        <v>200.347342</v>
      </c>
      <c r="I88" s="3">
        <v>4</v>
      </c>
      <c r="P88">
        <v>2</v>
      </c>
      <c r="Q88" t="str">
        <f>CONCATENATE(C88,E88,G88,I88)</f>
        <v>14</v>
      </c>
      <c r="R88">
        <v>1</v>
      </c>
      <c r="X88" t="s">
        <v>285</v>
      </c>
      <c r="Y88" t="s">
        <v>262</v>
      </c>
      <c r="BG88">
        <v>1</v>
      </c>
      <c r="BH88">
        <v>526</v>
      </c>
      <c r="BI88">
        <f>($BH$102-$BH$99)/200</f>
        <v>0.125</v>
      </c>
    </row>
    <row r="89" spans="1:61" x14ac:dyDescent="0.25">
      <c r="A89">
        <v>88</v>
      </c>
      <c r="B89">
        <v>188.334521</v>
      </c>
      <c r="C89" s="2">
        <v>1</v>
      </c>
      <c r="H89">
        <v>200.340159</v>
      </c>
      <c r="I89" s="3">
        <v>4</v>
      </c>
      <c r="P89">
        <v>2</v>
      </c>
      <c r="Q89" t="str">
        <f>CONCATENATE(C89,E89,G89,I89)</f>
        <v>14</v>
      </c>
      <c r="R89">
        <v>4</v>
      </c>
      <c r="X89" t="s">
        <v>285</v>
      </c>
      <c r="Y89" t="s">
        <v>259</v>
      </c>
      <c r="BG89">
        <v>4</v>
      </c>
      <c r="BH89">
        <v>535</v>
      </c>
      <c r="BI89">
        <f>($BH$103-$BH$100)/200</f>
        <v>7.0000000000000007E-2</v>
      </c>
    </row>
    <row r="90" spans="1:61" x14ac:dyDescent="0.25">
      <c r="A90">
        <v>89</v>
      </c>
      <c r="B90">
        <v>188.39749800000001</v>
      </c>
      <c r="C90" s="2">
        <v>1</v>
      </c>
      <c r="H90">
        <v>200.31255200000001</v>
      </c>
      <c r="I90" s="3">
        <v>4</v>
      </c>
      <c r="P90">
        <v>2</v>
      </c>
      <c r="Q90" t="str">
        <f>CONCATENATE(C90,E90,G90,I90)</f>
        <v>14</v>
      </c>
      <c r="R90">
        <v>3</v>
      </c>
      <c r="X90" t="s">
        <v>286</v>
      </c>
      <c r="Y90" t="s">
        <v>274</v>
      </c>
      <c r="BG90">
        <v>3</v>
      </c>
      <c r="BH90">
        <v>539</v>
      </c>
      <c r="BI90">
        <f>($BH$104-$BH$101)/200</f>
        <v>0.115</v>
      </c>
    </row>
    <row r="91" spans="1:61" x14ac:dyDescent="0.25">
      <c r="A91">
        <v>90</v>
      </c>
      <c r="B91">
        <v>188.39749800000001</v>
      </c>
      <c r="C91" s="2">
        <v>1</v>
      </c>
      <c r="H91">
        <v>200.31255200000001</v>
      </c>
      <c r="I91" s="3">
        <v>4</v>
      </c>
      <c r="P91">
        <v>2</v>
      </c>
      <c r="Q91" t="str">
        <f>CONCATENATE(C91,E91,G91,I91)</f>
        <v>14</v>
      </c>
      <c r="R91">
        <v>2</v>
      </c>
      <c r="X91" t="s">
        <v>289</v>
      </c>
      <c r="Y91" t="s">
        <v>275</v>
      </c>
      <c r="BG91">
        <v>2</v>
      </c>
      <c r="BH91">
        <v>543</v>
      </c>
      <c r="BI91">
        <f>($BH$105-$BH$102)/200</f>
        <v>6.5000000000000002E-2</v>
      </c>
    </row>
    <row r="92" spans="1:61" x14ac:dyDescent="0.25">
      <c r="A92">
        <v>91</v>
      </c>
      <c r="P92">
        <v>0</v>
      </c>
      <c r="Q92" t="str">
        <f>CONCATENATE(C92,E92,G92,I92)</f>
        <v/>
      </c>
      <c r="R92">
        <v>1</v>
      </c>
      <c r="X92" t="s">
        <v>289</v>
      </c>
      <c r="Y92" t="s">
        <v>276</v>
      </c>
      <c r="BG92">
        <v>1</v>
      </c>
      <c r="BH92">
        <v>555</v>
      </c>
      <c r="BI92">
        <f>($BH$106-$BH$103)/200</f>
        <v>0.105</v>
      </c>
    </row>
    <row r="93" spans="1:61" x14ac:dyDescent="0.25">
      <c r="A93">
        <v>92</v>
      </c>
      <c r="D93">
        <v>175.26398900000001</v>
      </c>
      <c r="E93" s="4">
        <v>2</v>
      </c>
      <c r="P93">
        <v>1</v>
      </c>
      <c r="Q93" t="str">
        <f>CONCATENATE(C93,E93,G93,I93)</f>
        <v>2</v>
      </c>
      <c r="R93">
        <v>4</v>
      </c>
      <c r="X93" t="s">
        <v>289</v>
      </c>
      <c r="Y93" t="s">
        <v>277</v>
      </c>
      <c r="BG93">
        <v>4</v>
      </c>
      <c r="BH93">
        <v>560</v>
      </c>
      <c r="BI93">
        <f>($BH$107-$BH$104)/200</f>
        <v>6.5000000000000002E-2</v>
      </c>
    </row>
    <row r="94" spans="1:61" x14ac:dyDescent="0.25">
      <c r="A94">
        <v>93</v>
      </c>
      <c r="D94">
        <v>175.340745</v>
      </c>
      <c r="E94" s="4">
        <v>2</v>
      </c>
      <c r="F94">
        <v>188.07186400000001</v>
      </c>
      <c r="G94" s="5">
        <v>3</v>
      </c>
      <c r="P94">
        <v>2</v>
      </c>
      <c r="Q94" t="str">
        <f>CONCATENATE(C94,E94,G94,I94)</f>
        <v>23</v>
      </c>
      <c r="R94" t="s">
        <v>22</v>
      </c>
      <c r="X94" t="s">
        <v>289</v>
      </c>
      <c r="Y94" t="s">
        <v>278</v>
      </c>
      <c r="BG94" t="s">
        <v>22</v>
      </c>
      <c r="BH94">
        <v>560</v>
      </c>
      <c r="BI94">
        <f>($BH$108-$BH$105)/200</f>
        <v>9.5000000000000001E-2</v>
      </c>
    </row>
    <row r="95" spans="1:61" x14ac:dyDescent="0.25">
      <c r="A95">
        <v>94</v>
      </c>
      <c r="D95">
        <v>175.29090400000001</v>
      </c>
      <c r="E95" s="4">
        <v>2</v>
      </c>
      <c r="F95">
        <v>188.07186400000001</v>
      </c>
      <c r="G95" s="5">
        <v>3</v>
      </c>
      <c r="P95">
        <v>2</v>
      </c>
      <c r="Q95" t="str">
        <f>CONCATENATE(C95,E95,G95,I95)</f>
        <v>23</v>
      </c>
      <c r="R95" t="s">
        <v>22</v>
      </c>
      <c r="X95" t="s">
        <v>289</v>
      </c>
      <c r="Y95" t="s">
        <v>275</v>
      </c>
      <c r="BG95" t="s">
        <v>22</v>
      </c>
      <c r="BH95">
        <v>562</v>
      </c>
      <c r="BI95">
        <f>($BH$109-$BH$106)/200</f>
        <v>7.0000000000000007E-2</v>
      </c>
    </row>
    <row r="96" spans="1:61" x14ac:dyDescent="0.25">
      <c r="A96">
        <v>95</v>
      </c>
      <c r="D96">
        <v>175.290211</v>
      </c>
      <c r="E96" s="4">
        <v>2</v>
      </c>
      <c r="F96">
        <v>188.052233</v>
      </c>
      <c r="G96" s="5">
        <v>3</v>
      </c>
      <c r="P96">
        <v>2</v>
      </c>
      <c r="Q96" t="str">
        <f>CONCATENATE(C96,E96,G96,I96)</f>
        <v>23</v>
      </c>
      <c r="R96">
        <v>1</v>
      </c>
      <c r="X96" t="s">
        <v>289</v>
      </c>
      <c r="Y96" t="s">
        <v>276</v>
      </c>
      <c r="AB96" t="s">
        <v>285</v>
      </c>
      <c r="AC96" t="str">
        <f>CONCATENATE($R96,$R97,$R98,$R99)</f>
        <v>1423</v>
      </c>
      <c r="BG96">
        <v>1</v>
      </c>
      <c r="BH96">
        <v>563</v>
      </c>
      <c r="BI96">
        <f>($BH$110-$BH$107)/200</f>
        <v>0.105</v>
      </c>
    </row>
    <row r="97" spans="1:61" x14ac:dyDescent="0.25">
      <c r="A97">
        <v>96</v>
      </c>
      <c r="D97">
        <v>175.286011</v>
      </c>
      <c r="E97" s="4">
        <v>2</v>
      </c>
      <c r="F97">
        <v>188.079947</v>
      </c>
      <c r="G97" s="5">
        <v>3</v>
      </c>
      <c r="P97">
        <v>2</v>
      </c>
      <c r="Q97" t="str">
        <f>CONCATENATE(C97,E97,G97,I97)</f>
        <v>23</v>
      </c>
      <c r="R97">
        <v>4</v>
      </c>
      <c r="X97" t="s">
        <v>289</v>
      </c>
      <c r="Y97" t="s">
        <v>277</v>
      </c>
      <c r="BG97">
        <v>4</v>
      </c>
      <c r="BH97">
        <v>565</v>
      </c>
      <c r="BI97">
        <f>($BH$111-$BH$108)/200</f>
        <v>0.08</v>
      </c>
    </row>
    <row r="98" spans="1:61" x14ac:dyDescent="0.25">
      <c r="A98">
        <v>97</v>
      </c>
      <c r="D98">
        <v>175.290852</v>
      </c>
      <c r="E98" s="4">
        <v>2</v>
      </c>
      <c r="F98">
        <v>188.08914799999999</v>
      </c>
      <c r="G98" s="5">
        <v>3</v>
      </c>
      <c r="P98">
        <v>2</v>
      </c>
      <c r="Q98" t="str">
        <f>CONCATENATE(C98,E98,G98,I98)</f>
        <v>23</v>
      </c>
      <c r="R98">
        <v>2</v>
      </c>
      <c r="X98" t="s">
        <v>289</v>
      </c>
      <c r="Y98" t="s">
        <v>278</v>
      </c>
      <c r="BG98">
        <v>2</v>
      </c>
      <c r="BH98">
        <v>577</v>
      </c>
      <c r="BI98">
        <f>($BH$112-$BH$109)/200</f>
        <v>7.4999999999999997E-2</v>
      </c>
    </row>
    <row r="99" spans="1:61" x14ac:dyDescent="0.25">
      <c r="A99">
        <v>98</v>
      </c>
      <c r="D99">
        <v>175.29452000000001</v>
      </c>
      <c r="E99" s="4">
        <v>2</v>
      </c>
      <c r="F99">
        <v>188.09079600000001</v>
      </c>
      <c r="G99" s="5">
        <v>3</v>
      </c>
      <c r="P99">
        <v>2</v>
      </c>
      <c r="Q99" t="str">
        <f>CONCATENATE(C99,E99,G99,I99)</f>
        <v>23</v>
      </c>
      <c r="R99">
        <v>3</v>
      </c>
      <c r="X99" t="s">
        <v>289</v>
      </c>
      <c r="Y99" t="s">
        <v>275</v>
      </c>
      <c r="BG99">
        <v>3</v>
      </c>
      <c r="BH99">
        <v>577</v>
      </c>
      <c r="BI99">
        <f>($BH$113-$BH$110)/200</f>
        <v>7.0000000000000007E-2</v>
      </c>
    </row>
    <row r="100" spans="1:61" x14ac:dyDescent="0.25">
      <c r="A100">
        <v>99</v>
      </c>
      <c r="D100">
        <v>175.31824599999999</v>
      </c>
      <c r="E100" s="4">
        <v>2</v>
      </c>
      <c r="F100">
        <v>188.083564</v>
      </c>
      <c r="G100" s="5">
        <v>3</v>
      </c>
      <c r="P100">
        <v>2</v>
      </c>
      <c r="Q100" t="str">
        <f>CONCATENATE(C100,E100,G100,I100)</f>
        <v>23</v>
      </c>
      <c r="R100">
        <v>1</v>
      </c>
      <c r="X100" t="s">
        <v>289</v>
      </c>
      <c r="Y100" t="s">
        <v>276</v>
      </c>
      <c r="AB100" t="s">
        <v>285</v>
      </c>
      <c r="AC100" t="str">
        <f>CONCATENATE($R100,$R101,$R102,$R103)</f>
        <v>1423</v>
      </c>
      <c r="BG100">
        <v>1</v>
      </c>
      <c r="BH100">
        <v>590</v>
      </c>
      <c r="BI100">
        <f>($BH$114-$BH$111)/200</f>
        <v>0.08</v>
      </c>
    </row>
    <row r="101" spans="1:61" x14ac:dyDescent="0.25">
      <c r="A101">
        <v>100</v>
      </c>
      <c r="D101">
        <v>175.32329800000002</v>
      </c>
      <c r="E101" s="4">
        <v>2</v>
      </c>
      <c r="F101">
        <v>188.07548</v>
      </c>
      <c r="G101" s="5">
        <v>3</v>
      </c>
      <c r="P101">
        <v>2</v>
      </c>
      <c r="Q101" t="str">
        <f>CONCATENATE(C101,E101,G101,I101)</f>
        <v>23</v>
      </c>
      <c r="R101">
        <v>4</v>
      </c>
      <c r="X101" t="s">
        <v>289</v>
      </c>
      <c r="Y101" t="s">
        <v>277</v>
      </c>
      <c r="BG101">
        <v>4</v>
      </c>
      <c r="BH101">
        <v>590</v>
      </c>
      <c r="BI101">
        <f>($BH$115-$BH$112)/200</f>
        <v>9.5000000000000001E-2</v>
      </c>
    </row>
    <row r="102" spans="1:61" x14ac:dyDescent="0.25">
      <c r="A102">
        <v>101</v>
      </c>
      <c r="D102">
        <v>175.296277</v>
      </c>
      <c r="E102" s="4">
        <v>2</v>
      </c>
      <c r="F102">
        <v>188.07186400000001</v>
      </c>
      <c r="G102" s="5">
        <v>3</v>
      </c>
      <c r="P102">
        <v>2</v>
      </c>
      <c r="Q102" t="str">
        <f>CONCATENATE(C102,E102,G102,I102)</f>
        <v>23</v>
      </c>
      <c r="R102">
        <v>2</v>
      </c>
      <c r="X102" t="s">
        <v>289</v>
      </c>
      <c r="Y102" t="s">
        <v>278</v>
      </c>
      <c r="BG102">
        <v>2</v>
      </c>
      <c r="BH102">
        <v>602</v>
      </c>
      <c r="BI102">
        <f>($BH$116-$BH$113)/200</f>
        <v>7.4999999999999997E-2</v>
      </c>
    </row>
    <row r="103" spans="1:61" x14ac:dyDescent="0.25">
      <c r="A103">
        <v>102</v>
      </c>
      <c r="D103">
        <v>175.28223500000001</v>
      </c>
      <c r="E103" s="4">
        <v>2</v>
      </c>
      <c r="F103">
        <v>188.07186400000001</v>
      </c>
      <c r="G103" s="5">
        <v>3</v>
      </c>
      <c r="P103">
        <v>2</v>
      </c>
      <c r="Q103" t="str">
        <f>CONCATENATE(C103,E103,G103,I103)</f>
        <v>23</v>
      </c>
      <c r="R103">
        <v>3</v>
      </c>
      <c r="X103" t="s">
        <v>289</v>
      </c>
      <c r="Y103" t="s">
        <v>275</v>
      </c>
      <c r="BG103">
        <v>3</v>
      </c>
      <c r="BH103">
        <v>604</v>
      </c>
      <c r="BI103">
        <f>($BH$117-$BH$114)/200</f>
        <v>9.5000000000000001E-2</v>
      </c>
    </row>
    <row r="104" spans="1:61" x14ac:dyDescent="0.25">
      <c r="A104">
        <v>103</v>
      </c>
      <c r="D104">
        <v>175.24659400000002</v>
      </c>
      <c r="E104" s="4">
        <v>2</v>
      </c>
      <c r="F104">
        <v>188.07186400000001</v>
      </c>
      <c r="G104" s="5">
        <v>3</v>
      </c>
      <c r="P104">
        <v>2</v>
      </c>
      <c r="Q104" t="str">
        <f>CONCATENATE(C104,E104,G104,I104)</f>
        <v>23</v>
      </c>
      <c r="R104">
        <v>4</v>
      </c>
      <c r="X104" t="s">
        <v>289</v>
      </c>
      <c r="Y104" t="s">
        <v>276</v>
      </c>
      <c r="AB104" t="s">
        <v>289</v>
      </c>
      <c r="AC104" t="str">
        <f>CONCATENATE($R104,$R105,$R106,$R107)</f>
        <v>4123</v>
      </c>
      <c r="BG104">
        <v>4</v>
      </c>
      <c r="BH104">
        <v>613</v>
      </c>
      <c r="BI104">
        <f>($BH$118-$BH$115)/200</f>
        <v>7.4999999999999997E-2</v>
      </c>
    </row>
    <row r="105" spans="1:61" x14ac:dyDescent="0.25">
      <c r="A105">
        <v>104</v>
      </c>
      <c r="B105">
        <v>166.31744600000002</v>
      </c>
      <c r="C105" s="2">
        <v>1</v>
      </c>
      <c r="D105">
        <v>175.26398900000001</v>
      </c>
      <c r="E105" s="4">
        <v>2</v>
      </c>
      <c r="P105">
        <v>2</v>
      </c>
      <c r="Q105" t="str">
        <f>CONCATENATE(C105,E105,G105,I105)</f>
        <v>12</v>
      </c>
      <c r="R105">
        <v>1</v>
      </c>
      <c r="X105" t="s">
        <v>289</v>
      </c>
      <c r="Y105" t="s">
        <v>277</v>
      </c>
      <c r="BG105">
        <v>1</v>
      </c>
      <c r="BH105">
        <v>615</v>
      </c>
      <c r="BI105">
        <f>($BH$119-$BH$116)/200</f>
        <v>0.105</v>
      </c>
    </row>
    <row r="106" spans="1:61" x14ac:dyDescent="0.25">
      <c r="A106">
        <v>105</v>
      </c>
      <c r="B106">
        <v>166.34750100000002</v>
      </c>
      <c r="C106" s="2">
        <v>1</v>
      </c>
      <c r="P106">
        <v>1</v>
      </c>
      <c r="Q106" t="str">
        <f>CONCATENATE(C106,E106,G106,I106)</f>
        <v>1</v>
      </c>
      <c r="R106">
        <v>2</v>
      </c>
      <c r="X106" t="s">
        <v>289</v>
      </c>
      <c r="Y106" t="s">
        <v>278</v>
      </c>
      <c r="BG106">
        <v>2</v>
      </c>
      <c r="BH106">
        <v>625</v>
      </c>
      <c r="BI106">
        <f>($BH$120-$BH$117)/200</f>
        <v>0.06</v>
      </c>
    </row>
    <row r="107" spans="1:61" x14ac:dyDescent="0.25">
      <c r="A107">
        <v>106</v>
      </c>
      <c r="B107">
        <v>166.28085200000001</v>
      </c>
      <c r="C107" s="2">
        <v>1</v>
      </c>
      <c r="P107">
        <v>1</v>
      </c>
      <c r="Q107" t="str">
        <f>CONCATENATE(C107,E107,G107,I107)</f>
        <v>1</v>
      </c>
      <c r="R107">
        <v>3</v>
      </c>
      <c r="X107" t="s">
        <v>289</v>
      </c>
      <c r="Y107" t="s">
        <v>275</v>
      </c>
      <c r="BG107">
        <v>3</v>
      </c>
      <c r="BH107">
        <v>626</v>
      </c>
      <c r="BI107">
        <f>($BH$121-$BH$118)/200</f>
        <v>0.1</v>
      </c>
    </row>
    <row r="108" spans="1:61" x14ac:dyDescent="0.25">
      <c r="A108">
        <v>107</v>
      </c>
      <c r="B108">
        <v>166.314841</v>
      </c>
      <c r="C108" s="2">
        <v>1</v>
      </c>
      <c r="H108">
        <v>175.82798100000002</v>
      </c>
      <c r="I108" s="3">
        <v>4</v>
      </c>
      <c r="P108">
        <v>2</v>
      </c>
      <c r="Q108" t="str">
        <f>CONCATENATE(C108,E108,G108,I108)</f>
        <v>14</v>
      </c>
      <c r="R108">
        <v>4</v>
      </c>
      <c r="X108" t="s">
        <v>289</v>
      </c>
      <c r="Y108" t="s">
        <v>276</v>
      </c>
      <c r="AB108" t="s">
        <v>289</v>
      </c>
      <c r="AC108" t="str">
        <f>CONCATENATE($R108,$R109,$R110,$R111)</f>
        <v>4123</v>
      </c>
      <c r="BG108">
        <v>4</v>
      </c>
      <c r="BH108">
        <v>634</v>
      </c>
      <c r="BI108">
        <f>($BH$122-$BH$119)/200</f>
        <v>6.5000000000000002E-2</v>
      </c>
    </row>
    <row r="109" spans="1:61" x14ac:dyDescent="0.25">
      <c r="A109">
        <v>108</v>
      </c>
      <c r="B109">
        <v>166.32888300000002</v>
      </c>
      <c r="C109" s="2">
        <v>1</v>
      </c>
      <c r="H109">
        <v>175.863618</v>
      </c>
      <c r="I109" s="3">
        <v>4</v>
      </c>
      <c r="P109">
        <v>2</v>
      </c>
      <c r="Q109" t="str">
        <f>CONCATENATE(C109,E109,G109,I109)</f>
        <v>14</v>
      </c>
      <c r="R109">
        <v>1</v>
      </c>
      <c r="X109" t="s">
        <v>289</v>
      </c>
      <c r="Y109" t="s">
        <v>277</v>
      </c>
      <c r="BG109">
        <v>1</v>
      </c>
      <c r="BH109">
        <v>639</v>
      </c>
      <c r="BI109">
        <f>($BH$123-$BH$120)/200</f>
        <v>0.11</v>
      </c>
    </row>
    <row r="110" spans="1:61" x14ac:dyDescent="0.25">
      <c r="A110">
        <v>109</v>
      </c>
      <c r="B110">
        <v>166.34526700000001</v>
      </c>
      <c r="C110" s="2">
        <v>1</v>
      </c>
      <c r="H110">
        <v>175.87398999999999</v>
      </c>
      <c r="I110" s="3">
        <v>4</v>
      </c>
      <c r="P110">
        <v>2</v>
      </c>
      <c r="Q110" t="str">
        <f>CONCATENATE(C110,E110,G110,I110)</f>
        <v>14</v>
      </c>
      <c r="R110">
        <v>2</v>
      </c>
      <c r="X110" t="s">
        <v>289</v>
      </c>
      <c r="Y110" t="s">
        <v>278</v>
      </c>
      <c r="BG110">
        <v>2</v>
      </c>
      <c r="BH110">
        <v>647</v>
      </c>
      <c r="BI110">
        <f>($BH$124-$BH$121)/200</f>
        <v>0.06</v>
      </c>
    </row>
    <row r="111" spans="1:61" x14ac:dyDescent="0.25">
      <c r="A111">
        <v>110</v>
      </c>
      <c r="B111">
        <v>166.314255</v>
      </c>
      <c r="C111" s="2">
        <v>1</v>
      </c>
      <c r="H111">
        <v>175.87489400000001</v>
      </c>
      <c r="I111" s="3">
        <v>4</v>
      </c>
      <c r="P111">
        <v>2</v>
      </c>
      <c r="Q111" t="str">
        <f>CONCATENATE(C111,E111,G111,I111)</f>
        <v>14</v>
      </c>
      <c r="R111">
        <v>3</v>
      </c>
      <c r="X111" t="s">
        <v>289</v>
      </c>
      <c r="Y111" t="s">
        <v>275</v>
      </c>
      <c r="BG111">
        <v>3</v>
      </c>
      <c r="BH111">
        <v>650</v>
      </c>
      <c r="BI111">
        <f>($BH$125-$BH$122)/200</f>
        <v>0.09</v>
      </c>
    </row>
    <row r="112" spans="1:61" x14ac:dyDescent="0.25">
      <c r="A112">
        <v>111</v>
      </c>
      <c r="B112">
        <v>166.33372400000002</v>
      </c>
      <c r="C112" s="2">
        <v>1</v>
      </c>
      <c r="H112">
        <v>175.90590400000002</v>
      </c>
      <c r="I112" s="3">
        <v>4</v>
      </c>
      <c r="P112">
        <v>2</v>
      </c>
      <c r="Q112" t="str">
        <f>CONCATENATE(C112,E112,G112,I112)</f>
        <v>14</v>
      </c>
      <c r="R112">
        <v>4</v>
      </c>
      <c r="X112" t="s">
        <v>289</v>
      </c>
      <c r="Y112" t="s">
        <v>276</v>
      </c>
      <c r="AB112" t="s">
        <v>289</v>
      </c>
      <c r="AC112" t="str">
        <f>CONCATENATE($R112,$R113,$R114,$R115)</f>
        <v>4123</v>
      </c>
      <c r="BG112">
        <v>4</v>
      </c>
      <c r="BH112">
        <v>654</v>
      </c>
      <c r="BI112">
        <f>($BH$126-$BH$123)/200</f>
        <v>7.0000000000000007E-2</v>
      </c>
    </row>
    <row r="113" spans="1:61" x14ac:dyDescent="0.25">
      <c r="A113">
        <v>112</v>
      </c>
      <c r="B113">
        <v>166.29212799999999</v>
      </c>
      <c r="C113" s="2">
        <v>1</v>
      </c>
      <c r="H113">
        <v>175.88595800000002</v>
      </c>
      <c r="I113" s="3">
        <v>4</v>
      </c>
      <c r="P113">
        <v>2</v>
      </c>
      <c r="Q113" t="str">
        <f>CONCATENATE(C113,E113,G113,I113)</f>
        <v>14</v>
      </c>
      <c r="R113">
        <v>1</v>
      </c>
      <c r="X113" t="s">
        <v>289</v>
      </c>
      <c r="Y113" t="s">
        <v>277</v>
      </c>
      <c r="BG113">
        <v>1</v>
      </c>
      <c r="BH113">
        <v>661</v>
      </c>
      <c r="BI113">
        <f>($BH$127-$BH$124)/200</f>
        <v>0.11</v>
      </c>
    </row>
    <row r="114" spans="1:61" x14ac:dyDescent="0.25">
      <c r="A114">
        <v>113</v>
      </c>
      <c r="B114">
        <v>166.328936</v>
      </c>
      <c r="C114" s="2">
        <v>1</v>
      </c>
      <c r="H114">
        <v>175.884097</v>
      </c>
      <c r="I114" s="3">
        <v>4</v>
      </c>
      <c r="P114">
        <v>2</v>
      </c>
      <c r="Q114" t="str">
        <f>CONCATENATE(C114,E114,G114,I114)</f>
        <v>14</v>
      </c>
      <c r="R114">
        <v>2</v>
      </c>
      <c r="X114" t="s">
        <v>289</v>
      </c>
      <c r="Y114" t="s">
        <v>278</v>
      </c>
      <c r="BG114">
        <v>2</v>
      </c>
      <c r="BH114">
        <v>666</v>
      </c>
      <c r="BI114">
        <f>($BH$128-$BH$125)/200</f>
        <v>7.4999999999999997E-2</v>
      </c>
    </row>
    <row r="115" spans="1:61" x14ac:dyDescent="0.25">
      <c r="A115">
        <v>114</v>
      </c>
      <c r="B115">
        <v>166.29186300000001</v>
      </c>
      <c r="C115" s="2">
        <v>1</v>
      </c>
      <c r="H115">
        <v>175.92234100000002</v>
      </c>
      <c r="I115" s="3">
        <v>4</v>
      </c>
      <c r="P115">
        <v>2</v>
      </c>
      <c r="Q115" t="str">
        <f>CONCATENATE(C115,E115,G115,I115)</f>
        <v>14</v>
      </c>
      <c r="R115">
        <v>3</v>
      </c>
      <c r="X115" t="s">
        <v>289</v>
      </c>
      <c r="Y115" t="s">
        <v>275</v>
      </c>
      <c r="BG115">
        <v>3</v>
      </c>
      <c r="BH115">
        <v>673</v>
      </c>
      <c r="BI115">
        <f>($BH$129-$BH$126)/200</f>
        <v>8.5000000000000006E-2</v>
      </c>
    </row>
    <row r="116" spans="1:61" x14ac:dyDescent="0.25">
      <c r="A116">
        <v>115</v>
      </c>
      <c r="B116">
        <v>166.31744600000002</v>
      </c>
      <c r="C116" s="2">
        <v>1</v>
      </c>
      <c r="H116">
        <v>175.87680900000001</v>
      </c>
      <c r="I116" s="3">
        <v>4</v>
      </c>
      <c r="P116">
        <v>2</v>
      </c>
      <c r="Q116" t="str">
        <f>CONCATENATE(C116,E116,G116,I116)</f>
        <v>14</v>
      </c>
      <c r="R116">
        <v>4</v>
      </c>
      <c r="X116" t="s">
        <v>289</v>
      </c>
      <c r="Y116" t="s">
        <v>276</v>
      </c>
      <c r="AB116" t="s">
        <v>289</v>
      </c>
      <c r="AC116" t="str">
        <f>CONCATENATE($R116,$R117,$R118,$R119)</f>
        <v>4123</v>
      </c>
      <c r="BG116">
        <v>4</v>
      </c>
      <c r="BH116">
        <v>676</v>
      </c>
      <c r="BI116">
        <f>($BH$130-$BH$127)/200</f>
        <v>7.4999999999999997E-2</v>
      </c>
    </row>
    <row r="117" spans="1:61" x14ac:dyDescent="0.25">
      <c r="A117">
        <v>116</v>
      </c>
      <c r="H117">
        <v>176.00032099999999</v>
      </c>
      <c r="I117" s="3">
        <v>4</v>
      </c>
      <c r="P117">
        <v>1</v>
      </c>
      <c r="Q117" t="str">
        <f>CONCATENATE(C117,E117,G117,I117)</f>
        <v>4</v>
      </c>
      <c r="R117">
        <v>1</v>
      </c>
      <c r="X117" t="s">
        <v>289</v>
      </c>
      <c r="Y117" t="s">
        <v>277</v>
      </c>
      <c r="BG117">
        <v>1</v>
      </c>
      <c r="BH117">
        <v>685</v>
      </c>
      <c r="BI117">
        <f>($BH$131-$BH$128)/200</f>
        <v>0.1</v>
      </c>
    </row>
    <row r="118" spans="1:61" x14ac:dyDescent="0.25">
      <c r="A118">
        <v>117</v>
      </c>
      <c r="D118">
        <v>156.03420299999999</v>
      </c>
      <c r="E118" s="4">
        <v>2</v>
      </c>
      <c r="F118">
        <v>166.70500100000001</v>
      </c>
      <c r="G118" s="5">
        <v>3</v>
      </c>
      <c r="H118">
        <v>175.85691300000002</v>
      </c>
      <c r="I118" s="3">
        <v>4</v>
      </c>
      <c r="P118">
        <v>3</v>
      </c>
      <c r="Q118" t="str">
        <f>CONCATENATE(C118,E118,G118,I118)</f>
        <v>234</v>
      </c>
      <c r="R118">
        <v>2</v>
      </c>
      <c r="X118" t="s">
        <v>289</v>
      </c>
      <c r="Y118" t="s">
        <v>278</v>
      </c>
      <c r="BG118">
        <v>2</v>
      </c>
      <c r="BH118">
        <v>688</v>
      </c>
      <c r="BI118">
        <f>($BH$132-$BH$129)/200</f>
        <v>9.5000000000000001E-2</v>
      </c>
    </row>
    <row r="119" spans="1:61" x14ac:dyDescent="0.25">
      <c r="A119">
        <v>118</v>
      </c>
      <c r="D119">
        <v>156.03420299999999</v>
      </c>
      <c r="E119" s="4">
        <v>2</v>
      </c>
      <c r="F119">
        <v>166.70500100000001</v>
      </c>
      <c r="G119" s="5">
        <v>3</v>
      </c>
      <c r="P119">
        <v>2</v>
      </c>
      <c r="Q119" t="str">
        <f>CONCATENATE(C119,E119,G119,I119)</f>
        <v>23</v>
      </c>
      <c r="R119">
        <v>3</v>
      </c>
      <c r="X119" t="s">
        <v>289</v>
      </c>
      <c r="Y119" t="s">
        <v>275</v>
      </c>
      <c r="BG119">
        <v>3</v>
      </c>
      <c r="BH119">
        <v>697</v>
      </c>
      <c r="BI119">
        <f>($BH$133-$BH$130)/200</f>
        <v>7.4999999999999997E-2</v>
      </c>
    </row>
    <row r="120" spans="1:61" x14ac:dyDescent="0.25">
      <c r="A120">
        <v>119</v>
      </c>
      <c r="D120">
        <v>156.00962900000002</v>
      </c>
      <c r="E120" s="4">
        <v>2</v>
      </c>
      <c r="F120">
        <v>166.70500100000001</v>
      </c>
      <c r="G120" s="5">
        <v>3</v>
      </c>
      <c r="P120">
        <v>2</v>
      </c>
      <c r="Q120" t="str">
        <f>CONCATENATE(C120,E120,G120,I120)</f>
        <v>23</v>
      </c>
      <c r="R120">
        <v>4</v>
      </c>
      <c r="X120" t="s">
        <v>289</v>
      </c>
      <c r="Y120" t="s">
        <v>276</v>
      </c>
      <c r="AB120" t="s">
        <v>289</v>
      </c>
      <c r="AC120" t="str">
        <f>CONCATENATE($R120,$R121,$R122,$R123)</f>
        <v>4123</v>
      </c>
      <c r="BG120">
        <v>4</v>
      </c>
      <c r="BH120">
        <v>697</v>
      </c>
      <c r="BI120">
        <f>($BH$134-$BH$131)/200</f>
        <v>0.1</v>
      </c>
    </row>
    <row r="121" spans="1:61" x14ac:dyDescent="0.25">
      <c r="A121">
        <v>120</v>
      </c>
      <c r="D121">
        <v>155.99585200000001</v>
      </c>
      <c r="E121" s="4">
        <v>2</v>
      </c>
      <c r="F121">
        <v>166.649575</v>
      </c>
      <c r="G121" s="5">
        <v>3</v>
      </c>
      <c r="P121">
        <v>2</v>
      </c>
      <c r="Q121" t="str">
        <f>CONCATENATE(C121,E121,G121,I121)</f>
        <v>23</v>
      </c>
      <c r="R121">
        <v>1</v>
      </c>
      <c r="X121" t="s">
        <v>289</v>
      </c>
      <c r="Y121" t="s">
        <v>277</v>
      </c>
      <c r="BG121">
        <v>1</v>
      </c>
      <c r="BH121">
        <v>708</v>
      </c>
      <c r="BI121">
        <f>($BH$135-$BH$132)/200</f>
        <v>0.1</v>
      </c>
    </row>
    <row r="122" spans="1:61" x14ac:dyDescent="0.25">
      <c r="A122">
        <v>121</v>
      </c>
      <c r="D122">
        <v>156.03133099999999</v>
      </c>
      <c r="E122" s="4">
        <v>2</v>
      </c>
      <c r="F122">
        <v>166.69574399999999</v>
      </c>
      <c r="G122" s="5">
        <v>3</v>
      </c>
      <c r="P122">
        <v>2</v>
      </c>
      <c r="Q122" t="str">
        <f>CONCATENATE(C122,E122,G122,I122)</f>
        <v>23</v>
      </c>
      <c r="R122">
        <v>2</v>
      </c>
      <c r="X122" t="s">
        <v>286</v>
      </c>
      <c r="Y122" t="s">
        <v>279</v>
      </c>
      <c r="BG122">
        <v>2</v>
      </c>
      <c r="BH122">
        <v>710</v>
      </c>
      <c r="BI122">
        <f>($BH$136-$BH$133)/200</f>
        <v>0.12</v>
      </c>
    </row>
    <row r="123" spans="1:61" x14ac:dyDescent="0.25">
      <c r="A123">
        <v>122</v>
      </c>
      <c r="D123">
        <v>156.07282000000001</v>
      </c>
      <c r="E123" s="4">
        <v>2</v>
      </c>
      <c r="F123">
        <v>166.64585199999999</v>
      </c>
      <c r="G123" s="5">
        <v>3</v>
      </c>
      <c r="P123">
        <v>2</v>
      </c>
      <c r="Q123" t="str">
        <f>CONCATENATE(C123,E123,G123,I123)</f>
        <v>23</v>
      </c>
      <c r="R123">
        <v>3</v>
      </c>
      <c r="X123" t="s">
        <v>285</v>
      </c>
      <c r="Y123" t="s">
        <v>261</v>
      </c>
      <c r="BG123">
        <v>3</v>
      </c>
      <c r="BH123">
        <v>719</v>
      </c>
      <c r="BI123">
        <f>($BH$137-$BH$134)/200</f>
        <v>6.5000000000000002E-2</v>
      </c>
    </row>
    <row r="124" spans="1:61" x14ac:dyDescent="0.25">
      <c r="A124">
        <v>123</v>
      </c>
      <c r="D124">
        <v>156.04345799999999</v>
      </c>
      <c r="E124" s="4">
        <v>2</v>
      </c>
      <c r="F124">
        <v>166.647874</v>
      </c>
      <c r="G124" s="5">
        <v>3</v>
      </c>
      <c r="P124">
        <v>2</v>
      </c>
      <c r="Q124" t="str">
        <f>CONCATENATE(C124,E124,G124,I124)</f>
        <v>23</v>
      </c>
      <c r="R124">
        <v>4</v>
      </c>
      <c r="X124" t="s">
        <v>285</v>
      </c>
      <c r="Y124" t="s">
        <v>262</v>
      </c>
      <c r="AB124" t="s">
        <v>289</v>
      </c>
      <c r="AC124" t="str">
        <f>CONCATENATE($R124,$R125,$R126,$R127)</f>
        <v>4123</v>
      </c>
      <c r="BG124">
        <v>4</v>
      </c>
      <c r="BH124">
        <v>720</v>
      </c>
      <c r="BI124">
        <f>($BH$138-$BH$135)/200</f>
        <v>0.11</v>
      </c>
    </row>
    <row r="125" spans="1:61" x14ac:dyDescent="0.25">
      <c r="A125">
        <v>124</v>
      </c>
      <c r="D125">
        <v>156.05547999999999</v>
      </c>
      <c r="E125" s="4">
        <v>2</v>
      </c>
      <c r="F125">
        <v>166.62606500000001</v>
      </c>
      <c r="G125" s="5">
        <v>3</v>
      </c>
      <c r="P125">
        <v>2</v>
      </c>
      <c r="Q125" t="str">
        <f>CONCATENATE(C125,E125,G125,I125)</f>
        <v>23</v>
      </c>
      <c r="R125">
        <v>1</v>
      </c>
      <c r="X125" t="s">
        <v>285</v>
      </c>
      <c r="Y125" t="s">
        <v>259</v>
      </c>
      <c r="BG125">
        <v>1</v>
      </c>
      <c r="BH125">
        <v>728</v>
      </c>
      <c r="BI125">
        <f>($BH$139-$BH$136)/200</f>
        <v>0.105</v>
      </c>
    </row>
    <row r="126" spans="1:61" x14ac:dyDescent="0.25">
      <c r="A126">
        <v>125</v>
      </c>
      <c r="D126">
        <v>156.039097</v>
      </c>
      <c r="E126" s="4">
        <v>2</v>
      </c>
      <c r="F126">
        <v>166.56707499999999</v>
      </c>
      <c r="G126" s="5">
        <v>3</v>
      </c>
      <c r="P126">
        <v>2</v>
      </c>
      <c r="Q126" t="str">
        <f>CONCATENATE(C126,E126,G126,I126)</f>
        <v>23</v>
      </c>
      <c r="R126">
        <v>2</v>
      </c>
      <c r="X126" t="s">
        <v>287</v>
      </c>
      <c r="Y126" t="s">
        <v>266</v>
      </c>
      <c r="BG126">
        <v>2</v>
      </c>
      <c r="BH126">
        <v>733</v>
      </c>
      <c r="BI126">
        <f>($BH$145-$BH$142)/200</f>
        <v>9.5000000000000001E-2</v>
      </c>
    </row>
    <row r="127" spans="1:61" x14ac:dyDescent="0.25">
      <c r="A127">
        <v>126</v>
      </c>
      <c r="D127">
        <v>155.99744800000002</v>
      </c>
      <c r="E127" s="4">
        <v>2</v>
      </c>
      <c r="F127">
        <v>166.54308600000002</v>
      </c>
      <c r="G127" s="5">
        <v>3</v>
      </c>
      <c r="P127">
        <v>2</v>
      </c>
      <c r="Q127" t="str">
        <f>CONCATENATE(C127,E127,G127,I127)</f>
        <v>23</v>
      </c>
      <c r="R127">
        <v>3</v>
      </c>
      <c r="X127" t="s">
        <v>287</v>
      </c>
      <c r="Y127" t="s">
        <v>268</v>
      </c>
      <c r="BG127">
        <v>3</v>
      </c>
      <c r="BH127">
        <v>742</v>
      </c>
      <c r="BI127">
        <f>($BH$146-$BH$143)/200</f>
        <v>0.125</v>
      </c>
    </row>
    <row r="128" spans="1:61" x14ac:dyDescent="0.25">
      <c r="A128">
        <v>127</v>
      </c>
      <c r="D128">
        <v>155.971757</v>
      </c>
      <c r="E128" s="4">
        <v>2</v>
      </c>
      <c r="F128">
        <v>166.70500100000001</v>
      </c>
      <c r="G128" s="5">
        <v>3</v>
      </c>
      <c r="P128">
        <v>2</v>
      </c>
      <c r="Q128" t="str">
        <f>CONCATENATE(C128,E128,G128,I128)</f>
        <v>23</v>
      </c>
      <c r="R128">
        <v>4</v>
      </c>
      <c r="X128" t="s">
        <v>287</v>
      </c>
      <c r="Y128" t="s">
        <v>264</v>
      </c>
      <c r="AB128" t="s">
        <v>289</v>
      </c>
      <c r="AC128" t="str">
        <f>CONCATENATE($R128,$R129,$R130,$R131)</f>
        <v>4123</v>
      </c>
      <c r="BG128">
        <v>4</v>
      </c>
      <c r="BH128">
        <v>743</v>
      </c>
      <c r="BI128">
        <f>($BH$147-$BH$144)/200</f>
        <v>0.09</v>
      </c>
    </row>
    <row r="129" spans="1:61" x14ac:dyDescent="0.25">
      <c r="A129">
        <v>128</v>
      </c>
      <c r="D129">
        <v>155.96622400000001</v>
      </c>
      <c r="E129" s="4">
        <v>2</v>
      </c>
      <c r="F129">
        <v>166.70500100000001</v>
      </c>
      <c r="G129" s="5">
        <v>3</v>
      </c>
      <c r="P129">
        <v>2</v>
      </c>
      <c r="Q129" t="str">
        <f>CONCATENATE(C129,E129,G129,I129)</f>
        <v>23</v>
      </c>
      <c r="R129">
        <v>1</v>
      </c>
      <c r="X129" t="s">
        <v>287</v>
      </c>
      <c r="Y129" t="s">
        <v>265</v>
      </c>
      <c r="BG129">
        <v>1</v>
      </c>
      <c r="BH129">
        <v>750</v>
      </c>
      <c r="BI129">
        <f>($BH$148-$BH$145)/200</f>
        <v>0.13</v>
      </c>
    </row>
    <row r="130" spans="1:61" x14ac:dyDescent="0.25">
      <c r="A130">
        <v>129</v>
      </c>
      <c r="D130">
        <v>156.03420299999999</v>
      </c>
      <c r="E130" s="4">
        <v>2</v>
      </c>
      <c r="P130">
        <v>1</v>
      </c>
      <c r="Q130" t="str">
        <f>CONCATENATE(C130,E130,G130,I130)</f>
        <v>2</v>
      </c>
      <c r="R130">
        <v>2</v>
      </c>
      <c r="X130" t="s">
        <v>287</v>
      </c>
      <c r="Y130" t="s">
        <v>266</v>
      </c>
      <c r="BG130">
        <v>2</v>
      </c>
      <c r="BH130">
        <v>757</v>
      </c>
      <c r="BI130">
        <f>($BH$149-$BH$146)/200</f>
        <v>9.5000000000000001E-2</v>
      </c>
    </row>
    <row r="131" spans="1:61" x14ac:dyDescent="0.25">
      <c r="A131">
        <v>130</v>
      </c>
      <c r="B131">
        <v>149.375427</v>
      </c>
      <c r="C131" s="2">
        <v>1</v>
      </c>
      <c r="P131">
        <v>1</v>
      </c>
      <c r="Q131" t="str">
        <f>CONCATENATE(C131,E131,G131,I131)</f>
        <v>1</v>
      </c>
      <c r="R131">
        <v>3</v>
      </c>
      <c r="X131" t="s">
        <v>286</v>
      </c>
      <c r="Y131" t="s">
        <v>267</v>
      </c>
      <c r="BG131">
        <v>3</v>
      </c>
      <c r="BH131">
        <v>763</v>
      </c>
      <c r="BI131">
        <f>($BH$150-$BH$147)/200</f>
        <v>0.14000000000000001</v>
      </c>
    </row>
    <row r="132" spans="1:61" x14ac:dyDescent="0.25">
      <c r="A132">
        <v>131</v>
      </c>
      <c r="B132">
        <v>149.387022</v>
      </c>
      <c r="C132" s="2">
        <v>1</v>
      </c>
      <c r="P132">
        <v>1</v>
      </c>
      <c r="Q132" t="str">
        <f>CONCATENATE(C132,E132,G132,I132)</f>
        <v>1</v>
      </c>
      <c r="R132">
        <v>4</v>
      </c>
      <c r="X132" t="s">
        <v>285</v>
      </c>
      <c r="Y132" t="s">
        <v>259</v>
      </c>
      <c r="AB132" t="s">
        <v>289</v>
      </c>
      <c r="AC132" t="str">
        <f>CONCATENATE($R132,$R133,$R134,$R135)</f>
        <v>4123</v>
      </c>
      <c r="BG132">
        <v>4</v>
      </c>
      <c r="BH132">
        <v>769</v>
      </c>
      <c r="BI132">
        <f>($BH$151-$BH$148)/200</f>
        <v>0.08</v>
      </c>
    </row>
    <row r="133" spans="1:61" x14ac:dyDescent="0.25">
      <c r="A133">
        <v>132</v>
      </c>
      <c r="B133">
        <v>149.40681000000001</v>
      </c>
      <c r="C133" s="2">
        <v>1</v>
      </c>
      <c r="P133">
        <v>1</v>
      </c>
      <c r="Q133" t="str">
        <f>CONCATENATE(C133,E133,G133,I133)</f>
        <v>1</v>
      </c>
      <c r="R133">
        <v>1</v>
      </c>
      <c r="X133" t="s">
        <v>285</v>
      </c>
      <c r="Y133" t="s">
        <v>260</v>
      </c>
      <c r="BG133">
        <v>1</v>
      </c>
      <c r="BH133">
        <v>772</v>
      </c>
      <c r="BI133">
        <f>($BH$152-$BH$149)/200</f>
        <v>0.14499999999999999</v>
      </c>
    </row>
    <row r="134" spans="1:61" x14ac:dyDescent="0.25">
      <c r="A134">
        <v>133</v>
      </c>
      <c r="B134">
        <v>149.40681000000001</v>
      </c>
      <c r="C134" s="2">
        <v>1</v>
      </c>
      <c r="H134">
        <v>156.14425600000001</v>
      </c>
      <c r="I134" s="3">
        <v>4</v>
      </c>
      <c r="P134">
        <v>2</v>
      </c>
      <c r="Q134" t="str">
        <f>CONCATENATE(C134,E134,G134,I134)</f>
        <v>14</v>
      </c>
      <c r="R134">
        <v>2</v>
      </c>
      <c r="X134" t="s">
        <v>285</v>
      </c>
      <c r="Y134" t="s">
        <v>261</v>
      </c>
      <c r="BG134">
        <v>2</v>
      </c>
      <c r="BH134">
        <v>783</v>
      </c>
      <c r="BI134">
        <f>($BH$153-$BH$150)/200</f>
        <v>7.4999999999999997E-2</v>
      </c>
    </row>
    <row r="135" spans="1:61" x14ac:dyDescent="0.25">
      <c r="A135">
        <v>134</v>
      </c>
      <c r="B135">
        <v>149.46282100000002</v>
      </c>
      <c r="C135" s="2">
        <v>1</v>
      </c>
      <c r="H135">
        <v>156.14021400000001</v>
      </c>
      <c r="I135" s="3">
        <v>4</v>
      </c>
      <c r="P135">
        <v>2</v>
      </c>
      <c r="Q135" t="str">
        <f>CONCATENATE(C135,E135,G135,I135)</f>
        <v>14</v>
      </c>
      <c r="R135">
        <v>3</v>
      </c>
      <c r="X135" t="s">
        <v>286</v>
      </c>
      <c r="Y135" t="s">
        <v>263</v>
      </c>
      <c r="BG135">
        <v>3</v>
      </c>
      <c r="BH135">
        <v>789</v>
      </c>
      <c r="BI135">
        <f>($BH$154-$BH$151)/200</f>
        <v>0.13500000000000001</v>
      </c>
    </row>
    <row r="136" spans="1:61" x14ac:dyDescent="0.25">
      <c r="A136">
        <v>135</v>
      </c>
      <c r="B136">
        <v>149.40681000000001</v>
      </c>
      <c r="C136" s="2">
        <v>1</v>
      </c>
      <c r="H136">
        <v>156.15627699999999</v>
      </c>
      <c r="I136" s="3">
        <v>4</v>
      </c>
      <c r="P136">
        <v>2</v>
      </c>
      <c r="Q136" t="str">
        <f>CONCATENATE(C136,E136,G136,I136)</f>
        <v>14</v>
      </c>
      <c r="R136">
        <v>1</v>
      </c>
      <c r="X136" t="s">
        <v>287</v>
      </c>
      <c r="Y136" t="s">
        <v>264</v>
      </c>
      <c r="AB136" t="s">
        <v>285</v>
      </c>
      <c r="AC136" t="str">
        <f>CONCATENATE($R136,$R137,$R138,$R139)</f>
        <v>1423</v>
      </c>
      <c r="BG136">
        <v>1</v>
      </c>
      <c r="BH136">
        <v>796</v>
      </c>
      <c r="BI136">
        <f>($BH$155-$BH$152)/200</f>
        <v>7.0000000000000007E-2</v>
      </c>
    </row>
    <row r="137" spans="1:61" x14ac:dyDescent="0.25">
      <c r="A137">
        <v>136</v>
      </c>
      <c r="B137">
        <v>149.40681000000001</v>
      </c>
      <c r="C137" s="2">
        <v>1</v>
      </c>
      <c r="H137">
        <v>156.20154400000001</v>
      </c>
      <c r="I137" s="3">
        <v>4</v>
      </c>
      <c r="P137">
        <v>2</v>
      </c>
      <c r="Q137" t="str">
        <f>CONCATENATE(C137,E137,G137,I137)</f>
        <v>14</v>
      </c>
      <c r="R137">
        <v>4</v>
      </c>
      <c r="X137" t="s">
        <v>287</v>
      </c>
      <c r="Y137" t="s">
        <v>265</v>
      </c>
      <c r="BG137">
        <v>4</v>
      </c>
      <c r="BH137">
        <v>796</v>
      </c>
      <c r="BI137">
        <f>($BH$156-$BH$153)/200</f>
        <v>0.13</v>
      </c>
    </row>
    <row r="138" spans="1:61" x14ac:dyDescent="0.25">
      <c r="A138">
        <v>137</v>
      </c>
      <c r="B138">
        <v>149.40681000000001</v>
      </c>
      <c r="C138" s="2">
        <v>1</v>
      </c>
      <c r="H138">
        <v>156.21994799999999</v>
      </c>
      <c r="I138" s="3">
        <v>4</v>
      </c>
      <c r="P138">
        <v>2</v>
      </c>
      <c r="Q138" t="str">
        <f>CONCATENATE(C138,E138,G138,I138)</f>
        <v>14</v>
      </c>
      <c r="R138">
        <v>2</v>
      </c>
      <c r="X138" t="s">
        <v>287</v>
      </c>
      <c r="Y138" t="s">
        <v>266</v>
      </c>
      <c r="BG138">
        <v>2</v>
      </c>
      <c r="BH138">
        <v>811</v>
      </c>
      <c r="BI138">
        <f>($BH$157-$BH$154)/200</f>
        <v>7.4999999999999997E-2</v>
      </c>
    </row>
    <row r="139" spans="1:61" x14ac:dyDescent="0.25">
      <c r="A139">
        <v>138</v>
      </c>
      <c r="B139">
        <v>149.40681000000001</v>
      </c>
      <c r="C139" s="2">
        <v>1</v>
      </c>
      <c r="H139">
        <v>156.24032</v>
      </c>
      <c r="I139" s="3">
        <v>4</v>
      </c>
      <c r="P139">
        <v>2</v>
      </c>
      <c r="Q139" t="str">
        <f>CONCATENATE(C139,E139,G139,I139)</f>
        <v>14</v>
      </c>
      <c r="R139">
        <v>3</v>
      </c>
      <c r="X139" t="s">
        <v>287</v>
      </c>
      <c r="Y139" t="s">
        <v>268</v>
      </c>
      <c r="BG139">
        <v>3</v>
      </c>
      <c r="BH139">
        <v>817</v>
      </c>
      <c r="BI139">
        <f>($BH$158-$BH$155)/200</f>
        <v>0.12</v>
      </c>
    </row>
    <row r="140" spans="1:61" x14ac:dyDescent="0.25">
      <c r="A140">
        <v>139</v>
      </c>
      <c r="B140">
        <v>149.40681000000001</v>
      </c>
      <c r="C140" s="2">
        <v>1</v>
      </c>
      <c r="H140">
        <v>156.208618</v>
      </c>
      <c r="I140" s="3">
        <v>4</v>
      </c>
      <c r="P140">
        <v>2</v>
      </c>
      <c r="Q140" t="str">
        <f>CONCATENATE(C140,E140,G140,I140)</f>
        <v>14</v>
      </c>
      <c r="R140" t="s">
        <v>22</v>
      </c>
      <c r="X140" t="s">
        <v>287</v>
      </c>
      <c r="Y140" t="s">
        <v>264</v>
      </c>
      <c r="BG140" t="s">
        <v>22</v>
      </c>
      <c r="BH140">
        <v>818</v>
      </c>
      <c r="BI140">
        <f>($BH$159-$BH$156)/200</f>
        <v>7.0000000000000007E-2</v>
      </c>
    </row>
    <row r="141" spans="1:61" x14ac:dyDescent="0.25">
      <c r="A141">
        <v>140</v>
      </c>
      <c r="B141">
        <v>149.40681000000001</v>
      </c>
      <c r="C141" s="2">
        <v>1</v>
      </c>
      <c r="H141">
        <v>156.17888400000001</v>
      </c>
      <c r="I141" s="3">
        <v>4</v>
      </c>
      <c r="P141">
        <v>2</v>
      </c>
      <c r="Q141" t="str">
        <f>CONCATENATE(C141,E141,G141,I141)</f>
        <v>14</v>
      </c>
      <c r="R141" t="s">
        <v>22</v>
      </c>
      <c r="X141" t="s">
        <v>287</v>
      </c>
      <c r="Y141" t="s">
        <v>265</v>
      </c>
      <c r="BG141" t="s">
        <v>22</v>
      </c>
      <c r="BH141">
        <v>820</v>
      </c>
      <c r="BI141">
        <f>($BH$160-$BH$157)/200</f>
        <v>0.115</v>
      </c>
    </row>
    <row r="142" spans="1:61" x14ac:dyDescent="0.25">
      <c r="A142">
        <v>141</v>
      </c>
      <c r="B142">
        <v>149.44675699999999</v>
      </c>
      <c r="C142" s="2">
        <v>1</v>
      </c>
      <c r="H142">
        <v>156.200107</v>
      </c>
      <c r="I142" s="3">
        <v>4</v>
      </c>
      <c r="P142">
        <v>2</v>
      </c>
      <c r="Q142" t="str">
        <f>CONCATENATE(C142,E142,G142,I142)</f>
        <v>14</v>
      </c>
      <c r="R142">
        <v>3</v>
      </c>
      <c r="X142" t="s">
        <v>287</v>
      </c>
      <c r="Y142" t="s">
        <v>266</v>
      </c>
      <c r="AB142" t="s">
        <v>287</v>
      </c>
      <c r="AC142" t="str">
        <f>CONCATENATE($R142,$R143,$R144,$R145)</f>
        <v>3214</v>
      </c>
      <c r="BG142">
        <v>3</v>
      </c>
      <c r="BH142">
        <v>821</v>
      </c>
      <c r="BI142">
        <f>($BH$161-$BH$158)/200</f>
        <v>0.08</v>
      </c>
    </row>
    <row r="143" spans="1:61" x14ac:dyDescent="0.25">
      <c r="A143">
        <v>142</v>
      </c>
      <c r="H143">
        <v>156.14425600000001</v>
      </c>
      <c r="I143" s="3">
        <v>4</v>
      </c>
      <c r="P143">
        <v>1</v>
      </c>
      <c r="Q143" t="str">
        <f>CONCATENATE(C143,E143,G143,I143)</f>
        <v>4</v>
      </c>
      <c r="R143">
        <v>2</v>
      </c>
      <c r="X143" t="s">
        <v>287</v>
      </c>
      <c r="Y143" t="s">
        <v>268</v>
      </c>
      <c r="BG143">
        <v>2</v>
      </c>
      <c r="BH143">
        <v>823</v>
      </c>
      <c r="BI143">
        <f>($BH$162-$BH$159)/200</f>
        <v>0.11</v>
      </c>
    </row>
    <row r="144" spans="1:61" x14ac:dyDescent="0.25">
      <c r="A144">
        <v>143</v>
      </c>
      <c r="F144">
        <v>150.09276700000001</v>
      </c>
      <c r="G144" s="5">
        <v>3</v>
      </c>
      <c r="P144">
        <v>1</v>
      </c>
      <c r="Q144" t="str">
        <f>CONCATENATE(C144,E144,G144,I144)</f>
        <v>3</v>
      </c>
      <c r="R144">
        <v>1</v>
      </c>
      <c r="X144" t="s">
        <v>287</v>
      </c>
      <c r="Y144" t="s">
        <v>264</v>
      </c>
      <c r="BG144">
        <v>1</v>
      </c>
      <c r="BH144">
        <v>835</v>
      </c>
      <c r="BI144">
        <f>($BH$163-$BH$160)/200</f>
        <v>6.5000000000000002E-2</v>
      </c>
    </row>
    <row r="145" spans="1:61" x14ac:dyDescent="0.25">
      <c r="A145">
        <v>144</v>
      </c>
      <c r="D145">
        <v>129.26494500000001</v>
      </c>
      <c r="E145" s="4">
        <v>2</v>
      </c>
      <c r="F145">
        <v>150.09276700000001</v>
      </c>
      <c r="G145" s="5">
        <v>3</v>
      </c>
      <c r="P145">
        <v>2</v>
      </c>
      <c r="Q145" t="str">
        <f>CONCATENATE(C145,E145,G145,I145)</f>
        <v>23</v>
      </c>
      <c r="R145">
        <v>4</v>
      </c>
      <c r="X145" t="s">
        <v>287</v>
      </c>
      <c r="Y145" t="s">
        <v>265</v>
      </c>
      <c r="BG145">
        <v>4</v>
      </c>
      <c r="BH145">
        <v>840</v>
      </c>
      <c r="BI145">
        <f>($BH$164-$BH$161)/200</f>
        <v>0.11</v>
      </c>
    </row>
    <row r="146" spans="1:61" x14ac:dyDescent="0.25">
      <c r="A146">
        <v>145</v>
      </c>
      <c r="D146">
        <v>129.326053</v>
      </c>
      <c r="E146" s="4">
        <v>2</v>
      </c>
      <c r="F146">
        <v>150.09276700000001</v>
      </c>
      <c r="G146" s="5">
        <v>3</v>
      </c>
      <c r="P146">
        <v>2</v>
      </c>
      <c r="Q146" t="str">
        <f>CONCATENATE(C146,E146,G146,I146)</f>
        <v>23</v>
      </c>
      <c r="R146">
        <v>3</v>
      </c>
      <c r="X146" t="s">
        <v>287</v>
      </c>
      <c r="Y146" t="s">
        <v>266</v>
      </c>
      <c r="AB146" t="s">
        <v>287</v>
      </c>
      <c r="AC146" t="str">
        <f>CONCATENATE($R146,$R147,$R148,$R149)</f>
        <v>3214</v>
      </c>
      <c r="BG146">
        <v>3</v>
      </c>
      <c r="BH146">
        <v>848</v>
      </c>
      <c r="BI146">
        <f>($BH$165-$BH$162)/200</f>
        <v>0.09</v>
      </c>
    </row>
    <row r="147" spans="1:61" x14ac:dyDescent="0.25">
      <c r="A147">
        <v>146</v>
      </c>
      <c r="D147">
        <v>129.32352700000001</v>
      </c>
      <c r="E147" s="4">
        <v>2</v>
      </c>
      <c r="F147">
        <v>150.09276700000001</v>
      </c>
      <c r="G147" s="5">
        <v>3</v>
      </c>
      <c r="P147">
        <v>2</v>
      </c>
      <c r="Q147" t="str">
        <f>CONCATENATE(C147,E147,G147,I147)</f>
        <v>23</v>
      </c>
      <c r="R147">
        <v>2</v>
      </c>
      <c r="X147" t="s">
        <v>287</v>
      </c>
      <c r="Y147" t="s">
        <v>268</v>
      </c>
      <c r="BG147">
        <v>2</v>
      </c>
      <c r="BH147">
        <v>853</v>
      </c>
      <c r="BI147">
        <f>($BH$166-$BH$163)/200</f>
        <v>0.105</v>
      </c>
    </row>
    <row r="148" spans="1:61" x14ac:dyDescent="0.25">
      <c r="A148">
        <v>147</v>
      </c>
      <c r="D148">
        <v>129.33468199999999</v>
      </c>
      <c r="E148" s="4">
        <v>2</v>
      </c>
      <c r="F148">
        <v>150.09276700000001</v>
      </c>
      <c r="G148" s="5">
        <v>3</v>
      </c>
      <c r="P148">
        <v>2</v>
      </c>
      <c r="Q148" t="str">
        <f>CONCATENATE(C148,E148,G148,I148)</f>
        <v>23</v>
      </c>
      <c r="R148">
        <v>1</v>
      </c>
      <c r="X148" t="s">
        <v>287</v>
      </c>
      <c r="Y148" t="s">
        <v>264</v>
      </c>
      <c r="BG148">
        <v>1</v>
      </c>
      <c r="BH148">
        <v>866</v>
      </c>
      <c r="BI148">
        <f>($BH$167-$BH$164)/200</f>
        <v>7.4999999999999997E-2</v>
      </c>
    </row>
    <row r="149" spans="1:61" x14ac:dyDescent="0.25">
      <c r="A149">
        <v>148</v>
      </c>
      <c r="D149">
        <v>129.34573700000001</v>
      </c>
      <c r="E149" s="4">
        <v>2</v>
      </c>
      <c r="F149">
        <v>150.09276700000001</v>
      </c>
      <c r="G149" s="5">
        <v>3</v>
      </c>
      <c r="P149">
        <v>2</v>
      </c>
      <c r="Q149" t="str">
        <f>CONCATENATE(C149,E149,G149,I149)</f>
        <v>23</v>
      </c>
      <c r="R149">
        <v>4</v>
      </c>
      <c r="X149" t="s">
        <v>287</v>
      </c>
      <c r="Y149" t="s">
        <v>265</v>
      </c>
      <c r="BG149">
        <v>4</v>
      </c>
      <c r="BH149">
        <v>867</v>
      </c>
      <c r="BI149">
        <f>($BH$168-$BH$165)/200</f>
        <v>9.5000000000000001E-2</v>
      </c>
    </row>
    <row r="150" spans="1:61" x14ac:dyDescent="0.25">
      <c r="A150">
        <v>149</v>
      </c>
      <c r="D150">
        <v>129.34431699999999</v>
      </c>
      <c r="E150" s="4">
        <v>2</v>
      </c>
      <c r="F150">
        <v>150.09276700000001</v>
      </c>
      <c r="G150" s="5">
        <v>3</v>
      </c>
      <c r="P150">
        <v>2</v>
      </c>
      <c r="Q150" t="str">
        <f>CONCATENATE(C150,E150,G150,I150)</f>
        <v>23</v>
      </c>
      <c r="R150">
        <v>2</v>
      </c>
      <c r="X150" t="s">
        <v>287</v>
      </c>
      <c r="Y150" t="s">
        <v>266</v>
      </c>
      <c r="AB150" t="s">
        <v>285</v>
      </c>
      <c r="AC150" t="str">
        <f>CONCATENATE($R150,$R151,$R152,$R153)</f>
        <v>2314</v>
      </c>
      <c r="BG150">
        <v>2</v>
      </c>
      <c r="BH150">
        <v>881</v>
      </c>
      <c r="BI150">
        <f>($BH$169-$BH$166)/200</f>
        <v>0.105</v>
      </c>
    </row>
    <row r="151" spans="1:61" x14ac:dyDescent="0.25">
      <c r="A151">
        <v>150</v>
      </c>
      <c r="D151">
        <v>129.34458100000001</v>
      </c>
      <c r="E151" s="4">
        <v>2</v>
      </c>
      <c r="F151">
        <v>150.09276700000001</v>
      </c>
      <c r="G151" s="5">
        <v>3</v>
      </c>
      <c r="P151">
        <v>2</v>
      </c>
      <c r="Q151" t="str">
        <f>CONCATENATE(C151,E151,G151,I151)</f>
        <v>23</v>
      </c>
      <c r="R151">
        <v>3</v>
      </c>
      <c r="X151" t="s">
        <v>287</v>
      </c>
      <c r="Y151" t="s">
        <v>268</v>
      </c>
      <c r="BG151">
        <v>3</v>
      </c>
      <c r="BH151">
        <v>882</v>
      </c>
      <c r="BI151">
        <f>($BH$170-$BH$167)/200</f>
        <v>0.09</v>
      </c>
    </row>
    <row r="152" spans="1:61" x14ac:dyDescent="0.25">
      <c r="A152">
        <v>151</v>
      </c>
      <c r="D152">
        <v>129.33015700000001</v>
      </c>
      <c r="E152" s="4">
        <v>2</v>
      </c>
      <c r="F152">
        <v>150.09276700000001</v>
      </c>
      <c r="G152" s="5">
        <v>3</v>
      </c>
      <c r="P152">
        <v>2</v>
      </c>
      <c r="Q152" t="str">
        <f>CONCATENATE(C152,E152,G152,I152)</f>
        <v>23</v>
      </c>
      <c r="R152">
        <v>1</v>
      </c>
      <c r="X152" t="s">
        <v>287</v>
      </c>
      <c r="Y152" t="s">
        <v>264</v>
      </c>
      <c r="BG152">
        <v>1</v>
      </c>
      <c r="BH152">
        <v>896</v>
      </c>
      <c r="BI152">
        <f>($BH$171-$BH$168)/200</f>
        <v>0.08</v>
      </c>
    </row>
    <row r="153" spans="1:61" x14ac:dyDescent="0.25">
      <c r="A153">
        <v>152</v>
      </c>
      <c r="D153">
        <v>129.32410300000001</v>
      </c>
      <c r="E153" s="4">
        <v>2</v>
      </c>
      <c r="F153">
        <v>150.09276700000001</v>
      </c>
      <c r="G153" s="5">
        <v>3</v>
      </c>
      <c r="P153">
        <v>2</v>
      </c>
      <c r="Q153" t="str">
        <f>CONCATENATE(C153,E153,G153,I153)</f>
        <v>23</v>
      </c>
      <c r="R153">
        <v>4</v>
      </c>
      <c r="X153" t="s">
        <v>287</v>
      </c>
      <c r="Y153" t="s">
        <v>265</v>
      </c>
      <c r="BG153">
        <v>4</v>
      </c>
      <c r="BH153">
        <v>896</v>
      </c>
      <c r="BI153">
        <f>($BH$172-$BH$169)/200</f>
        <v>9.5000000000000001E-2</v>
      </c>
    </row>
    <row r="154" spans="1:61" x14ac:dyDescent="0.25">
      <c r="A154">
        <v>153</v>
      </c>
      <c r="D154">
        <v>129.301208</v>
      </c>
      <c r="E154" s="4">
        <v>2</v>
      </c>
      <c r="F154">
        <v>150.09276700000001</v>
      </c>
      <c r="G154" s="5">
        <v>3</v>
      </c>
      <c r="P154">
        <v>2</v>
      </c>
      <c r="Q154" t="str">
        <f>CONCATENATE(C154,E154,G154,I154)</f>
        <v>23</v>
      </c>
      <c r="R154">
        <v>3</v>
      </c>
      <c r="X154" t="s">
        <v>287</v>
      </c>
      <c r="Y154" t="s">
        <v>266</v>
      </c>
      <c r="AB154" t="s">
        <v>287</v>
      </c>
      <c r="AC154" t="str">
        <f>CONCATENATE($R154,$R155,$R156,$R157)</f>
        <v>3214</v>
      </c>
      <c r="BG154">
        <v>3</v>
      </c>
      <c r="BH154">
        <v>909</v>
      </c>
      <c r="BI154">
        <f>($BH$173-$BH$170)/200</f>
        <v>0.105</v>
      </c>
    </row>
    <row r="155" spans="1:61" x14ac:dyDescent="0.25">
      <c r="A155">
        <v>154</v>
      </c>
      <c r="D155">
        <v>129.26494500000001</v>
      </c>
      <c r="E155" s="4">
        <v>2</v>
      </c>
      <c r="P155">
        <v>1</v>
      </c>
      <c r="Q155" t="str">
        <f>CONCATENATE(C155,E155,G155,I155)</f>
        <v>2</v>
      </c>
      <c r="R155">
        <v>2</v>
      </c>
      <c r="X155" t="s">
        <v>287</v>
      </c>
      <c r="Y155" t="s">
        <v>268</v>
      </c>
      <c r="BG155">
        <v>2</v>
      </c>
      <c r="BH155">
        <v>910</v>
      </c>
      <c r="BI155">
        <f>($BH$174-$BH$171)/200</f>
        <v>0.1</v>
      </c>
    </row>
    <row r="156" spans="1:61" x14ac:dyDescent="0.25">
      <c r="A156">
        <v>155</v>
      </c>
      <c r="P156">
        <v>0</v>
      </c>
      <c r="Q156" t="str">
        <f>CONCATENATE(C156,E156,G156,I156)</f>
        <v/>
      </c>
      <c r="R156">
        <v>1</v>
      </c>
      <c r="X156" t="s">
        <v>287</v>
      </c>
      <c r="Y156" t="s">
        <v>264</v>
      </c>
      <c r="BG156">
        <v>1</v>
      </c>
      <c r="BH156">
        <v>922</v>
      </c>
      <c r="BI156">
        <f>($BH$175-$BH$172)/200</f>
        <v>7.0000000000000007E-2</v>
      </c>
    </row>
    <row r="157" spans="1:61" x14ac:dyDescent="0.25">
      <c r="A157">
        <v>156</v>
      </c>
      <c r="B157">
        <v>118.671683</v>
      </c>
      <c r="C157" s="2">
        <v>1</v>
      </c>
      <c r="P157">
        <v>1</v>
      </c>
      <c r="Q157" t="str">
        <f>CONCATENATE(C157,E157,G157,I157)</f>
        <v>1</v>
      </c>
      <c r="R157">
        <v>4</v>
      </c>
      <c r="X157" t="s">
        <v>287</v>
      </c>
      <c r="Y157" t="s">
        <v>265</v>
      </c>
      <c r="BG157">
        <v>4</v>
      </c>
      <c r="BH157">
        <v>924</v>
      </c>
      <c r="BI157">
        <f>($BH$176-$BH$173)/200</f>
        <v>0.09</v>
      </c>
    </row>
    <row r="158" spans="1:61" x14ac:dyDescent="0.25">
      <c r="A158">
        <v>157</v>
      </c>
      <c r="B158">
        <v>118.682368</v>
      </c>
      <c r="C158" s="2">
        <v>1</v>
      </c>
      <c r="P158">
        <v>1</v>
      </c>
      <c r="Q158" t="str">
        <f>CONCATENATE(C158,E158,G158,I158)</f>
        <v>1</v>
      </c>
      <c r="R158">
        <v>3</v>
      </c>
      <c r="X158" t="s">
        <v>287</v>
      </c>
      <c r="Y158" t="s">
        <v>266</v>
      </c>
      <c r="AB158" t="s">
        <v>287</v>
      </c>
      <c r="AC158" t="str">
        <f>CONCATENATE($R158,$R159,$R160,$R161)</f>
        <v>3214</v>
      </c>
      <c r="BG158">
        <v>3</v>
      </c>
      <c r="BH158">
        <v>934</v>
      </c>
      <c r="BI158">
        <f>($BH$177-$BH$174)/200</f>
        <v>0.09</v>
      </c>
    </row>
    <row r="159" spans="1:61" x14ac:dyDescent="0.25">
      <c r="A159">
        <v>158</v>
      </c>
      <c r="B159">
        <v>118.672</v>
      </c>
      <c r="C159" s="2">
        <v>1</v>
      </c>
      <c r="H159">
        <v>129.742839</v>
      </c>
      <c r="I159" s="3">
        <v>4</v>
      </c>
      <c r="P159">
        <v>2</v>
      </c>
      <c r="Q159" t="str">
        <f>CONCATENATE(C159,E159,G159,I159)</f>
        <v>14</v>
      </c>
      <c r="R159">
        <v>2</v>
      </c>
      <c r="X159" t="s">
        <v>287</v>
      </c>
      <c r="Y159" t="s">
        <v>268</v>
      </c>
      <c r="BG159">
        <v>2</v>
      </c>
      <c r="BH159">
        <v>936</v>
      </c>
      <c r="BI159">
        <f>($BH$178-$BH$175)/200</f>
        <v>0.1</v>
      </c>
    </row>
    <row r="160" spans="1:61" x14ac:dyDescent="0.25">
      <c r="A160">
        <v>159</v>
      </c>
      <c r="B160">
        <v>118.682841</v>
      </c>
      <c r="C160" s="2">
        <v>1</v>
      </c>
      <c r="H160">
        <v>129.709476</v>
      </c>
      <c r="I160" s="3">
        <v>4</v>
      </c>
      <c r="P160">
        <v>2</v>
      </c>
      <c r="Q160" t="str">
        <f>CONCATENATE(C160,E160,G160,I160)</f>
        <v>14</v>
      </c>
      <c r="R160">
        <v>1</v>
      </c>
      <c r="X160" t="s">
        <v>287</v>
      </c>
      <c r="Y160" t="s">
        <v>264</v>
      </c>
      <c r="BG160">
        <v>1</v>
      </c>
      <c r="BH160">
        <v>947</v>
      </c>
      <c r="BI160">
        <f>($BH$179-$BH$176)/200</f>
        <v>7.0000000000000007E-2</v>
      </c>
    </row>
    <row r="161" spans="1:61" x14ac:dyDescent="0.25">
      <c r="A161">
        <v>160</v>
      </c>
      <c r="B161">
        <v>118.69389200000001</v>
      </c>
      <c r="C161" s="2">
        <v>1</v>
      </c>
      <c r="H161">
        <v>129.72763</v>
      </c>
      <c r="I161" s="3">
        <v>4</v>
      </c>
      <c r="P161">
        <v>2</v>
      </c>
      <c r="Q161" t="str">
        <f>CONCATENATE(C161,E161,G161,I161)</f>
        <v>14</v>
      </c>
      <c r="R161">
        <v>4</v>
      </c>
      <c r="X161" t="s">
        <v>287</v>
      </c>
      <c r="Y161" t="s">
        <v>265</v>
      </c>
      <c r="BG161">
        <v>4</v>
      </c>
      <c r="BH161">
        <v>950</v>
      </c>
      <c r="BI161">
        <f>($BH$180-$BH$177)/200</f>
        <v>9.5000000000000001E-2</v>
      </c>
    </row>
    <row r="162" spans="1:61" x14ac:dyDescent="0.25">
      <c r="A162">
        <v>161</v>
      </c>
      <c r="B162">
        <v>118.66247100000001</v>
      </c>
      <c r="C162" s="2">
        <v>1</v>
      </c>
      <c r="H162">
        <v>129.758895</v>
      </c>
      <c r="I162" s="3">
        <v>4</v>
      </c>
      <c r="P162">
        <v>2</v>
      </c>
      <c r="Q162" t="str">
        <f>CONCATENATE(C162,E162,G162,I162)</f>
        <v>14</v>
      </c>
      <c r="R162">
        <v>3</v>
      </c>
      <c r="X162" t="s">
        <v>287</v>
      </c>
      <c r="Y162" t="s">
        <v>266</v>
      </c>
      <c r="AB162" t="s">
        <v>287</v>
      </c>
      <c r="AC162" t="str">
        <f>CONCATENATE($R162,$R163,$R164,$R165)</f>
        <v>3214</v>
      </c>
      <c r="BG162">
        <v>3</v>
      </c>
      <c r="BH162">
        <v>958</v>
      </c>
      <c r="BI162">
        <f>($BH$181-$BH$178)/200</f>
        <v>0.09</v>
      </c>
    </row>
    <row r="163" spans="1:61" x14ac:dyDescent="0.25">
      <c r="A163">
        <v>162</v>
      </c>
      <c r="B163">
        <v>118.65805</v>
      </c>
      <c r="C163" s="2">
        <v>1</v>
      </c>
      <c r="H163">
        <v>129.77173500000001</v>
      </c>
      <c r="I163" s="3">
        <v>4</v>
      </c>
      <c r="P163">
        <v>2</v>
      </c>
      <c r="Q163" t="str">
        <f>CONCATENATE(C163,E163,G163,I163)</f>
        <v>14</v>
      </c>
      <c r="R163">
        <v>2</v>
      </c>
      <c r="X163" t="s">
        <v>287</v>
      </c>
      <c r="Y163" t="s">
        <v>268</v>
      </c>
      <c r="BG163">
        <v>2</v>
      </c>
      <c r="BH163">
        <v>960</v>
      </c>
      <c r="BI163">
        <f>($BH$182-$BH$179)/200</f>
        <v>0.1</v>
      </c>
    </row>
    <row r="164" spans="1:61" x14ac:dyDescent="0.25">
      <c r="A164">
        <v>163</v>
      </c>
      <c r="B164">
        <v>118.68531300000001</v>
      </c>
      <c r="C164" s="2">
        <v>1</v>
      </c>
      <c r="H164">
        <v>129.878837</v>
      </c>
      <c r="I164" s="3">
        <v>4</v>
      </c>
      <c r="P164">
        <v>2</v>
      </c>
      <c r="Q164" t="str">
        <f>CONCATENATE(C164,E164,G164,I164)</f>
        <v>14</v>
      </c>
      <c r="R164">
        <v>1</v>
      </c>
      <c r="X164" t="s">
        <v>287</v>
      </c>
      <c r="Y164" t="s">
        <v>264</v>
      </c>
      <c r="BG164">
        <v>1</v>
      </c>
      <c r="BH164">
        <v>972</v>
      </c>
      <c r="BI164">
        <f>($BH$183-$BH$180)/200</f>
        <v>6.5000000000000002E-2</v>
      </c>
    </row>
    <row r="165" spans="1:61" x14ac:dyDescent="0.25">
      <c r="A165">
        <v>164</v>
      </c>
      <c r="B165">
        <v>118.59389400000001</v>
      </c>
      <c r="C165" s="2">
        <v>1</v>
      </c>
      <c r="H165">
        <v>129.742839</v>
      </c>
      <c r="I165" s="3">
        <v>4</v>
      </c>
      <c r="P165">
        <v>2</v>
      </c>
      <c r="Q165" t="str">
        <f>CONCATENATE(C165,E165,G165,I165)</f>
        <v>14</v>
      </c>
      <c r="R165">
        <v>4</v>
      </c>
      <c r="X165" t="s">
        <v>287</v>
      </c>
      <c r="Y165" t="s">
        <v>265</v>
      </c>
      <c r="BG165">
        <v>4</v>
      </c>
      <c r="BH165">
        <v>976</v>
      </c>
      <c r="BI165">
        <f>($BH$184-$BH$181)/200</f>
        <v>0.1</v>
      </c>
    </row>
    <row r="166" spans="1:61" x14ac:dyDescent="0.25">
      <c r="A166">
        <v>165</v>
      </c>
      <c r="B166">
        <v>118.671683</v>
      </c>
      <c r="C166" s="2">
        <v>1</v>
      </c>
      <c r="H166">
        <v>129.742839</v>
      </c>
      <c r="I166" s="3">
        <v>4</v>
      </c>
      <c r="P166">
        <v>2</v>
      </c>
      <c r="Q166" t="str">
        <f>CONCATENATE(C166,E166,G166,I166)</f>
        <v>14</v>
      </c>
      <c r="R166">
        <v>3</v>
      </c>
      <c r="X166" t="s">
        <v>287</v>
      </c>
      <c r="Y166" t="s">
        <v>266</v>
      </c>
      <c r="AB166" t="s">
        <v>287</v>
      </c>
      <c r="AC166" t="str">
        <f>CONCATENATE($R166,$R167,$R168,$R169)</f>
        <v>3214</v>
      </c>
      <c r="BG166">
        <v>3</v>
      </c>
      <c r="BH166">
        <v>981</v>
      </c>
      <c r="BI166">
        <f>($BH$185-$BH$182)/200</f>
        <v>9.5000000000000001E-2</v>
      </c>
    </row>
    <row r="167" spans="1:61" x14ac:dyDescent="0.25">
      <c r="A167">
        <v>166</v>
      </c>
      <c r="H167">
        <v>129.742839</v>
      </c>
      <c r="I167" s="3">
        <v>4</v>
      </c>
      <c r="P167">
        <v>1</v>
      </c>
      <c r="Q167" t="str">
        <f>CONCATENATE(C167,E167,G167,I167)</f>
        <v>4</v>
      </c>
      <c r="R167">
        <v>2</v>
      </c>
      <c r="X167" t="s">
        <v>287</v>
      </c>
      <c r="Y167" t="s">
        <v>268</v>
      </c>
      <c r="BG167">
        <v>2</v>
      </c>
      <c r="BH167">
        <v>987</v>
      </c>
      <c r="BI167">
        <f>($BH$186-$BH$183)/200</f>
        <v>0.11</v>
      </c>
    </row>
    <row r="168" spans="1:61" x14ac:dyDescent="0.25">
      <c r="A168">
        <v>167</v>
      </c>
      <c r="P168">
        <v>0</v>
      </c>
      <c r="Q168" t="str">
        <f>CONCATENATE(C168,E168,G168,I168)</f>
        <v/>
      </c>
      <c r="R168">
        <v>1</v>
      </c>
      <c r="X168" t="s">
        <v>287</v>
      </c>
      <c r="Y168" t="s">
        <v>264</v>
      </c>
      <c r="BG168">
        <v>1</v>
      </c>
      <c r="BH168">
        <v>995</v>
      </c>
      <c r="BI168">
        <f>($BH$187-$BH$184)/200</f>
        <v>7.4999999999999997E-2</v>
      </c>
    </row>
    <row r="169" spans="1:61" x14ac:dyDescent="0.25">
      <c r="A169">
        <v>168</v>
      </c>
      <c r="P169">
        <v>0</v>
      </c>
      <c r="Q169" t="str">
        <f>CONCATENATE(C169,E169,G169,I169)</f>
        <v/>
      </c>
      <c r="R169">
        <v>4</v>
      </c>
      <c r="X169" t="s">
        <v>287</v>
      </c>
      <c r="Y169" t="s">
        <v>265</v>
      </c>
      <c r="BG169">
        <v>4</v>
      </c>
      <c r="BH169">
        <v>1002</v>
      </c>
      <c r="BI169">
        <f>($BH$188-$BH$185)/200</f>
        <v>0.105</v>
      </c>
    </row>
    <row r="170" spans="1:61" x14ac:dyDescent="0.25">
      <c r="A170">
        <v>169</v>
      </c>
      <c r="D170">
        <v>104.65084400000001</v>
      </c>
      <c r="E170" s="4">
        <v>2</v>
      </c>
      <c r="F170">
        <v>119.104579</v>
      </c>
      <c r="G170" s="5">
        <v>3</v>
      </c>
      <c r="P170">
        <v>2</v>
      </c>
      <c r="Q170" t="str">
        <f>CONCATENATE(C170,E170,G170,I170)</f>
        <v>23</v>
      </c>
      <c r="R170">
        <v>3</v>
      </c>
      <c r="X170" t="s">
        <v>287</v>
      </c>
      <c r="Y170" t="s">
        <v>266</v>
      </c>
      <c r="AB170" t="s">
        <v>287</v>
      </c>
      <c r="AC170" t="str">
        <f>CONCATENATE($R170,$R171,$R172,$R173)</f>
        <v>3214</v>
      </c>
      <c r="BG170">
        <v>3</v>
      </c>
      <c r="BH170">
        <v>1005</v>
      </c>
      <c r="BI170">
        <f>($BH$189-$BH$186)/200</f>
        <v>0.105</v>
      </c>
    </row>
    <row r="171" spans="1:61" x14ac:dyDescent="0.25">
      <c r="A171">
        <v>170</v>
      </c>
      <c r="D171">
        <v>104.62415600000001</v>
      </c>
      <c r="E171" s="4">
        <v>2</v>
      </c>
      <c r="F171">
        <v>119.09215500000001</v>
      </c>
      <c r="G171" s="5">
        <v>3</v>
      </c>
      <c r="P171">
        <v>2</v>
      </c>
      <c r="Q171" t="str">
        <f>CONCATENATE(C171,E171,G171,I171)</f>
        <v>23</v>
      </c>
      <c r="R171">
        <v>2</v>
      </c>
      <c r="X171" t="s">
        <v>285</v>
      </c>
      <c r="Y171" t="s">
        <v>261</v>
      </c>
      <c r="BG171">
        <v>2</v>
      </c>
      <c r="BH171">
        <v>1011</v>
      </c>
      <c r="BI171">
        <f>($BH$195-$BH$192)/200</f>
        <v>0.1</v>
      </c>
    </row>
    <row r="172" spans="1:61" x14ac:dyDescent="0.25">
      <c r="A172">
        <v>171</v>
      </c>
      <c r="D172">
        <v>104.63147300000001</v>
      </c>
      <c r="E172" s="4">
        <v>2</v>
      </c>
      <c r="F172">
        <v>119.11484100000001</v>
      </c>
      <c r="G172" s="5">
        <v>3</v>
      </c>
      <c r="P172">
        <v>2</v>
      </c>
      <c r="Q172" t="str">
        <f>CONCATENATE(C172,E172,G172,I172)</f>
        <v>23</v>
      </c>
      <c r="R172">
        <v>1</v>
      </c>
      <c r="X172" t="s">
        <v>286</v>
      </c>
      <c r="Y172" t="s">
        <v>263</v>
      </c>
      <c r="BG172">
        <v>1</v>
      </c>
      <c r="BH172">
        <v>1021</v>
      </c>
      <c r="BI172">
        <f>($BH$196-$BH$193)/200</f>
        <v>0.17499999999999999</v>
      </c>
    </row>
    <row r="173" spans="1:61" x14ac:dyDescent="0.25">
      <c r="A173">
        <v>172</v>
      </c>
      <c r="D173">
        <v>104.63357800000001</v>
      </c>
      <c r="E173" s="4">
        <v>2</v>
      </c>
      <c r="F173">
        <v>119.051894</v>
      </c>
      <c r="G173" s="5">
        <v>3</v>
      </c>
      <c r="P173">
        <v>2</v>
      </c>
      <c r="Q173" t="str">
        <f>CONCATENATE(C173,E173,G173,I173)</f>
        <v>23</v>
      </c>
      <c r="R173">
        <v>4</v>
      </c>
      <c r="X173" t="s">
        <v>287</v>
      </c>
      <c r="Y173" t="s">
        <v>264</v>
      </c>
      <c r="BG173">
        <v>4</v>
      </c>
      <c r="BH173">
        <v>1026</v>
      </c>
      <c r="BI173">
        <f>($BH$197-$BH$194)/200</f>
        <v>0.1</v>
      </c>
    </row>
    <row r="174" spans="1:61" x14ac:dyDescent="0.25">
      <c r="A174">
        <v>173</v>
      </c>
      <c r="D174">
        <v>104.639369</v>
      </c>
      <c r="E174" s="4">
        <v>2</v>
      </c>
      <c r="F174">
        <v>119.02484000000001</v>
      </c>
      <c r="G174" s="5">
        <v>3</v>
      </c>
      <c r="P174">
        <v>2</v>
      </c>
      <c r="Q174" t="str">
        <f>CONCATENATE(C174,E174,G174,I174)</f>
        <v>23</v>
      </c>
      <c r="R174">
        <v>3</v>
      </c>
      <c r="X174" t="s">
        <v>286</v>
      </c>
      <c r="Y174" t="s">
        <v>280</v>
      </c>
      <c r="AB174" t="s">
        <v>287</v>
      </c>
      <c r="AC174" t="str">
        <f>CONCATENATE($R174,$R175,$R176,$R177)</f>
        <v>3214</v>
      </c>
      <c r="BG174">
        <v>3</v>
      </c>
      <c r="BH174">
        <v>1031</v>
      </c>
      <c r="BI174">
        <f>($BH$198-$BH$195)/200</f>
        <v>0.17</v>
      </c>
    </row>
    <row r="175" spans="1:61" x14ac:dyDescent="0.25">
      <c r="A175">
        <v>174</v>
      </c>
      <c r="D175">
        <v>104.65721000000001</v>
      </c>
      <c r="E175" s="4">
        <v>2</v>
      </c>
      <c r="F175">
        <v>119.067206</v>
      </c>
      <c r="G175" s="5">
        <v>3</v>
      </c>
      <c r="P175">
        <v>2</v>
      </c>
      <c r="Q175" t="str">
        <f>CONCATENATE(C175,E175,G175,I175)</f>
        <v>23</v>
      </c>
      <c r="R175">
        <v>2</v>
      </c>
      <c r="X175" t="s">
        <v>290</v>
      </c>
      <c r="Y175" t="s">
        <v>281</v>
      </c>
      <c r="BG175">
        <v>2</v>
      </c>
      <c r="BH175">
        <v>1035</v>
      </c>
      <c r="BI175">
        <f>($BH$199-$BH$196)/200</f>
        <v>8.5000000000000006E-2</v>
      </c>
    </row>
    <row r="176" spans="1:61" x14ac:dyDescent="0.25">
      <c r="A176">
        <v>175</v>
      </c>
      <c r="D176">
        <v>104.65536800000001</v>
      </c>
      <c r="E176" s="4">
        <v>2</v>
      </c>
      <c r="F176">
        <v>119.073104</v>
      </c>
      <c r="G176" s="5">
        <v>3</v>
      </c>
      <c r="P176">
        <v>2</v>
      </c>
      <c r="Q176" t="str">
        <f>CONCATENATE(C176,E176,G176,I176)</f>
        <v>23</v>
      </c>
      <c r="R176">
        <v>1</v>
      </c>
      <c r="X176" t="s">
        <v>290</v>
      </c>
      <c r="Y176" t="s">
        <v>282</v>
      </c>
      <c r="BG176">
        <v>1</v>
      </c>
      <c r="BH176">
        <v>1044</v>
      </c>
      <c r="BI176">
        <f>($BH$200-$BH$197)/200</f>
        <v>0.16</v>
      </c>
    </row>
    <row r="177" spans="1:61" x14ac:dyDescent="0.25">
      <c r="A177">
        <v>176</v>
      </c>
      <c r="D177">
        <v>104.67105000000001</v>
      </c>
      <c r="E177" s="4">
        <v>2</v>
      </c>
      <c r="F177">
        <v>119.09347099999999</v>
      </c>
      <c r="G177" s="5">
        <v>3</v>
      </c>
      <c r="P177">
        <v>2</v>
      </c>
      <c r="Q177" t="str">
        <f>CONCATENATE(C177,E177,G177,I177)</f>
        <v>23</v>
      </c>
      <c r="R177">
        <v>4</v>
      </c>
      <c r="X177" t="s">
        <v>290</v>
      </c>
      <c r="Y177" t="s">
        <v>283</v>
      </c>
      <c r="BG177">
        <v>4</v>
      </c>
      <c r="BH177">
        <v>1049</v>
      </c>
      <c r="BI177">
        <f>($BH$201-$BH$198)/200</f>
        <v>9.5000000000000001E-2</v>
      </c>
    </row>
    <row r="178" spans="1:61" x14ac:dyDescent="0.25">
      <c r="A178">
        <v>177</v>
      </c>
      <c r="D178">
        <v>104.66063200000001</v>
      </c>
      <c r="E178" s="4">
        <v>2</v>
      </c>
      <c r="F178">
        <v>119.06478800000001</v>
      </c>
      <c r="G178" s="5">
        <v>3</v>
      </c>
      <c r="P178">
        <v>2</v>
      </c>
      <c r="Q178" t="str">
        <f>CONCATENATE(C178,E178,G178,I178)</f>
        <v>23</v>
      </c>
      <c r="R178">
        <v>3</v>
      </c>
      <c r="X178" t="s">
        <v>286</v>
      </c>
      <c r="Y178" t="s">
        <v>284</v>
      </c>
      <c r="AB178" t="s">
        <v>287</v>
      </c>
      <c r="AC178" t="str">
        <f>CONCATENATE($R178,$R179,$R180,$R181)</f>
        <v>3214</v>
      </c>
      <c r="BG178">
        <v>3</v>
      </c>
      <c r="BH178">
        <v>1055</v>
      </c>
      <c r="BI178">
        <f>($BH$202-$BH$199)/200</f>
        <v>0.155</v>
      </c>
    </row>
    <row r="179" spans="1:61" x14ac:dyDescent="0.25">
      <c r="A179">
        <v>178</v>
      </c>
      <c r="D179">
        <v>104.61978800000001</v>
      </c>
      <c r="E179" s="4">
        <v>2</v>
      </c>
      <c r="P179">
        <v>1</v>
      </c>
      <c r="Q179" t="str">
        <f>CONCATENATE(C179,E179,G179,I179)</f>
        <v>2</v>
      </c>
      <c r="R179">
        <v>2</v>
      </c>
      <c r="X179" t="s">
        <v>287</v>
      </c>
      <c r="Y179" t="s">
        <v>266</v>
      </c>
      <c r="BG179">
        <v>2</v>
      </c>
      <c r="BH179">
        <v>1058</v>
      </c>
      <c r="BI179">
        <f>($BH$203-$BH$200)/200</f>
        <v>7.4999999999999997E-2</v>
      </c>
    </row>
    <row r="180" spans="1:61" x14ac:dyDescent="0.25">
      <c r="A180">
        <v>179</v>
      </c>
      <c r="D180">
        <v>104.65084400000001</v>
      </c>
      <c r="E180" s="4">
        <v>2</v>
      </c>
      <c r="P180">
        <v>1</v>
      </c>
      <c r="Q180" t="str">
        <f>CONCATENATE(C180,E180,G180,I180)</f>
        <v>2</v>
      </c>
      <c r="R180">
        <v>1</v>
      </c>
      <c r="X180" t="s">
        <v>287</v>
      </c>
      <c r="Y180" t="s">
        <v>268</v>
      </c>
      <c r="BG180">
        <v>1</v>
      </c>
      <c r="BH180">
        <v>1068</v>
      </c>
      <c r="BI180">
        <f>($BH$204-$BH$201)/200</f>
        <v>0.13</v>
      </c>
    </row>
    <row r="181" spans="1:61" x14ac:dyDescent="0.25">
      <c r="A181">
        <v>180</v>
      </c>
      <c r="B181">
        <v>95.679263000000006</v>
      </c>
      <c r="C181" s="2">
        <v>1</v>
      </c>
      <c r="D181">
        <v>104.65084400000001</v>
      </c>
      <c r="E181" s="4">
        <v>2</v>
      </c>
      <c r="P181">
        <v>2</v>
      </c>
      <c r="Q181" t="str">
        <f>CONCATENATE(C181,E181,G181,I181)</f>
        <v>12</v>
      </c>
      <c r="R181">
        <v>4</v>
      </c>
      <c r="X181" t="s">
        <v>287</v>
      </c>
      <c r="Y181" t="s">
        <v>264</v>
      </c>
      <c r="BG181">
        <v>4</v>
      </c>
      <c r="BH181">
        <v>1073</v>
      </c>
      <c r="BI181">
        <f>($BH$205-$BH$202)/200</f>
        <v>6.5000000000000002E-2</v>
      </c>
    </row>
    <row r="182" spans="1:61" x14ac:dyDescent="0.25">
      <c r="A182">
        <v>181</v>
      </c>
      <c r="B182">
        <v>95.683946000000006</v>
      </c>
      <c r="C182" s="2">
        <v>1</v>
      </c>
      <c r="P182">
        <v>1</v>
      </c>
      <c r="Q182" t="str">
        <f>CONCATENATE(C182,E182,G182,I182)</f>
        <v>1</v>
      </c>
      <c r="R182">
        <v>3</v>
      </c>
      <c r="X182" t="s">
        <v>287</v>
      </c>
      <c r="Y182" t="s">
        <v>265</v>
      </c>
      <c r="AB182" t="s">
        <v>287</v>
      </c>
      <c r="AC182" t="str">
        <f>CONCATENATE($R182,$R183,$R184,$R185)</f>
        <v>3214</v>
      </c>
      <c r="BG182">
        <v>3</v>
      </c>
      <c r="BH182">
        <v>1078</v>
      </c>
      <c r="BI182">
        <f>($BH$206-$BH$203)/200</f>
        <v>0.125</v>
      </c>
    </row>
    <row r="183" spans="1:61" x14ac:dyDescent="0.25">
      <c r="A183">
        <v>182</v>
      </c>
      <c r="B183">
        <v>95.633683000000005</v>
      </c>
      <c r="C183" s="2">
        <v>1</v>
      </c>
      <c r="P183">
        <v>1</v>
      </c>
      <c r="Q183" t="str">
        <f>CONCATENATE(C183,E183,G183,I183)</f>
        <v>1</v>
      </c>
      <c r="R183">
        <v>2</v>
      </c>
      <c r="X183" t="s">
        <v>287</v>
      </c>
      <c r="Y183" t="s">
        <v>266</v>
      </c>
      <c r="BG183">
        <v>2</v>
      </c>
      <c r="BH183">
        <v>1081</v>
      </c>
      <c r="BI183">
        <f>($BH$207-$BH$204)/200</f>
        <v>7.0000000000000007E-2</v>
      </c>
    </row>
    <row r="184" spans="1:61" x14ac:dyDescent="0.25">
      <c r="A184">
        <v>183</v>
      </c>
      <c r="B184">
        <v>95.63089500000001</v>
      </c>
      <c r="C184" s="2">
        <v>1</v>
      </c>
      <c r="P184">
        <v>1</v>
      </c>
      <c r="Q184" t="str">
        <f>CONCATENATE(C184,E184,G184,I184)</f>
        <v>1</v>
      </c>
      <c r="R184">
        <v>1</v>
      </c>
      <c r="X184" t="s">
        <v>287</v>
      </c>
      <c r="Y184" t="s">
        <v>268</v>
      </c>
      <c r="BG184">
        <v>1</v>
      </c>
      <c r="BH184">
        <v>1093</v>
      </c>
      <c r="BI184">
        <f>($BH$208-$BH$205)/200</f>
        <v>0.115</v>
      </c>
    </row>
    <row r="185" spans="1:61" x14ac:dyDescent="0.25">
      <c r="A185">
        <v>184</v>
      </c>
      <c r="B185">
        <v>95.616841000000008</v>
      </c>
      <c r="C185" s="2">
        <v>1</v>
      </c>
      <c r="H185">
        <v>104.46458000000001</v>
      </c>
      <c r="I185" s="3">
        <v>4</v>
      </c>
      <c r="P185">
        <v>2</v>
      </c>
      <c r="Q185" t="str">
        <f>CONCATENATE(C185,E185,G185,I185)</f>
        <v>14</v>
      </c>
      <c r="R185">
        <v>4</v>
      </c>
      <c r="X185" t="s">
        <v>287</v>
      </c>
      <c r="Y185" t="s">
        <v>264</v>
      </c>
      <c r="BG185">
        <v>4</v>
      </c>
      <c r="BH185">
        <v>1097</v>
      </c>
      <c r="BI185">
        <f>($BH$209-$BH$206)/200</f>
        <v>6.5000000000000002E-2</v>
      </c>
    </row>
    <row r="186" spans="1:61" x14ac:dyDescent="0.25">
      <c r="A186">
        <v>185</v>
      </c>
      <c r="B186">
        <v>95.685262000000009</v>
      </c>
      <c r="C186" s="2">
        <v>1</v>
      </c>
      <c r="H186">
        <v>104.40910600000001</v>
      </c>
      <c r="I186" s="3">
        <v>4</v>
      </c>
      <c r="P186">
        <v>2</v>
      </c>
      <c r="Q186" t="str">
        <f>CONCATENATE(C186,E186,G186,I186)</f>
        <v>14</v>
      </c>
      <c r="R186">
        <v>3</v>
      </c>
      <c r="X186" t="s">
        <v>287</v>
      </c>
      <c r="Y186" t="s">
        <v>265</v>
      </c>
      <c r="AB186" t="s">
        <v>287</v>
      </c>
      <c r="AC186" t="str">
        <f>CONCATENATE($R186,$R187,$R188,$R189)</f>
        <v>3214</v>
      </c>
      <c r="BG186">
        <v>3</v>
      </c>
      <c r="BH186">
        <v>1103</v>
      </c>
      <c r="BI186">
        <f>($BH$210-$BH$207)/200</f>
        <v>0.105</v>
      </c>
    </row>
    <row r="187" spans="1:61" x14ac:dyDescent="0.25">
      <c r="A187">
        <v>186</v>
      </c>
      <c r="B187">
        <v>95.663630000000012</v>
      </c>
      <c r="C187" s="2">
        <v>1</v>
      </c>
      <c r="H187">
        <v>104.40100000000001</v>
      </c>
      <c r="I187" s="3">
        <v>4</v>
      </c>
      <c r="P187">
        <v>2</v>
      </c>
      <c r="Q187" t="str">
        <f>CONCATENATE(C187,E187,G187,I187)</f>
        <v>14</v>
      </c>
      <c r="R187">
        <v>2</v>
      </c>
      <c r="X187" t="s">
        <v>287</v>
      </c>
      <c r="Y187" t="s">
        <v>266</v>
      </c>
      <c r="BG187">
        <v>2</v>
      </c>
      <c r="BH187">
        <v>1108</v>
      </c>
      <c r="BI187">
        <f>($BH$211-$BH$208)/200</f>
        <v>8.5000000000000006E-2</v>
      </c>
    </row>
    <row r="188" spans="1:61" x14ac:dyDescent="0.25">
      <c r="A188">
        <v>187</v>
      </c>
      <c r="B188">
        <v>95.674630000000008</v>
      </c>
      <c r="C188" s="2">
        <v>1</v>
      </c>
      <c r="H188">
        <v>104.42310200000001</v>
      </c>
      <c r="I188" s="3">
        <v>4</v>
      </c>
      <c r="P188">
        <v>2</v>
      </c>
      <c r="Q188" t="str">
        <f>CONCATENATE(C188,E188,G188,I188)</f>
        <v>14</v>
      </c>
      <c r="R188">
        <v>1</v>
      </c>
      <c r="X188" t="s">
        <v>287</v>
      </c>
      <c r="Y188" t="s">
        <v>268</v>
      </c>
      <c r="BG188">
        <v>1</v>
      </c>
      <c r="BH188">
        <v>1118</v>
      </c>
      <c r="BI188">
        <f>($BH$212-$BH$209)/200</f>
        <v>9.5000000000000001E-2</v>
      </c>
    </row>
    <row r="189" spans="1:61" x14ac:dyDescent="0.25">
      <c r="A189">
        <v>188</v>
      </c>
      <c r="B189">
        <v>95.632421000000008</v>
      </c>
      <c r="C189" s="2">
        <v>1</v>
      </c>
      <c r="H189">
        <v>104.42462800000001</v>
      </c>
      <c r="I189" s="3">
        <v>4</v>
      </c>
      <c r="P189">
        <v>2</v>
      </c>
      <c r="Q189" t="str">
        <f>CONCATENATE(C189,E189,G189,I189)</f>
        <v>14</v>
      </c>
      <c r="R189">
        <v>4</v>
      </c>
      <c r="X189" t="s">
        <v>287</v>
      </c>
      <c r="Y189" t="s">
        <v>264</v>
      </c>
      <c r="BG189">
        <v>4</v>
      </c>
      <c r="BH189">
        <v>1124</v>
      </c>
      <c r="BI189">
        <f>($BH$213-$BH$210)/200</f>
        <v>7.4999999999999997E-2</v>
      </c>
    </row>
    <row r="190" spans="1:61" x14ac:dyDescent="0.25">
      <c r="A190">
        <v>189</v>
      </c>
      <c r="B190">
        <v>95.616210000000009</v>
      </c>
      <c r="C190" s="2">
        <v>1</v>
      </c>
      <c r="H190">
        <v>104.431842</v>
      </c>
      <c r="I190" s="3">
        <v>4</v>
      </c>
      <c r="P190">
        <v>2</v>
      </c>
      <c r="Q190" t="str">
        <f>CONCATENATE(C190,E190,G190,I190)</f>
        <v>14</v>
      </c>
      <c r="R190" t="s">
        <v>22</v>
      </c>
      <c r="X190" t="s">
        <v>287</v>
      </c>
      <c r="Y190" t="s">
        <v>265</v>
      </c>
      <c r="BG190" t="s">
        <v>22</v>
      </c>
      <c r="BH190">
        <v>1125</v>
      </c>
      <c r="BI190">
        <f>($BH$214-$BH$211)/200</f>
        <v>0.09</v>
      </c>
    </row>
    <row r="191" spans="1:61" x14ac:dyDescent="0.25">
      <c r="A191">
        <v>190</v>
      </c>
      <c r="B191">
        <v>95.612369000000001</v>
      </c>
      <c r="C191" s="2">
        <v>1</v>
      </c>
      <c r="H191">
        <v>104.46620800000001</v>
      </c>
      <c r="I191" s="3">
        <v>4</v>
      </c>
      <c r="P191">
        <v>2</v>
      </c>
      <c r="Q191" t="str">
        <f>CONCATENATE(C191,E191,G191,I191)</f>
        <v>14</v>
      </c>
      <c r="R191" t="s">
        <v>22</v>
      </c>
      <c r="X191" t="s">
        <v>287</v>
      </c>
      <c r="Y191" t="s">
        <v>266</v>
      </c>
      <c r="BG191" t="s">
        <v>22</v>
      </c>
      <c r="BH191">
        <v>1127</v>
      </c>
      <c r="BI191">
        <f>($BH$215-$BH$212)/200</f>
        <v>9.5000000000000001E-2</v>
      </c>
    </row>
    <row r="192" spans="1:61" x14ac:dyDescent="0.25">
      <c r="A192">
        <v>191</v>
      </c>
      <c r="B192">
        <v>95.656631000000004</v>
      </c>
      <c r="C192" s="2">
        <v>1</v>
      </c>
      <c r="H192">
        <v>104.45305200000001</v>
      </c>
      <c r="I192" s="3">
        <v>4</v>
      </c>
      <c r="P192">
        <v>2</v>
      </c>
      <c r="Q192" t="str">
        <f>CONCATENATE(C192,E192,G192,I192)</f>
        <v>14</v>
      </c>
      <c r="R192">
        <v>2</v>
      </c>
      <c r="X192" t="s">
        <v>287</v>
      </c>
      <c r="Y192" t="s">
        <v>268</v>
      </c>
      <c r="AB192" t="s">
        <v>285</v>
      </c>
      <c r="AC192" t="str">
        <f>CONCATENATE($R192,$R193,$R194,$R195)</f>
        <v>2314</v>
      </c>
      <c r="BG192">
        <v>2</v>
      </c>
      <c r="BH192">
        <v>1128</v>
      </c>
      <c r="BI192">
        <f>($BH$216-$BH$213)/200</f>
        <v>0.09</v>
      </c>
    </row>
    <row r="193" spans="1:61" x14ac:dyDescent="0.25">
      <c r="A193">
        <v>192</v>
      </c>
      <c r="H193">
        <v>104.41373700000001</v>
      </c>
      <c r="I193" s="3">
        <v>4</v>
      </c>
      <c r="P193">
        <v>1</v>
      </c>
      <c r="Q193" t="str">
        <f>CONCATENATE(C193,E193,G193,I193)</f>
        <v>4</v>
      </c>
      <c r="R193">
        <v>3</v>
      </c>
      <c r="X193" t="s">
        <v>287</v>
      </c>
      <c r="Y193" t="s">
        <v>264</v>
      </c>
      <c r="BG193">
        <v>3</v>
      </c>
      <c r="BH193">
        <v>1132</v>
      </c>
      <c r="BI193">
        <f>($BH$217-$BH$214)/200</f>
        <v>8.5000000000000006E-2</v>
      </c>
    </row>
    <row r="194" spans="1:61" x14ac:dyDescent="0.25">
      <c r="A194">
        <v>193</v>
      </c>
      <c r="F194">
        <v>96.405105000000006</v>
      </c>
      <c r="G194" s="5">
        <v>3</v>
      </c>
      <c r="H194">
        <v>104.395526</v>
      </c>
      <c r="I194" s="3">
        <v>4</v>
      </c>
      <c r="P194">
        <v>2</v>
      </c>
      <c r="Q194" t="str">
        <f>CONCATENATE(C194,E194,G194,I194)</f>
        <v>34</v>
      </c>
      <c r="R194">
        <v>1</v>
      </c>
      <c r="X194" t="s">
        <v>287</v>
      </c>
      <c r="Y194" t="s">
        <v>265</v>
      </c>
      <c r="BG194">
        <v>1</v>
      </c>
      <c r="BH194">
        <v>1148</v>
      </c>
      <c r="BI194">
        <f>($BH$218-$BH$215)/200</f>
        <v>0.09</v>
      </c>
    </row>
    <row r="195" spans="1:61" x14ac:dyDescent="0.25">
      <c r="A195">
        <v>194</v>
      </c>
      <c r="D195">
        <v>84.140684000000007</v>
      </c>
      <c r="E195" s="4">
        <v>2</v>
      </c>
      <c r="F195">
        <v>96.35226200000001</v>
      </c>
      <c r="G195" s="5">
        <v>3</v>
      </c>
      <c r="H195">
        <v>104.46458000000001</v>
      </c>
      <c r="I195" s="3">
        <v>4</v>
      </c>
      <c r="P195">
        <v>3</v>
      </c>
      <c r="Q195" t="str">
        <f>CONCATENATE(C195,E195,G195,I195)</f>
        <v>234</v>
      </c>
      <c r="R195">
        <v>4</v>
      </c>
      <c r="X195" t="s">
        <v>287</v>
      </c>
      <c r="Y195" t="s">
        <v>266</v>
      </c>
      <c r="BG195">
        <v>4</v>
      </c>
      <c r="BH195">
        <v>1148</v>
      </c>
      <c r="BI195">
        <f>($BH$219-$BH$216)/200</f>
        <v>0.105</v>
      </c>
    </row>
    <row r="196" spans="1:61" x14ac:dyDescent="0.25">
      <c r="A196">
        <v>195</v>
      </c>
      <c r="D196">
        <v>84.10194700000001</v>
      </c>
      <c r="E196" s="4">
        <v>2</v>
      </c>
      <c r="F196">
        <v>96.392419000000004</v>
      </c>
      <c r="G196" s="5">
        <v>3</v>
      </c>
      <c r="P196">
        <v>2</v>
      </c>
      <c r="Q196" t="str">
        <f>CONCATENATE(C196,E196,G196,I196)</f>
        <v>23</v>
      </c>
      <c r="R196">
        <v>3</v>
      </c>
      <c r="X196" t="s">
        <v>287</v>
      </c>
      <c r="Y196" t="s">
        <v>268</v>
      </c>
      <c r="AB196" t="s">
        <v>290</v>
      </c>
      <c r="AC196" t="str">
        <f>CONCATENATE($R196,$R197,$R198,$R199)</f>
        <v>3241</v>
      </c>
      <c r="BG196">
        <v>3</v>
      </c>
      <c r="BH196">
        <v>1167</v>
      </c>
      <c r="BI196">
        <f>($BH$220-$BH$217)/200</f>
        <v>7.4999999999999997E-2</v>
      </c>
    </row>
    <row r="197" spans="1:61" x14ac:dyDescent="0.25">
      <c r="A197">
        <v>196</v>
      </c>
      <c r="D197">
        <v>84.11663200000001</v>
      </c>
      <c r="E197" s="4">
        <v>2</v>
      </c>
      <c r="F197">
        <v>96.380578000000014</v>
      </c>
      <c r="G197" s="5">
        <v>3</v>
      </c>
      <c r="P197">
        <v>2</v>
      </c>
      <c r="Q197" t="str">
        <f>CONCATENATE(C197,E197,G197,I197)</f>
        <v>23</v>
      </c>
      <c r="R197">
        <v>2</v>
      </c>
      <c r="X197" t="s">
        <v>287</v>
      </c>
      <c r="Y197" t="s">
        <v>264</v>
      </c>
      <c r="BG197">
        <v>2</v>
      </c>
      <c r="BH197">
        <v>1168</v>
      </c>
      <c r="BI197">
        <f>($BH$221-$BH$218)/200</f>
        <v>7.0000000000000007E-2</v>
      </c>
    </row>
    <row r="198" spans="1:61" x14ac:dyDescent="0.25">
      <c r="A198">
        <v>197</v>
      </c>
      <c r="D198">
        <v>84.100841000000003</v>
      </c>
      <c r="E198" s="4">
        <v>2</v>
      </c>
      <c r="F198">
        <v>96.355105000000009</v>
      </c>
      <c r="G198" s="5">
        <v>3</v>
      </c>
      <c r="P198">
        <v>2</v>
      </c>
      <c r="Q198" t="str">
        <f>CONCATENATE(C198,E198,G198,I198)</f>
        <v>23</v>
      </c>
      <c r="R198">
        <v>4</v>
      </c>
      <c r="X198" t="s">
        <v>287</v>
      </c>
      <c r="Y198" t="s">
        <v>265</v>
      </c>
      <c r="BG198">
        <v>4</v>
      </c>
      <c r="BH198">
        <v>1182</v>
      </c>
      <c r="BI198">
        <f>($BH$222-$BH$219)/200</f>
        <v>8.5000000000000006E-2</v>
      </c>
    </row>
    <row r="199" spans="1:61" x14ac:dyDescent="0.25">
      <c r="A199">
        <v>198</v>
      </c>
      <c r="D199">
        <v>84.112104000000002</v>
      </c>
      <c r="E199" s="4">
        <v>2</v>
      </c>
      <c r="F199">
        <v>96.40494600000001</v>
      </c>
      <c r="G199" s="5">
        <v>3</v>
      </c>
      <c r="P199">
        <v>2</v>
      </c>
      <c r="Q199" t="str">
        <f>CONCATENATE(C199,E199,G199,I199)</f>
        <v>23</v>
      </c>
      <c r="R199">
        <v>1</v>
      </c>
      <c r="X199" t="s">
        <v>287</v>
      </c>
      <c r="Y199" t="s">
        <v>266</v>
      </c>
      <c r="BG199">
        <v>1</v>
      </c>
      <c r="BH199">
        <v>1184</v>
      </c>
      <c r="BI199">
        <f>($BH$223-$BH$220)/200</f>
        <v>0.09</v>
      </c>
    </row>
    <row r="200" spans="1:61" x14ac:dyDescent="0.25">
      <c r="A200">
        <v>199</v>
      </c>
      <c r="D200">
        <v>84.120630000000006</v>
      </c>
      <c r="E200" s="4">
        <v>2</v>
      </c>
      <c r="F200">
        <v>96.381631000000013</v>
      </c>
      <c r="G200" s="5">
        <v>3</v>
      </c>
      <c r="P200">
        <v>2</v>
      </c>
      <c r="Q200" t="str">
        <f>CONCATENATE(C200,E200,G200,I200)</f>
        <v>23</v>
      </c>
      <c r="R200">
        <v>3</v>
      </c>
      <c r="X200" t="s">
        <v>286</v>
      </c>
      <c r="Y200" t="s">
        <v>267</v>
      </c>
      <c r="AB200" t="s">
        <v>287</v>
      </c>
      <c r="AC200" t="str">
        <f>CONCATENATE($R200,$R201,$R202,$R203)</f>
        <v>3214</v>
      </c>
      <c r="BG200">
        <v>3</v>
      </c>
      <c r="BH200">
        <v>1200</v>
      </c>
      <c r="BI200">
        <f>($BH$224-$BH$221)/200</f>
        <v>0.115</v>
      </c>
    </row>
    <row r="201" spans="1:61" x14ac:dyDescent="0.25">
      <c r="A201">
        <v>200</v>
      </c>
      <c r="D201">
        <v>84.107736000000003</v>
      </c>
      <c r="E201" s="4">
        <v>2</v>
      </c>
      <c r="F201">
        <v>96.340367000000015</v>
      </c>
      <c r="G201" s="5">
        <v>3</v>
      </c>
      <c r="P201">
        <v>2</v>
      </c>
      <c r="Q201" t="str">
        <f>CONCATENATE(C201,E201,G201,I201)</f>
        <v>23</v>
      </c>
      <c r="R201">
        <v>2</v>
      </c>
      <c r="X201" t="s">
        <v>285</v>
      </c>
      <c r="Y201" t="s">
        <v>259</v>
      </c>
      <c r="BG201">
        <v>2</v>
      </c>
      <c r="BH201">
        <v>1201</v>
      </c>
      <c r="BI201">
        <f>($BH$225-$BH$222)/200</f>
        <v>6.5000000000000002E-2</v>
      </c>
    </row>
    <row r="202" spans="1:61" x14ac:dyDescent="0.25">
      <c r="A202">
        <v>201</v>
      </c>
      <c r="D202">
        <v>84.133157000000011</v>
      </c>
      <c r="E202" s="4">
        <v>2</v>
      </c>
      <c r="F202">
        <v>96.312474000000009</v>
      </c>
      <c r="G202" s="5">
        <v>3</v>
      </c>
      <c r="P202">
        <v>2</v>
      </c>
      <c r="Q202" t="str">
        <f>CONCATENATE(C202,E202,G202,I202)</f>
        <v>23</v>
      </c>
      <c r="R202">
        <v>1</v>
      </c>
      <c r="X202" t="s">
        <v>285</v>
      </c>
      <c r="Y202" t="s">
        <v>260</v>
      </c>
      <c r="BG202">
        <v>1</v>
      </c>
      <c r="BH202">
        <v>1215</v>
      </c>
      <c r="BI202">
        <f>($BH$226-$BH$223)/200</f>
        <v>0.115</v>
      </c>
    </row>
    <row r="203" spans="1:61" x14ac:dyDescent="0.25">
      <c r="A203">
        <v>202</v>
      </c>
      <c r="D203">
        <v>84.120841000000013</v>
      </c>
      <c r="E203" s="4">
        <v>2</v>
      </c>
      <c r="F203">
        <v>96.256631000000013</v>
      </c>
      <c r="G203" s="5">
        <v>3</v>
      </c>
      <c r="P203">
        <v>2</v>
      </c>
      <c r="Q203" t="str">
        <f>CONCATENATE(C203,E203,G203,I203)</f>
        <v>23</v>
      </c>
      <c r="R203">
        <v>4</v>
      </c>
      <c r="X203" t="s">
        <v>285</v>
      </c>
      <c r="Y203" t="s">
        <v>261</v>
      </c>
      <c r="BG203">
        <v>4</v>
      </c>
      <c r="BH203">
        <v>1215</v>
      </c>
      <c r="BI203">
        <f>($BH$227-$BH$224)/200</f>
        <v>7.4999999999999997E-2</v>
      </c>
    </row>
    <row r="204" spans="1:61" x14ac:dyDescent="0.25">
      <c r="A204">
        <v>203</v>
      </c>
      <c r="D204">
        <v>84.105263000000008</v>
      </c>
      <c r="E204" s="4">
        <v>2</v>
      </c>
      <c r="F204">
        <v>96.292525000000012</v>
      </c>
      <c r="G204" s="5">
        <v>3</v>
      </c>
      <c r="P204">
        <v>2</v>
      </c>
      <c r="Q204" t="str">
        <f>CONCATENATE(C204,E204,G204,I204)</f>
        <v>23</v>
      </c>
      <c r="R204">
        <v>3</v>
      </c>
      <c r="X204" t="s">
        <v>286</v>
      </c>
      <c r="Y204" t="s">
        <v>263</v>
      </c>
      <c r="AB204" t="s">
        <v>287</v>
      </c>
      <c r="AC204" t="str">
        <f>CONCATENATE($R204,$R205,$R206,$R207)</f>
        <v>3214</v>
      </c>
      <c r="BG204">
        <v>3</v>
      </c>
      <c r="BH204">
        <v>1227</v>
      </c>
      <c r="BI204">
        <f>($BH$228-$BH$225)/200</f>
        <v>0.125</v>
      </c>
    </row>
    <row r="205" spans="1:61" x14ac:dyDescent="0.25">
      <c r="A205">
        <v>204</v>
      </c>
      <c r="D205">
        <v>84.097104999999999</v>
      </c>
      <c r="E205" s="4">
        <v>2</v>
      </c>
      <c r="F205">
        <v>96.370736000000008</v>
      </c>
      <c r="G205" s="5">
        <v>3</v>
      </c>
      <c r="P205">
        <v>2</v>
      </c>
      <c r="Q205" t="str">
        <f>CONCATENATE(C205,E205,G205,I205)</f>
        <v>23</v>
      </c>
      <c r="R205">
        <v>2</v>
      </c>
      <c r="X205" t="s">
        <v>287</v>
      </c>
      <c r="Y205" t="s">
        <v>264</v>
      </c>
      <c r="BG205">
        <v>2</v>
      </c>
      <c r="BH205">
        <v>1228</v>
      </c>
      <c r="BI205">
        <f>($BH$229-$BH$226)/200</f>
        <v>7.0000000000000007E-2</v>
      </c>
    </row>
    <row r="206" spans="1:61" x14ac:dyDescent="0.25">
      <c r="A206">
        <v>205</v>
      </c>
      <c r="D206">
        <v>84.07042100000001</v>
      </c>
      <c r="E206" s="4">
        <v>2</v>
      </c>
      <c r="P206">
        <v>1</v>
      </c>
      <c r="Q206" t="str">
        <f>CONCATENATE(C206,E206,G206,I206)</f>
        <v>2</v>
      </c>
      <c r="R206">
        <v>1</v>
      </c>
      <c r="X206" t="s">
        <v>287</v>
      </c>
      <c r="Y206" t="s">
        <v>265</v>
      </c>
      <c r="BG206">
        <v>1</v>
      </c>
      <c r="BH206">
        <v>1240</v>
      </c>
      <c r="BI206">
        <f>($BH$230-$BH$227)/200</f>
        <v>0.11</v>
      </c>
    </row>
    <row r="207" spans="1:61" x14ac:dyDescent="0.25">
      <c r="A207">
        <v>206</v>
      </c>
      <c r="D207">
        <v>84.046420000000012</v>
      </c>
      <c r="E207" s="4">
        <v>2</v>
      </c>
      <c r="P207">
        <v>1</v>
      </c>
      <c r="Q207" t="str">
        <f>CONCATENATE(C207,E207,G207,I207)</f>
        <v>2</v>
      </c>
      <c r="R207">
        <v>4</v>
      </c>
      <c r="X207" t="s">
        <v>287</v>
      </c>
      <c r="Y207" t="s">
        <v>266</v>
      </c>
      <c r="BG207">
        <v>4</v>
      </c>
      <c r="BH207">
        <v>1241</v>
      </c>
      <c r="BI207">
        <f>($BH$231-$BH$228)/200</f>
        <v>8.5000000000000006E-2</v>
      </c>
    </row>
    <row r="208" spans="1:61" x14ac:dyDescent="0.25">
      <c r="A208">
        <v>207</v>
      </c>
      <c r="B208">
        <v>76.696052000000009</v>
      </c>
      <c r="C208" s="2">
        <v>1</v>
      </c>
      <c r="D208">
        <v>84.140684000000007</v>
      </c>
      <c r="E208" s="4">
        <v>2</v>
      </c>
      <c r="P208">
        <v>2</v>
      </c>
      <c r="Q208" t="str">
        <f>CONCATENATE(C208,E208,G208,I208)</f>
        <v>12</v>
      </c>
      <c r="R208">
        <v>3</v>
      </c>
      <c r="X208" t="s">
        <v>287</v>
      </c>
      <c r="Y208" t="s">
        <v>268</v>
      </c>
      <c r="AB208" t="s">
        <v>287</v>
      </c>
      <c r="AC208" t="str">
        <f>CONCATENATE($R208,$R209,$R210,$R211)</f>
        <v>3214</v>
      </c>
      <c r="BG208">
        <v>3</v>
      </c>
      <c r="BH208">
        <v>1251</v>
      </c>
      <c r="BI208">
        <f>($BH$232-$BH$229)/200</f>
        <v>0.105</v>
      </c>
    </row>
    <row r="209" spans="1:61" x14ac:dyDescent="0.25">
      <c r="A209">
        <v>208</v>
      </c>
      <c r="B209">
        <v>76.707631000000006</v>
      </c>
      <c r="C209" s="2">
        <v>1</v>
      </c>
      <c r="P209">
        <v>1</v>
      </c>
      <c r="Q209" t="str">
        <f>CONCATENATE(C209,E209,G209,I209)</f>
        <v>1</v>
      </c>
      <c r="R209">
        <v>2</v>
      </c>
      <c r="X209" t="s">
        <v>287</v>
      </c>
      <c r="Y209" t="s">
        <v>264</v>
      </c>
      <c r="BG209">
        <v>2</v>
      </c>
      <c r="BH209">
        <v>1253</v>
      </c>
      <c r="BI209">
        <f>($BH$233-$BH$230)/200</f>
        <v>6.5000000000000002E-2</v>
      </c>
    </row>
    <row r="210" spans="1:61" x14ac:dyDescent="0.25">
      <c r="A210">
        <v>209</v>
      </c>
      <c r="B210">
        <v>76.674052000000003</v>
      </c>
      <c r="C210" s="2">
        <v>1</v>
      </c>
      <c r="P210">
        <v>1</v>
      </c>
      <c r="Q210" t="str">
        <f>CONCATENATE(C210,E210,G210,I210)</f>
        <v>1</v>
      </c>
      <c r="R210">
        <v>1</v>
      </c>
      <c r="X210" t="s">
        <v>287</v>
      </c>
      <c r="Y210" t="s">
        <v>265</v>
      </c>
      <c r="BG210">
        <v>1</v>
      </c>
      <c r="BH210">
        <v>1262</v>
      </c>
      <c r="BI210">
        <f>($BH$234-$BH$231)/200</f>
        <v>0.11</v>
      </c>
    </row>
    <row r="211" spans="1:61" x14ac:dyDescent="0.25">
      <c r="A211">
        <v>210</v>
      </c>
      <c r="B211">
        <v>76.691736000000006</v>
      </c>
      <c r="C211" s="2">
        <v>1</v>
      </c>
      <c r="H211">
        <v>84.945631000000006</v>
      </c>
      <c r="I211" s="3">
        <v>4</v>
      </c>
      <c r="P211">
        <v>2</v>
      </c>
      <c r="Q211" t="str">
        <f>CONCATENATE(C211,E211,G211,I211)</f>
        <v>14</v>
      </c>
      <c r="R211">
        <v>4</v>
      </c>
      <c r="X211" t="s">
        <v>287</v>
      </c>
      <c r="Y211" t="s">
        <v>266</v>
      </c>
      <c r="BG211">
        <v>4</v>
      </c>
      <c r="BH211">
        <v>1268</v>
      </c>
      <c r="BI211">
        <f>($BH$235-$BH$232)/200</f>
        <v>0.09</v>
      </c>
    </row>
    <row r="212" spans="1:61" x14ac:dyDescent="0.25">
      <c r="A212">
        <v>211</v>
      </c>
      <c r="B212">
        <v>76.672210000000007</v>
      </c>
      <c r="C212" s="2">
        <v>1</v>
      </c>
      <c r="H212">
        <v>84.972052000000005</v>
      </c>
      <c r="I212" s="3">
        <v>4</v>
      </c>
      <c r="P212">
        <v>2</v>
      </c>
      <c r="Q212" t="str">
        <f>CONCATENATE(C212,E212,G212,I212)</f>
        <v>14</v>
      </c>
      <c r="R212">
        <v>3</v>
      </c>
      <c r="X212" t="s">
        <v>286</v>
      </c>
      <c r="Y212" t="s">
        <v>267</v>
      </c>
      <c r="AB212" t="s">
        <v>287</v>
      </c>
      <c r="AC212" t="str">
        <f>CONCATENATE($R212,$R213,$R214,$R215)</f>
        <v>3214</v>
      </c>
      <c r="BG212">
        <v>3</v>
      </c>
      <c r="BH212">
        <v>1272</v>
      </c>
      <c r="BI212">
        <f>($BH$236-$BH$233)/200</f>
        <v>0.14000000000000001</v>
      </c>
    </row>
    <row r="213" spans="1:61" x14ac:dyDescent="0.25">
      <c r="A213">
        <v>212</v>
      </c>
      <c r="B213">
        <v>76.699105000000003</v>
      </c>
      <c r="C213" s="2">
        <v>1</v>
      </c>
      <c r="H213">
        <v>84.97873700000001</v>
      </c>
      <c r="I213" s="3">
        <v>4</v>
      </c>
      <c r="P213">
        <v>2</v>
      </c>
      <c r="Q213" t="str">
        <f>CONCATENATE(C213,E213,G213,I213)</f>
        <v>14</v>
      </c>
      <c r="R213">
        <v>2</v>
      </c>
      <c r="X213" t="s">
        <v>285</v>
      </c>
      <c r="Y213" t="s">
        <v>259</v>
      </c>
      <c r="BG213">
        <v>2</v>
      </c>
      <c r="BH213">
        <v>1277</v>
      </c>
      <c r="BI213">
        <f>($BH$237-$BH$234)/200</f>
        <v>0.08</v>
      </c>
    </row>
    <row r="214" spans="1:61" x14ac:dyDescent="0.25">
      <c r="A214">
        <v>213</v>
      </c>
      <c r="B214">
        <v>76.723841000000007</v>
      </c>
      <c r="C214" s="2">
        <v>1</v>
      </c>
      <c r="H214">
        <v>85.011525000000006</v>
      </c>
      <c r="I214" s="3">
        <v>4</v>
      </c>
      <c r="P214">
        <v>2</v>
      </c>
      <c r="Q214" t="str">
        <f>CONCATENATE(C214,E214,G214,I214)</f>
        <v>14</v>
      </c>
      <c r="R214">
        <v>1</v>
      </c>
      <c r="X214" t="s">
        <v>285</v>
      </c>
      <c r="Y214" t="s">
        <v>260</v>
      </c>
      <c r="BG214">
        <v>1</v>
      </c>
      <c r="BH214">
        <v>1286</v>
      </c>
      <c r="BI214">
        <f>($BH$238-$BH$235)/200</f>
        <v>0.13500000000000001</v>
      </c>
    </row>
    <row r="215" spans="1:61" x14ac:dyDescent="0.25">
      <c r="A215">
        <v>214</v>
      </c>
      <c r="B215">
        <v>76.69678900000001</v>
      </c>
      <c r="C215" s="2">
        <v>1</v>
      </c>
      <c r="H215">
        <v>85.012526000000008</v>
      </c>
      <c r="I215" s="3">
        <v>4</v>
      </c>
      <c r="P215">
        <v>2</v>
      </c>
      <c r="Q215" t="str">
        <f>CONCATENATE(C215,E215,G215,I215)</f>
        <v>14</v>
      </c>
      <c r="R215">
        <v>4</v>
      </c>
      <c r="BG215">
        <v>4</v>
      </c>
      <c r="BH215">
        <v>1291</v>
      </c>
    </row>
    <row r="216" spans="1:61" x14ac:dyDescent="0.25">
      <c r="A216">
        <v>215</v>
      </c>
      <c r="B216">
        <v>76.688210000000012</v>
      </c>
      <c r="C216" s="2">
        <v>1</v>
      </c>
      <c r="H216">
        <v>84.916156000000001</v>
      </c>
      <c r="I216" s="3">
        <v>4</v>
      </c>
      <c r="P216">
        <v>2</v>
      </c>
      <c r="Q216" t="str">
        <f>CONCATENATE(C216,E216,G216,I216)</f>
        <v>14</v>
      </c>
      <c r="R216">
        <v>3</v>
      </c>
      <c r="AB216" t="s">
        <v>287</v>
      </c>
      <c r="AC216" t="str">
        <f>CONCATENATE($R216,$R217,$R218,$R219)</f>
        <v>3214</v>
      </c>
      <c r="BG216">
        <v>3</v>
      </c>
      <c r="BH216">
        <v>1295</v>
      </c>
    </row>
    <row r="217" spans="1:61" x14ac:dyDescent="0.25">
      <c r="A217">
        <v>216</v>
      </c>
      <c r="B217">
        <v>76.725052000000005</v>
      </c>
      <c r="C217" s="2">
        <v>1</v>
      </c>
      <c r="H217">
        <v>84.914526000000009</v>
      </c>
      <c r="I217" s="3">
        <v>4</v>
      </c>
      <c r="P217">
        <v>2</v>
      </c>
      <c r="Q217" t="str">
        <f>CONCATENATE(C217,E217,G217,I217)</f>
        <v>14</v>
      </c>
      <c r="R217">
        <v>2</v>
      </c>
      <c r="BG217">
        <v>2</v>
      </c>
      <c r="BH217">
        <v>1303</v>
      </c>
    </row>
    <row r="218" spans="1:61" x14ac:dyDescent="0.25">
      <c r="A218">
        <v>217</v>
      </c>
      <c r="B218">
        <v>76.713578000000012</v>
      </c>
      <c r="C218" s="2">
        <v>1</v>
      </c>
      <c r="H218">
        <v>84.909577000000013</v>
      </c>
      <c r="I218" s="3">
        <v>4</v>
      </c>
      <c r="P218">
        <v>2</v>
      </c>
      <c r="Q218" t="str">
        <f>CONCATENATE(C218,E218,G218,I218)</f>
        <v>14</v>
      </c>
      <c r="R218">
        <v>1</v>
      </c>
      <c r="BG218">
        <v>1</v>
      </c>
      <c r="BH218">
        <v>1309</v>
      </c>
    </row>
    <row r="219" spans="1:61" x14ac:dyDescent="0.25">
      <c r="A219">
        <v>218</v>
      </c>
      <c r="B219">
        <v>76.697052000000014</v>
      </c>
      <c r="C219" s="2">
        <v>1</v>
      </c>
      <c r="H219">
        <v>84.963737000000009</v>
      </c>
      <c r="I219" s="3">
        <v>4</v>
      </c>
      <c r="P219">
        <v>2</v>
      </c>
      <c r="Q219" t="str">
        <f>CONCATENATE(C219,E219,G219,I219)</f>
        <v>14</v>
      </c>
      <c r="R219">
        <v>4</v>
      </c>
      <c r="BG219">
        <v>4</v>
      </c>
      <c r="BH219">
        <v>1316</v>
      </c>
    </row>
    <row r="220" spans="1:61" x14ac:dyDescent="0.25">
      <c r="A220">
        <v>219</v>
      </c>
      <c r="B220">
        <v>76.696052000000009</v>
      </c>
      <c r="C220" s="2">
        <v>1</v>
      </c>
      <c r="H220">
        <v>84.978526000000002</v>
      </c>
      <c r="I220" s="3">
        <v>4</v>
      </c>
      <c r="P220">
        <v>2</v>
      </c>
      <c r="Q220" t="str">
        <f>CONCATENATE(C220,E220,G220,I220)</f>
        <v>14</v>
      </c>
      <c r="R220">
        <v>3</v>
      </c>
      <c r="AB220" t="s">
        <v>287</v>
      </c>
      <c r="AC220" t="str">
        <f>CONCATENATE($R220,$R221,$R222,$R223)</f>
        <v>3214</v>
      </c>
      <c r="BG220">
        <v>3</v>
      </c>
      <c r="BH220">
        <v>1318</v>
      </c>
    </row>
    <row r="221" spans="1:61" x14ac:dyDescent="0.25">
      <c r="A221">
        <v>220</v>
      </c>
      <c r="H221">
        <v>84.966841000000002</v>
      </c>
      <c r="I221" s="3">
        <v>4</v>
      </c>
      <c r="P221">
        <v>1</v>
      </c>
      <c r="Q221" t="str">
        <f>CONCATENATE(C221,E221,G221,I221)</f>
        <v>4</v>
      </c>
      <c r="R221">
        <v>2</v>
      </c>
      <c r="BG221">
        <v>2</v>
      </c>
      <c r="BH221">
        <v>1323</v>
      </c>
    </row>
    <row r="222" spans="1:61" x14ac:dyDescent="0.25">
      <c r="A222">
        <v>221</v>
      </c>
      <c r="D222">
        <v>66.225871000000012</v>
      </c>
      <c r="E222" s="4">
        <v>2</v>
      </c>
      <c r="F222">
        <v>77.268157000000002</v>
      </c>
      <c r="G222" s="5">
        <v>3</v>
      </c>
      <c r="H222">
        <v>84.966841000000002</v>
      </c>
      <c r="I222" s="3">
        <v>4</v>
      </c>
      <c r="P222">
        <v>3</v>
      </c>
      <c r="Q222" t="str">
        <f>CONCATENATE(C222,E222,G222,I222)</f>
        <v>234</v>
      </c>
      <c r="R222">
        <v>1</v>
      </c>
      <c r="BG222">
        <v>1</v>
      </c>
      <c r="BH222">
        <v>1333</v>
      </c>
    </row>
    <row r="223" spans="1:61" x14ac:dyDescent="0.25">
      <c r="A223">
        <v>222</v>
      </c>
      <c r="D223">
        <v>66.225871000000012</v>
      </c>
      <c r="E223" s="4">
        <v>2</v>
      </c>
      <c r="F223">
        <v>77.299841000000001</v>
      </c>
      <c r="G223" s="5">
        <v>3</v>
      </c>
      <c r="P223">
        <v>2</v>
      </c>
      <c r="Q223" t="str">
        <f>CONCATENATE(C223,E223,G223,I223)</f>
        <v>23</v>
      </c>
      <c r="R223">
        <v>4</v>
      </c>
      <c r="BG223">
        <v>4</v>
      </c>
      <c r="BH223">
        <v>1336</v>
      </c>
    </row>
    <row r="224" spans="1:61" x14ac:dyDescent="0.25">
      <c r="A224">
        <v>223</v>
      </c>
      <c r="D224">
        <v>66.25246700000001</v>
      </c>
      <c r="E224" s="4">
        <v>2</v>
      </c>
      <c r="F224">
        <v>77.277421000000004</v>
      </c>
      <c r="G224" s="5">
        <v>3</v>
      </c>
      <c r="P224">
        <v>2</v>
      </c>
      <c r="Q224" t="str">
        <f>CONCATENATE(C224,E224,G224,I224)</f>
        <v>23</v>
      </c>
      <c r="R224">
        <v>2</v>
      </c>
      <c r="AB224" t="s">
        <v>285</v>
      </c>
      <c r="AC224" t="str">
        <f>CONCATENATE($R224,$R225,$R226,$R227)</f>
        <v>2314</v>
      </c>
      <c r="BG224">
        <v>2</v>
      </c>
      <c r="BH224">
        <v>1346</v>
      </c>
    </row>
    <row r="225" spans="1:60" x14ac:dyDescent="0.25">
      <c r="A225">
        <v>224</v>
      </c>
      <c r="D225">
        <v>66.25278400000002</v>
      </c>
      <c r="E225" s="4">
        <v>2</v>
      </c>
      <c r="F225">
        <v>77.287789000000004</v>
      </c>
      <c r="G225" s="5">
        <v>3</v>
      </c>
      <c r="P225">
        <v>2</v>
      </c>
      <c r="Q225" t="str">
        <f>CONCATENATE(C225,E225,G225,I225)</f>
        <v>23</v>
      </c>
      <c r="R225">
        <v>3</v>
      </c>
      <c r="BG225">
        <v>3</v>
      </c>
      <c r="BH225">
        <v>1346</v>
      </c>
    </row>
    <row r="226" spans="1:60" x14ac:dyDescent="0.25">
      <c r="A226">
        <v>225</v>
      </c>
      <c r="D226">
        <v>66.246085000000022</v>
      </c>
      <c r="E226" s="4">
        <v>2</v>
      </c>
      <c r="F226">
        <v>77.266210000000001</v>
      </c>
      <c r="G226" s="5">
        <v>3</v>
      </c>
      <c r="P226">
        <v>2</v>
      </c>
      <c r="Q226" t="str">
        <f>CONCATENATE(C226,E226,G226,I226)</f>
        <v>23</v>
      </c>
      <c r="R226">
        <v>1</v>
      </c>
      <c r="BG226">
        <v>1</v>
      </c>
      <c r="BH226">
        <v>1359</v>
      </c>
    </row>
    <row r="227" spans="1:60" x14ac:dyDescent="0.25">
      <c r="A227">
        <v>226</v>
      </c>
      <c r="D227">
        <v>66.255660000000006</v>
      </c>
      <c r="E227" s="4">
        <v>2</v>
      </c>
      <c r="F227">
        <v>77.32431600000001</v>
      </c>
      <c r="G227" s="5">
        <v>3</v>
      </c>
      <c r="P227">
        <v>2</v>
      </c>
      <c r="Q227" t="str">
        <f>CONCATENATE(C227,E227,G227,I227)</f>
        <v>23</v>
      </c>
      <c r="R227">
        <v>4</v>
      </c>
      <c r="BG227">
        <v>4</v>
      </c>
      <c r="BH227">
        <v>1361</v>
      </c>
    </row>
    <row r="228" spans="1:60" x14ac:dyDescent="0.25">
      <c r="A228">
        <v>227</v>
      </c>
      <c r="D228">
        <v>66.229171000000008</v>
      </c>
      <c r="E228" s="4">
        <v>2</v>
      </c>
      <c r="F228">
        <v>77.312210000000007</v>
      </c>
      <c r="G228" s="5">
        <v>3</v>
      </c>
      <c r="P228">
        <v>2</v>
      </c>
      <c r="Q228" t="str">
        <f>CONCATENATE(C228,E228,G228,I228)</f>
        <v>23</v>
      </c>
      <c r="R228">
        <v>3</v>
      </c>
      <c r="AB228" t="s">
        <v>287</v>
      </c>
      <c r="AC228" t="str">
        <f>CONCATENATE($R228,$R229,$R230,$R231)</f>
        <v>3214</v>
      </c>
      <c r="BG228">
        <v>3</v>
      </c>
      <c r="BH228">
        <v>1371</v>
      </c>
    </row>
    <row r="229" spans="1:60" x14ac:dyDescent="0.25">
      <c r="A229">
        <v>228</v>
      </c>
      <c r="D229">
        <v>66.253585000000015</v>
      </c>
      <c r="E229" s="4">
        <v>2</v>
      </c>
      <c r="F229">
        <v>77.289420000000007</v>
      </c>
      <c r="G229" s="5">
        <v>3</v>
      </c>
      <c r="P229">
        <v>2</v>
      </c>
      <c r="Q229" t="str">
        <f>CONCATENATE(C229,E229,G229,I229)</f>
        <v>23</v>
      </c>
      <c r="R229">
        <v>2</v>
      </c>
      <c r="BG229">
        <v>2</v>
      </c>
      <c r="BH229">
        <v>1373</v>
      </c>
    </row>
    <row r="230" spans="1:60" x14ac:dyDescent="0.25">
      <c r="A230">
        <v>229</v>
      </c>
      <c r="D230">
        <v>66.255397000000016</v>
      </c>
      <c r="E230" s="4">
        <v>2</v>
      </c>
      <c r="F230">
        <v>77.274158</v>
      </c>
      <c r="G230" s="5">
        <v>3</v>
      </c>
      <c r="P230">
        <v>2</v>
      </c>
      <c r="Q230" t="str">
        <f>CONCATENATE(C230,E230,G230,I230)</f>
        <v>23</v>
      </c>
      <c r="R230">
        <v>1</v>
      </c>
      <c r="BG230">
        <v>1</v>
      </c>
      <c r="BH230">
        <v>1383</v>
      </c>
    </row>
    <row r="231" spans="1:60" x14ac:dyDescent="0.25">
      <c r="A231">
        <v>230</v>
      </c>
      <c r="D231">
        <v>66.239383000000004</v>
      </c>
      <c r="E231" s="4">
        <v>2</v>
      </c>
      <c r="F231">
        <v>77.231789000000006</v>
      </c>
      <c r="G231" s="5">
        <v>3</v>
      </c>
      <c r="P231">
        <v>2</v>
      </c>
      <c r="Q231" t="str">
        <f>CONCATENATE(C231,E231,G231,I231)</f>
        <v>23</v>
      </c>
      <c r="R231">
        <v>4</v>
      </c>
      <c r="BG231">
        <v>4</v>
      </c>
      <c r="BH231">
        <v>1388</v>
      </c>
    </row>
    <row r="232" spans="1:60" x14ac:dyDescent="0.25">
      <c r="A232">
        <v>231</v>
      </c>
      <c r="D232">
        <v>66.183482000000012</v>
      </c>
      <c r="E232" s="4">
        <v>2</v>
      </c>
      <c r="F232">
        <v>77.253947000000011</v>
      </c>
      <c r="G232" s="5">
        <v>3</v>
      </c>
      <c r="P232">
        <v>2</v>
      </c>
      <c r="Q232" t="str">
        <f>CONCATENATE(C232,E232,G232,I232)</f>
        <v>23</v>
      </c>
      <c r="R232">
        <v>3</v>
      </c>
      <c r="AB232" t="s">
        <v>287</v>
      </c>
      <c r="AC232" t="str">
        <f>CONCATENATE($R232,$R233,$R234,$R235)</f>
        <v>3214</v>
      </c>
      <c r="BG232">
        <v>3</v>
      </c>
      <c r="BH232">
        <v>1394</v>
      </c>
    </row>
    <row r="233" spans="1:60" x14ac:dyDescent="0.25">
      <c r="A233">
        <v>232</v>
      </c>
      <c r="D233">
        <v>66.253375000000005</v>
      </c>
      <c r="E233" s="4">
        <v>2</v>
      </c>
      <c r="F233">
        <v>77.268157000000002</v>
      </c>
      <c r="G233" s="5">
        <v>3</v>
      </c>
      <c r="P233">
        <v>2</v>
      </c>
      <c r="Q233" t="str">
        <f>CONCATENATE(C233,E233,G233,I233)</f>
        <v>23</v>
      </c>
      <c r="R233">
        <v>2</v>
      </c>
      <c r="BG233">
        <v>2</v>
      </c>
      <c r="BH233">
        <v>1396</v>
      </c>
    </row>
    <row r="234" spans="1:60" x14ac:dyDescent="0.25">
      <c r="A234">
        <v>233</v>
      </c>
      <c r="B234">
        <v>57.06511600000001</v>
      </c>
      <c r="C234" s="2">
        <v>1</v>
      </c>
      <c r="D234">
        <v>66.18731200000002</v>
      </c>
      <c r="E234" s="4">
        <v>2</v>
      </c>
      <c r="P234">
        <v>2</v>
      </c>
      <c r="Q234" t="str">
        <f>CONCATENATE(C234,E234,G234,I234)</f>
        <v>12</v>
      </c>
      <c r="R234">
        <v>1</v>
      </c>
      <c r="BG234">
        <v>1</v>
      </c>
      <c r="BH234">
        <v>1410</v>
      </c>
    </row>
    <row r="235" spans="1:60" x14ac:dyDescent="0.25">
      <c r="A235">
        <v>234</v>
      </c>
      <c r="B235">
        <v>57.167400000000015</v>
      </c>
      <c r="C235" s="2">
        <v>1</v>
      </c>
      <c r="D235">
        <v>66.225871000000012</v>
      </c>
      <c r="E235" s="4">
        <v>2</v>
      </c>
      <c r="P235">
        <v>2</v>
      </c>
      <c r="Q235" t="str">
        <f>CONCATENATE(C235,E235,G235,I235)</f>
        <v>12</v>
      </c>
      <c r="R235">
        <v>4</v>
      </c>
      <c r="BG235">
        <v>4</v>
      </c>
      <c r="BH235">
        <v>1412</v>
      </c>
    </row>
    <row r="236" spans="1:60" x14ac:dyDescent="0.25">
      <c r="A236">
        <v>235</v>
      </c>
      <c r="B236">
        <v>57.142772000000015</v>
      </c>
      <c r="C236" s="2">
        <v>1</v>
      </c>
      <c r="P236">
        <v>1</v>
      </c>
      <c r="Q236" t="str">
        <f>CONCATENATE(C236,E236,G236,I236)</f>
        <v>1</v>
      </c>
      <c r="R236">
        <v>2</v>
      </c>
      <c r="BG236">
        <v>2</v>
      </c>
      <c r="BH236">
        <v>1424</v>
      </c>
    </row>
    <row r="237" spans="1:60" x14ac:dyDescent="0.25">
      <c r="A237">
        <v>236</v>
      </c>
      <c r="B237">
        <v>57.176654000000013</v>
      </c>
      <c r="C237" s="2">
        <v>1</v>
      </c>
      <c r="P237">
        <v>1</v>
      </c>
      <c r="Q237" t="str">
        <f>CONCATENATE(C237,E237,G237,I237)</f>
        <v>1</v>
      </c>
      <c r="R237">
        <v>3</v>
      </c>
      <c r="BG237">
        <v>3</v>
      </c>
      <c r="BH237">
        <v>1426</v>
      </c>
    </row>
    <row r="238" spans="1:60" x14ac:dyDescent="0.25">
      <c r="A238">
        <v>237</v>
      </c>
      <c r="B238">
        <v>57.19989300000001</v>
      </c>
      <c r="C238" s="2">
        <v>1</v>
      </c>
      <c r="H238">
        <v>67.245338000000004</v>
      </c>
      <c r="I238" s="3">
        <v>4</v>
      </c>
      <c r="P238">
        <v>2</v>
      </c>
      <c r="Q238" t="str">
        <f>CONCATENATE(C238,E238,G238,I238)</f>
        <v>14</v>
      </c>
      <c r="R238">
        <v>1</v>
      </c>
      <c r="BG238">
        <v>1</v>
      </c>
      <c r="BH238">
        <v>1439</v>
      </c>
    </row>
    <row r="239" spans="1:60" x14ac:dyDescent="0.25">
      <c r="A239">
        <v>238</v>
      </c>
      <c r="B239">
        <v>57.206382000000012</v>
      </c>
      <c r="C239" s="2">
        <v>1</v>
      </c>
      <c r="H239">
        <v>67.199382000000014</v>
      </c>
      <c r="I239" s="3">
        <v>4</v>
      </c>
      <c r="P239">
        <v>2</v>
      </c>
      <c r="Q239" t="str">
        <f>CONCATENATE(C239,E239,G239,I239)</f>
        <v>14</v>
      </c>
      <c r="R239" t="s">
        <v>22</v>
      </c>
      <c r="BG239" t="s">
        <v>22</v>
      </c>
      <c r="BH239">
        <v>1441</v>
      </c>
    </row>
    <row r="240" spans="1:60" x14ac:dyDescent="0.25">
      <c r="A240">
        <v>239</v>
      </c>
      <c r="B240">
        <v>57.203941000000015</v>
      </c>
      <c r="C240" s="2">
        <v>1</v>
      </c>
      <c r="H240">
        <v>67.198375000000013</v>
      </c>
      <c r="I240" s="3">
        <v>4</v>
      </c>
      <c r="P240">
        <v>2</v>
      </c>
      <c r="Q240" t="str">
        <f>CONCATENATE(C240,E240,G240,I240)</f>
        <v>14</v>
      </c>
    </row>
    <row r="241" spans="1:17" x14ac:dyDescent="0.25">
      <c r="A241">
        <v>240</v>
      </c>
      <c r="B241">
        <v>57.192237000000013</v>
      </c>
      <c r="C241" s="2">
        <v>1</v>
      </c>
      <c r="H241">
        <v>67.170982000000009</v>
      </c>
      <c r="I241" s="3">
        <v>4</v>
      </c>
      <c r="P241">
        <v>2</v>
      </c>
      <c r="Q241" t="str">
        <f>CONCATENATE(C241,E241,G241,I241)</f>
        <v>14</v>
      </c>
    </row>
    <row r="242" spans="1:17" x14ac:dyDescent="0.25">
      <c r="A242">
        <v>241</v>
      </c>
      <c r="B242">
        <v>57.200324000000016</v>
      </c>
      <c r="C242" s="2">
        <v>1</v>
      </c>
      <c r="H242">
        <v>67.192149000000015</v>
      </c>
      <c r="I242" s="3">
        <v>4</v>
      </c>
      <c r="P242">
        <v>2</v>
      </c>
      <c r="Q242" t="str">
        <f>CONCATENATE(C242,E242,G242,I242)</f>
        <v>14</v>
      </c>
    </row>
    <row r="243" spans="1:17" x14ac:dyDescent="0.25">
      <c r="A243">
        <v>242</v>
      </c>
      <c r="B243">
        <v>57.19308800000001</v>
      </c>
      <c r="C243" s="2">
        <v>1</v>
      </c>
      <c r="H243">
        <v>67.20959400000001</v>
      </c>
      <c r="I243" s="3">
        <v>4</v>
      </c>
      <c r="P243">
        <v>2</v>
      </c>
      <c r="Q243" t="str">
        <f>CONCATENATE(C243,E243,G243,I243)</f>
        <v>14</v>
      </c>
    </row>
    <row r="244" spans="1:17" x14ac:dyDescent="0.25">
      <c r="A244">
        <v>243</v>
      </c>
      <c r="B244">
        <v>57.181758000000016</v>
      </c>
      <c r="C244" s="2">
        <v>1</v>
      </c>
      <c r="H244">
        <v>67.188480000000013</v>
      </c>
      <c r="I244" s="3">
        <v>4</v>
      </c>
      <c r="P244">
        <v>2</v>
      </c>
      <c r="Q244" t="str">
        <f>CONCATENATE(C244,E244,G244,I244)</f>
        <v>14</v>
      </c>
    </row>
    <row r="245" spans="1:17" x14ac:dyDescent="0.25">
      <c r="A245">
        <v>244</v>
      </c>
      <c r="B245">
        <v>57.191013000000012</v>
      </c>
      <c r="C245" s="2">
        <v>1</v>
      </c>
      <c r="H245">
        <v>67.182845000000015</v>
      </c>
      <c r="I245" s="3">
        <v>4</v>
      </c>
      <c r="P245">
        <v>2</v>
      </c>
      <c r="Q245" t="str">
        <f>CONCATENATE(C245,E245,G245,I245)</f>
        <v>14</v>
      </c>
    </row>
    <row r="246" spans="1:17" x14ac:dyDescent="0.25">
      <c r="A246">
        <v>245</v>
      </c>
      <c r="B246">
        <v>57.135802000000012</v>
      </c>
      <c r="C246" s="2">
        <v>1</v>
      </c>
      <c r="H246">
        <v>67.166938000000016</v>
      </c>
      <c r="I246" s="3">
        <v>4</v>
      </c>
      <c r="P246">
        <v>2</v>
      </c>
      <c r="Q246" t="str">
        <f>CONCATENATE(C246,E246,G246,I246)</f>
        <v>14</v>
      </c>
    </row>
    <row r="247" spans="1:17" x14ac:dyDescent="0.25">
      <c r="A247">
        <v>246</v>
      </c>
      <c r="B247">
        <v>57.167400000000015</v>
      </c>
      <c r="C247" s="2">
        <v>1</v>
      </c>
      <c r="H247">
        <v>67.245338000000004</v>
      </c>
      <c r="I247" s="3">
        <v>4</v>
      </c>
      <c r="P247">
        <v>2</v>
      </c>
      <c r="Q247" t="str">
        <f>CONCATENATE(C247,E247,G247,I247)</f>
        <v>14</v>
      </c>
    </row>
    <row r="248" spans="1:17" x14ac:dyDescent="0.25">
      <c r="A248">
        <v>247</v>
      </c>
      <c r="H248">
        <v>67.245338000000004</v>
      </c>
      <c r="I248" s="3">
        <v>4</v>
      </c>
      <c r="P248">
        <v>1</v>
      </c>
      <c r="Q248" t="str">
        <f>CONCATENATE(C248,E248,G248,I248)</f>
        <v>4</v>
      </c>
    </row>
    <row r="249" spans="1:17" x14ac:dyDescent="0.25">
      <c r="A249">
        <v>248</v>
      </c>
      <c r="H249">
        <v>67.245338000000004</v>
      </c>
      <c r="I249" s="3">
        <v>4</v>
      </c>
      <c r="P249">
        <v>1</v>
      </c>
      <c r="Q249" t="str">
        <f>CONCATENATE(C249,E249,G249,I249)</f>
        <v>4</v>
      </c>
    </row>
    <row r="250" spans="1:17" x14ac:dyDescent="0.25">
      <c r="A250">
        <v>249</v>
      </c>
      <c r="D250">
        <v>44.271850000000015</v>
      </c>
      <c r="E250" s="4">
        <v>2</v>
      </c>
      <c r="P250">
        <v>1</v>
      </c>
      <c r="Q250" t="str">
        <f>CONCATENATE(C250,E250,G250,I250)</f>
        <v>2</v>
      </c>
    </row>
    <row r="251" spans="1:17" x14ac:dyDescent="0.25">
      <c r="A251">
        <v>250</v>
      </c>
      <c r="D251">
        <v>44.254405000000013</v>
      </c>
      <c r="E251" s="4">
        <v>2</v>
      </c>
      <c r="F251">
        <v>57.247127000000013</v>
      </c>
      <c r="G251" s="5">
        <v>3</v>
      </c>
      <c r="P251">
        <v>2</v>
      </c>
      <c r="Q251" t="str">
        <f>CONCATENATE(C251,E251,G251,I251)</f>
        <v>23</v>
      </c>
    </row>
    <row r="252" spans="1:17" x14ac:dyDescent="0.25">
      <c r="A252">
        <v>251</v>
      </c>
      <c r="D252">
        <v>44.256637000000012</v>
      </c>
      <c r="E252" s="4">
        <v>2</v>
      </c>
      <c r="F252">
        <v>57.21952000000001</v>
      </c>
      <c r="G252" s="5">
        <v>3</v>
      </c>
      <c r="P252">
        <v>2</v>
      </c>
      <c r="Q252" t="str">
        <f>CONCATENATE(C252,E252,G252,I252)</f>
        <v>23</v>
      </c>
    </row>
    <row r="253" spans="1:17" x14ac:dyDescent="0.25">
      <c r="A253">
        <v>252</v>
      </c>
      <c r="D253">
        <v>44.226375000000012</v>
      </c>
      <c r="E253" s="4">
        <v>2</v>
      </c>
      <c r="F253">
        <v>57.234359000000012</v>
      </c>
      <c r="G253" s="5">
        <v>3</v>
      </c>
      <c r="P253">
        <v>2</v>
      </c>
      <c r="Q253" t="str">
        <f>CONCATENATE(C253,E253,G253,I253)</f>
        <v>23</v>
      </c>
    </row>
    <row r="254" spans="1:17" x14ac:dyDescent="0.25">
      <c r="A254">
        <v>253</v>
      </c>
      <c r="D254">
        <v>44.260253000000013</v>
      </c>
      <c r="E254" s="4">
        <v>2</v>
      </c>
      <c r="F254">
        <v>57.236278000000013</v>
      </c>
      <c r="G254" s="5">
        <v>3</v>
      </c>
      <c r="P254">
        <v>2</v>
      </c>
      <c r="Q254" t="str">
        <f>CONCATENATE(C254,E254,G254,I254)</f>
        <v>23</v>
      </c>
    </row>
    <row r="255" spans="1:17" x14ac:dyDescent="0.25">
      <c r="A255">
        <v>254</v>
      </c>
      <c r="D255">
        <v>44.254085000000011</v>
      </c>
      <c r="E255" s="4">
        <v>2</v>
      </c>
      <c r="F255">
        <v>57.238403000000012</v>
      </c>
      <c r="G255" s="5">
        <v>3</v>
      </c>
      <c r="P255">
        <v>2</v>
      </c>
      <c r="Q255" t="str">
        <f>CONCATENATE(C255,E255,G255,I255)</f>
        <v>23</v>
      </c>
    </row>
    <row r="256" spans="1:17" x14ac:dyDescent="0.25">
      <c r="A256">
        <v>255</v>
      </c>
      <c r="D256">
        <v>44.239032000000016</v>
      </c>
      <c r="E256" s="4">
        <v>2</v>
      </c>
      <c r="F256">
        <v>57.234096000000015</v>
      </c>
      <c r="G256" s="5">
        <v>3</v>
      </c>
      <c r="P256">
        <v>2</v>
      </c>
      <c r="Q256" t="str">
        <f>CONCATENATE(C256,E256,G256,I256)</f>
        <v>23</v>
      </c>
    </row>
    <row r="257" spans="1:17" x14ac:dyDescent="0.25">
      <c r="A257">
        <v>256</v>
      </c>
      <c r="D257">
        <v>44.226642000000012</v>
      </c>
      <c r="E257" s="4">
        <v>2</v>
      </c>
      <c r="F257">
        <v>57.262126000000016</v>
      </c>
      <c r="G257" s="5">
        <v>3</v>
      </c>
      <c r="P257">
        <v>2</v>
      </c>
      <c r="Q257" t="str">
        <f>CONCATENATE(C257,E257,G257,I257)</f>
        <v>23</v>
      </c>
    </row>
    <row r="258" spans="1:17" x14ac:dyDescent="0.25">
      <c r="A258">
        <v>257</v>
      </c>
      <c r="D258">
        <v>44.231265000000015</v>
      </c>
      <c r="E258" s="4">
        <v>2</v>
      </c>
      <c r="F258">
        <v>57.28393100000001</v>
      </c>
      <c r="G258" s="5">
        <v>3</v>
      </c>
      <c r="P258">
        <v>2</v>
      </c>
      <c r="Q258" t="str">
        <f>CONCATENATE(C258,E258,G258,I258)</f>
        <v>23</v>
      </c>
    </row>
    <row r="259" spans="1:17" x14ac:dyDescent="0.25">
      <c r="A259">
        <v>258</v>
      </c>
      <c r="D259">
        <v>44.206855000000012</v>
      </c>
      <c r="E259" s="4">
        <v>2</v>
      </c>
      <c r="F259">
        <v>57.182185000000011</v>
      </c>
      <c r="G259" s="5">
        <v>3</v>
      </c>
      <c r="P259">
        <v>2</v>
      </c>
      <c r="Q259" t="str">
        <f>CONCATENATE(C259,E259,G259,I259)</f>
        <v>23</v>
      </c>
    </row>
    <row r="260" spans="1:17" x14ac:dyDescent="0.25">
      <c r="A260">
        <v>259</v>
      </c>
      <c r="D260">
        <v>44.196056000000013</v>
      </c>
      <c r="E260" s="4">
        <v>2</v>
      </c>
      <c r="F260">
        <v>57.160270000000011</v>
      </c>
      <c r="G260" s="5">
        <v>3</v>
      </c>
      <c r="P260">
        <v>2</v>
      </c>
      <c r="Q260" t="str">
        <f>CONCATENATE(C260,E260,G260,I260)</f>
        <v>23</v>
      </c>
    </row>
    <row r="261" spans="1:17" x14ac:dyDescent="0.25">
      <c r="A261">
        <v>260</v>
      </c>
      <c r="D261">
        <v>44.162814000000012</v>
      </c>
      <c r="E261" s="4">
        <v>2</v>
      </c>
      <c r="F261">
        <v>57.270423000000015</v>
      </c>
      <c r="G261" s="5">
        <v>3</v>
      </c>
      <c r="P261">
        <v>2</v>
      </c>
      <c r="Q261" t="str">
        <f>CONCATENATE(C261,E261,G261,I261)</f>
        <v>23</v>
      </c>
    </row>
    <row r="262" spans="1:17" x14ac:dyDescent="0.25">
      <c r="A262">
        <v>261</v>
      </c>
      <c r="D262">
        <v>44.13106100000001</v>
      </c>
      <c r="E262" s="4">
        <v>2</v>
      </c>
      <c r="P262">
        <v>1</v>
      </c>
      <c r="Q262" t="str">
        <f>CONCATENATE(C262,E262,G262,I262)</f>
        <v>2</v>
      </c>
    </row>
    <row r="263" spans="1:17" x14ac:dyDescent="0.25">
      <c r="A263">
        <v>262</v>
      </c>
      <c r="B263">
        <v>34.841317000000018</v>
      </c>
      <c r="C263" s="2">
        <v>1</v>
      </c>
      <c r="D263">
        <v>44.271850000000015</v>
      </c>
      <c r="E263" s="4">
        <v>2</v>
      </c>
      <c r="P263">
        <v>2</v>
      </c>
      <c r="Q263" t="str">
        <f>CONCATENATE(C263,E263,G263,I263)</f>
        <v>12</v>
      </c>
    </row>
    <row r="264" spans="1:17" x14ac:dyDescent="0.25">
      <c r="A264">
        <v>263</v>
      </c>
      <c r="B264">
        <v>34.845893000000018</v>
      </c>
      <c r="C264" s="2">
        <v>1</v>
      </c>
      <c r="P264">
        <v>1</v>
      </c>
      <c r="Q264" t="str">
        <f>CONCATENATE(C264,E264,G264,I264)</f>
        <v>1</v>
      </c>
    </row>
    <row r="265" spans="1:17" x14ac:dyDescent="0.25">
      <c r="A265">
        <v>264</v>
      </c>
      <c r="B265">
        <v>34.813501000000016</v>
      </c>
      <c r="C265" s="2">
        <v>1</v>
      </c>
      <c r="P265">
        <v>1</v>
      </c>
      <c r="Q265" t="str">
        <f>CONCATENATE(C265,E265,G265,I265)</f>
        <v>1</v>
      </c>
    </row>
    <row r="266" spans="1:17" x14ac:dyDescent="0.25">
      <c r="A266">
        <v>265</v>
      </c>
      <c r="B266">
        <v>34.855203000000017</v>
      </c>
      <c r="C266" s="2">
        <v>1</v>
      </c>
      <c r="P266">
        <v>1</v>
      </c>
      <c r="Q266" t="str">
        <f>CONCATENATE(C266,E266,G266,I266)</f>
        <v>1</v>
      </c>
    </row>
    <row r="267" spans="1:17" x14ac:dyDescent="0.25">
      <c r="A267">
        <v>266</v>
      </c>
      <c r="B267">
        <v>34.881690000000013</v>
      </c>
      <c r="C267" s="2">
        <v>1</v>
      </c>
      <c r="H267">
        <v>44.283603000000014</v>
      </c>
      <c r="I267" s="3">
        <v>4</v>
      </c>
      <c r="P267">
        <v>2</v>
      </c>
      <c r="Q267" t="str">
        <f>CONCATENATE(C267,E267,G267,I267)</f>
        <v>14</v>
      </c>
    </row>
    <row r="268" spans="1:17" x14ac:dyDescent="0.25">
      <c r="A268">
        <v>267</v>
      </c>
      <c r="B268">
        <v>34.896795000000012</v>
      </c>
      <c r="C268" s="2">
        <v>1</v>
      </c>
      <c r="H268">
        <v>44.292060000000014</v>
      </c>
      <c r="I268" s="3">
        <v>4</v>
      </c>
      <c r="P268">
        <v>2</v>
      </c>
      <c r="Q268" t="str">
        <f>CONCATENATE(C268,E268,G268,I268)</f>
        <v>14</v>
      </c>
    </row>
    <row r="269" spans="1:17" x14ac:dyDescent="0.25">
      <c r="A269">
        <v>268</v>
      </c>
      <c r="B269">
        <v>34.870042000000012</v>
      </c>
      <c r="C269" s="2">
        <v>1</v>
      </c>
      <c r="H269">
        <v>44.287063000000011</v>
      </c>
      <c r="I269" s="3">
        <v>4</v>
      </c>
      <c r="P269">
        <v>2</v>
      </c>
      <c r="Q269" t="str">
        <f>CONCATENATE(C269,E269,G269,I269)</f>
        <v>14</v>
      </c>
    </row>
    <row r="270" spans="1:17" x14ac:dyDescent="0.25">
      <c r="A270">
        <v>269</v>
      </c>
      <c r="B270">
        <v>34.842490000000012</v>
      </c>
      <c r="C270" s="2">
        <v>1</v>
      </c>
      <c r="H270">
        <v>44.295093000000016</v>
      </c>
      <c r="I270" s="3">
        <v>4</v>
      </c>
      <c r="P270">
        <v>2</v>
      </c>
      <c r="Q270" t="str">
        <f>CONCATENATE(C270,E270,G270,I270)</f>
        <v>14</v>
      </c>
    </row>
    <row r="271" spans="1:17" x14ac:dyDescent="0.25">
      <c r="A271">
        <v>270</v>
      </c>
      <c r="B271">
        <v>34.833183000000012</v>
      </c>
      <c r="C271" s="2">
        <v>1</v>
      </c>
      <c r="H271">
        <v>44.300677000000015</v>
      </c>
      <c r="I271" s="3">
        <v>4</v>
      </c>
      <c r="P271">
        <v>2</v>
      </c>
      <c r="Q271" t="str">
        <f>CONCATENATE(C271,E271,G271,I271)</f>
        <v>14</v>
      </c>
    </row>
    <row r="272" spans="1:17" x14ac:dyDescent="0.25">
      <c r="A272">
        <v>271</v>
      </c>
      <c r="B272">
        <v>34.786321000000015</v>
      </c>
      <c r="C272" s="2">
        <v>1</v>
      </c>
      <c r="H272">
        <v>44.293605000000014</v>
      </c>
      <c r="I272" s="3">
        <v>4</v>
      </c>
      <c r="P272">
        <v>2</v>
      </c>
      <c r="Q272" t="str">
        <f>CONCATENATE(C272,E272,G272,I272)</f>
        <v>14</v>
      </c>
    </row>
    <row r="273" spans="1:17" x14ac:dyDescent="0.25">
      <c r="A273">
        <v>272</v>
      </c>
      <c r="B273">
        <v>34.830362000000008</v>
      </c>
      <c r="C273" s="2">
        <v>1</v>
      </c>
      <c r="H273">
        <v>44.310359000000012</v>
      </c>
      <c r="I273" s="3">
        <v>4</v>
      </c>
      <c r="P273">
        <v>2</v>
      </c>
      <c r="Q273" t="str">
        <f>CONCATENATE(C273,E273,G273,I273)</f>
        <v>14</v>
      </c>
    </row>
    <row r="274" spans="1:17" x14ac:dyDescent="0.25">
      <c r="A274">
        <v>273</v>
      </c>
      <c r="B274">
        <v>34.842275000000015</v>
      </c>
      <c r="C274" s="2">
        <v>1</v>
      </c>
      <c r="H274">
        <v>44.316795000000013</v>
      </c>
      <c r="I274" s="3">
        <v>4</v>
      </c>
      <c r="P274">
        <v>2</v>
      </c>
      <c r="Q274" t="str">
        <f>CONCATENATE(C274,E274,G274,I274)</f>
        <v>14</v>
      </c>
    </row>
    <row r="275" spans="1:17" x14ac:dyDescent="0.25">
      <c r="A275">
        <v>274</v>
      </c>
      <c r="B275">
        <v>34.841317000000018</v>
      </c>
      <c r="C275" s="2">
        <v>1</v>
      </c>
      <c r="H275">
        <v>44.352641000000013</v>
      </c>
      <c r="I275" s="3">
        <v>4</v>
      </c>
      <c r="P275">
        <v>2</v>
      </c>
      <c r="Q275" t="str">
        <f>CONCATENATE(C275,E275,G275,I275)</f>
        <v>14</v>
      </c>
    </row>
    <row r="276" spans="1:17" x14ac:dyDescent="0.25">
      <c r="A276">
        <v>275</v>
      </c>
      <c r="H276">
        <v>44.327270000000013</v>
      </c>
      <c r="I276" s="3">
        <v>4</v>
      </c>
      <c r="P276">
        <v>1</v>
      </c>
      <c r="Q276" t="str">
        <f>CONCATENATE(C276,E276,G276,I276)</f>
        <v>4</v>
      </c>
    </row>
    <row r="277" spans="1:17" x14ac:dyDescent="0.25">
      <c r="A277">
        <v>276</v>
      </c>
      <c r="F277">
        <v>35.899821000000017</v>
      </c>
      <c r="G277" s="5">
        <v>3</v>
      </c>
      <c r="H277">
        <v>44.283603000000014</v>
      </c>
      <c r="I277" s="3">
        <v>4</v>
      </c>
      <c r="P277">
        <v>2</v>
      </c>
      <c r="Q277" t="str">
        <f>CONCATENATE(C277,E277,G277,I277)</f>
        <v>34</v>
      </c>
    </row>
    <row r="278" spans="1:17" x14ac:dyDescent="0.25">
      <c r="A278">
        <v>277</v>
      </c>
      <c r="D278">
        <v>23.632644000000013</v>
      </c>
      <c r="E278" s="4">
        <v>2</v>
      </c>
      <c r="F278">
        <v>35.929290000000009</v>
      </c>
      <c r="G278" s="5">
        <v>3</v>
      </c>
      <c r="H278">
        <v>44.283603000000014</v>
      </c>
      <c r="I278" s="3">
        <v>4</v>
      </c>
      <c r="P278">
        <v>3</v>
      </c>
      <c r="Q278" t="str">
        <f>CONCATENATE(C278,E278,G278,I278)</f>
        <v>234</v>
      </c>
    </row>
    <row r="279" spans="1:17" x14ac:dyDescent="0.25">
      <c r="A279">
        <v>278</v>
      </c>
      <c r="D279">
        <v>23.595891000000009</v>
      </c>
      <c r="E279" s="4">
        <v>2</v>
      </c>
      <c r="F279">
        <v>35.931045000000012</v>
      </c>
      <c r="G279" s="5">
        <v>3</v>
      </c>
      <c r="P279">
        <v>2</v>
      </c>
      <c r="Q279" t="str">
        <f>CONCATENATE(C279,E279,G279,I279)</f>
        <v>23</v>
      </c>
    </row>
    <row r="280" spans="1:17" x14ac:dyDescent="0.25">
      <c r="A280">
        <v>279</v>
      </c>
      <c r="D280">
        <v>23.646686000000017</v>
      </c>
      <c r="E280" s="4">
        <v>2</v>
      </c>
      <c r="F280">
        <v>35.94386200000001</v>
      </c>
      <c r="G280" s="5">
        <v>3</v>
      </c>
      <c r="P280">
        <v>2</v>
      </c>
      <c r="Q280" t="str">
        <f>CONCATENATE(C280,E280,G280,I280)</f>
        <v>23</v>
      </c>
    </row>
    <row r="281" spans="1:17" x14ac:dyDescent="0.25">
      <c r="A281">
        <v>280</v>
      </c>
      <c r="D281">
        <v>23.684875000000012</v>
      </c>
      <c r="E281" s="4">
        <v>2</v>
      </c>
      <c r="F281">
        <v>35.95189400000001</v>
      </c>
      <c r="G281" s="5">
        <v>3</v>
      </c>
      <c r="P281">
        <v>2</v>
      </c>
      <c r="Q281" t="str">
        <f>CONCATENATE(C281,E281,G281,I281)</f>
        <v>23</v>
      </c>
    </row>
    <row r="282" spans="1:17" x14ac:dyDescent="0.25">
      <c r="A282">
        <v>281</v>
      </c>
      <c r="D282">
        <v>23.650249000000017</v>
      </c>
      <c r="E282" s="4">
        <v>2</v>
      </c>
      <c r="F282">
        <v>35.967797000000012</v>
      </c>
      <c r="G282" s="5">
        <v>3</v>
      </c>
      <c r="P282">
        <v>2</v>
      </c>
      <c r="Q282" t="str">
        <f>CONCATENATE(C282,E282,G282,I282)</f>
        <v>23</v>
      </c>
    </row>
    <row r="283" spans="1:17" x14ac:dyDescent="0.25">
      <c r="A283">
        <v>282</v>
      </c>
      <c r="D283">
        <v>23.669769000000016</v>
      </c>
      <c r="E283" s="4">
        <v>2</v>
      </c>
      <c r="F283">
        <v>35.963807000000017</v>
      </c>
      <c r="G283" s="5">
        <v>3</v>
      </c>
      <c r="P283">
        <v>2</v>
      </c>
      <c r="Q283" t="str">
        <f>CONCATENATE(C283,E283,G283,I283)</f>
        <v>23</v>
      </c>
    </row>
    <row r="284" spans="1:17" x14ac:dyDescent="0.25">
      <c r="A284">
        <v>283</v>
      </c>
      <c r="D284">
        <v>23.676843000000012</v>
      </c>
      <c r="E284" s="4">
        <v>2</v>
      </c>
      <c r="F284">
        <v>35.971788000000018</v>
      </c>
      <c r="G284" s="5">
        <v>3</v>
      </c>
      <c r="P284">
        <v>2</v>
      </c>
      <c r="Q284" t="str">
        <f>CONCATENATE(C284,E284,G284,I284)</f>
        <v>23</v>
      </c>
    </row>
    <row r="285" spans="1:17" x14ac:dyDescent="0.25">
      <c r="A285">
        <v>284</v>
      </c>
      <c r="D285">
        <v>23.670194000000009</v>
      </c>
      <c r="E285" s="4">
        <v>2</v>
      </c>
      <c r="F285">
        <v>35.936097000000018</v>
      </c>
      <c r="G285" s="5">
        <v>3</v>
      </c>
      <c r="P285">
        <v>2</v>
      </c>
      <c r="Q285" t="str">
        <f>CONCATENATE(C285,E285,G285,I285)</f>
        <v>23</v>
      </c>
    </row>
    <row r="286" spans="1:17" x14ac:dyDescent="0.25">
      <c r="A286">
        <v>285</v>
      </c>
      <c r="D286">
        <v>23.634134000000017</v>
      </c>
      <c r="E286" s="4">
        <v>2</v>
      </c>
      <c r="F286">
        <v>35.92684100000001</v>
      </c>
      <c r="G286" s="5">
        <v>3</v>
      </c>
      <c r="P286">
        <v>2</v>
      </c>
      <c r="Q286" t="str">
        <f>CONCATENATE(C286,E286,G286,I286)</f>
        <v>23</v>
      </c>
    </row>
    <row r="287" spans="1:17" x14ac:dyDescent="0.25">
      <c r="A287">
        <v>286</v>
      </c>
      <c r="D287">
        <v>23.677535000000013</v>
      </c>
      <c r="E287" s="4">
        <v>2</v>
      </c>
      <c r="F287">
        <v>35.941787000000012</v>
      </c>
      <c r="G287" s="5">
        <v>3</v>
      </c>
      <c r="P287">
        <v>2</v>
      </c>
      <c r="Q287" t="str">
        <f>CONCATENATE(C287,E287,G287,I287)</f>
        <v>23</v>
      </c>
    </row>
    <row r="288" spans="1:17" x14ac:dyDescent="0.25">
      <c r="A288">
        <v>287</v>
      </c>
      <c r="D288">
        <v>23.652164000000013</v>
      </c>
      <c r="E288" s="4">
        <v>2</v>
      </c>
      <c r="F288">
        <v>35.915248000000012</v>
      </c>
      <c r="G288" s="5">
        <v>3</v>
      </c>
      <c r="P288">
        <v>2</v>
      </c>
      <c r="Q288" t="str">
        <f>CONCATENATE(C288,E288,G288,I288)</f>
        <v>23</v>
      </c>
    </row>
    <row r="289" spans="1:17" x14ac:dyDescent="0.25">
      <c r="A289">
        <v>288</v>
      </c>
      <c r="D289">
        <v>23.635730000000009</v>
      </c>
      <c r="E289" s="4">
        <v>2</v>
      </c>
      <c r="F289">
        <v>35.878814000000013</v>
      </c>
      <c r="G289" s="5">
        <v>3</v>
      </c>
      <c r="P289">
        <v>2</v>
      </c>
      <c r="Q289" t="str">
        <f>CONCATENATE(C289,E289,G289,I289)</f>
        <v>23</v>
      </c>
    </row>
    <row r="290" spans="1:17" x14ac:dyDescent="0.25">
      <c r="A290">
        <v>289</v>
      </c>
      <c r="D290">
        <v>23.611901000000017</v>
      </c>
      <c r="E290" s="4">
        <v>2</v>
      </c>
      <c r="F290">
        <v>35.929290000000009</v>
      </c>
      <c r="G290" s="5">
        <v>3</v>
      </c>
      <c r="P290">
        <v>2</v>
      </c>
      <c r="Q290" t="str">
        <f>CONCATENATE(C290,E290,G290,I290)</f>
        <v>23</v>
      </c>
    </row>
    <row r="291" spans="1:17" x14ac:dyDescent="0.25">
      <c r="A291">
        <v>290</v>
      </c>
      <c r="D291">
        <v>23.605092000000013</v>
      </c>
      <c r="E291" s="4">
        <v>2</v>
      </c>
      <c r="F291">
        <v>35.929290000000009</v>
      </c>
      <c r="G291" s="5">
        <v>3</v>
      </c>
      <c r="P291">
        <v>2</v>
      </c>
      <c r="Q291" t="str">
        <f>CONCATENATE(C291,E291,G291,I291)</f>
        <v>23</v>
      </c>
    </row>
    <row r="292" spans="1:17" x14ac:dyDescent="0.25">
      <c r="A292">
        <v>291</v>
      </c>
      <c r="B292">
        <v>16.454806000000012</v>
      </c>
      <c r="C292" s="2">
        <v>1</v>
      </c>
      <c r="D292">
        <v>23.568553000000009</v>
      </c>
      <c r="E292" s="4">
        <v>2</v>
      </c>
      <c r="P292">
        <v>2</v>
      </c>
      <c r="Q292" t="str">
        <f>CONCATENATE(C292,E292,G292,I292)</f>
        <v>12</v>
      </c>
    </row>
    <row r="293" spans="1:17" x14ac:dyDescent="0.25">
      <c r="A293">
        <v>292</v>
      </c>
      <c r="B293">
        <v>16.480176000000014</v>
      </c>
      <c r="C293" s="2">
        <v>1</v>
      </c>
      <c r="D293">
        <v>23.632644000000013</v>
      </c>
      <c r="E293" s="4">
        <v>2</v>
      </c>
      <c r="P293">
        <v>2</v>
      </c>
      <c r="Q293" t="str">
        <f>CONCATENATE(C293,E293,G293,I293)</f>
        <v>12</v>
      </c>
    </row>
    <row r="294" spans="1:17" x14ac:dyDescent="0.25">
      <c r="A294">
        <v>293</v>
      </c>
      <c r="B294">
        <v>16.445444000000009</v>
      </c>
      <c r="C294" s="2">
        <v>1</v>
      </c>
      <c r="H294">
        <v>25.648435000000013</v>
      </c>
      <c r="I294" s="3">
        <v>4</v>
      </c>
      <c r="P294">
        <v>2</v>
      </c>
      <c r="Q294" t="str">
        <f>CONCATENATE(C294,E294,G294,I294)</f>
        <v>14</v>
      </c>
    </row>
    <row r="295" spans="1:17" x14ac:dyDescent="0.25">
      <c r="A295">
        <v>294</v>
      </c>
      <c r="B295">
        <v>16.338908000000011</v>
      </c>
      <c r="C295" s="2">
        <v>1</v>
      </c>
      <c r="H295">
        <v>25.664870000000008</v>
      </c>
      <c r="I295" s="3">
        <v>4</v>
      </c>
      <c r="J295">
        <v>37.767749000000016</v>
      </c>
      <c r="K295" t="s">
        <v>22</v>
      </c>
      <c r="Q295" t="str">
        <f>CONCATENATE(C295,E295,G295,I295)</f>
        <v>14</v>
      </c>
    </row>
    <row r="296" spans="1:17" x14ac:dyDescent="0.25">
      <c r="A296">
        <v>295</v>
      </c>
      <c r="Q296" t="str">
        <f>CONCATENATE(C296,E296,G296,I296)</f>
        <v/>
      </c>
    </row>
    <row r="297" spans="1:17" x14ac:dyDescent="0.25">
      <c r="A297">
        <v>296</v>
      </c>
      <c r="J297">
        <v>37.485904000000012</v>
      </c>
      <c r="K297" t="s">
        <v>22</v>
      </c>
      <c r="Q297" t="str">
        <f>CONCATENATE(C297,E297,G297,I297)</f>
        <v/>
      </c>
    </row>
    <row r="298" spans="1:17" x14ac:dyDescent="0.25">
      <c r="A298">
        <v>297</v>
      </c>
      <c r="D298">
        <v>40.35691400000001</v>
      </c>
      <c r="E298" s="4">
        <v>2</v>
      </c>
      <c r="P298">
        <v>1</v>
      </c>
      <c r="Q298" t="str">
        <f>CONCATENATE(C298,E298,G298,I298)</f>
        <v>2</v>
      </c>
    </row>
    <row r="299" spans="1:17" x14ac:dyDescent="0.25">
      <c r="A299">
        <v>298</v>
      </c>
      <c r="D299">
        <v>40.421802000000014</v>
      </c>
      <c r="E299" s="4">
        <v>2</v>
      </c>
      <c r="P299">
        <v>1</v>
      </c>
      <c r="Q299" t="str">
        <f>CONCATENATE(C299,E299,G299,I299)</f>
        <v>2</v>
      </c>
    </row>
    <row r="300" spans="1:17" x14ac:dyDescent="0.25">
      <c r="A300">
        <v>299</v>
      </c>
      <c r="D300">
        <v>40.455470000000012</v>
      </c>
      <c r="E300" s="4">
        <v>2</v>
      </c>
      <c r="P300">
        <v>1</v>
      </c>
      <c r="Q300" t="str">
        <f>CONCATENATE(C300,E300,G300,I300)</f>
        <v>2</v>
      </c>
    </row>
    <row r="301" spans="1:17" x14ac:dyDescent="0.25">
      <c r="A301">
        <v>300</v>
      </c>
      <c r="D301">
        <v>40.406909000000013</v>
      </c>
      <c r="E301" s="4">
        <v>2</v>
      </c>
      <c r="P301">
        <v>1</v>
      </c>
      <c r="Q301" t="str">
        <f>CONCATENATE(C301,E301,G301,I301)</f>
        <v>2</v>
      </c>
    </row>
    <row r="302" spans="1:17" x14ac:dyDescent="0.25">
      <c r="A302">
        <v>301</v>
      </c>
      <c r="D302">
        <v>40.399730000000012</v>
      </c>
      <c r="E302" s="4">
        <v>2</v>
      </c>
      <c r="P302">
        <v>1</v>
      </c>
      <c r="Q302" t="str">
        <f>CONCATENATE(C302,E302,G302,I302)</f>
        <v>2</v>
      </c>
    </row>
    <row r="303" spans="1:17" x14ac:dyDescent="0.25">
      <c r="A303">
        <v>302</v>
      </c>
      <c r="D303">
        <v>40.40058100000001</v>
      </c>
      <c r="E303" s="4">
        <v>2</v>
      </c>
      <c r="P303">
        <v>1</v>
      </c>
      <c r="Q303" t="str">
        <f>CONCATENATE(C303,E303,G303,I303)</f>
        <v>2</v>
      </c>
    </row>
    <row r="304" spans="1:17" x14ac:dyDescent="0.25">
      <c r="A304">
        <v>303</v>
      </c>
      <c r="D304">
        <v>40.393825000000014</v>
      </c>
      <c r="E304" s="4">
        <v>2</v>
      </c>
      <c r="P304">
        <v>1</v>
      </c>
      <c r="Q304" t="str">
        <f>CONCATENATE(C304,E304,G304,I304)</f>
        <v>2</v>
      </c>
    </row>
    <row r="305" spans="1:17" x14ac:dyDescent="0.25">
      <c r="A305">
        <v>304</v>
      </c>
      <c r="D305">
        <v>40.42823700000001</v>
      </c>
      <c r="E305" s="4">
        <v>2</v>
      </c>
      <c r="P305">
        <v>1</v>
      </c>
      <c r="Q305" t="str">
        <f>CONCATENATE(C305,E305,G305,I305)</f>
        <v>2</v>
      </c>
    </row>
    <row r="306" spans="1:17" x14ac:dyDescent="0.25">
      <c r="A306">
        <v>305</v>
      </c>
      <c r="D306">
        <v>40.401485000000015</v>
      </c>
      <c r="E306" s="4">
        <v>2</v>
      </c>
      <c r="P306">
        <v>1</v>
      </c>
      <c r="Q306" t="str">
        <f>CONCATENATE(C306,E306,G306,I306)</f>
        <v>2</v>
      </c>
    </row>
    <row r="307" spans="1:17" x14ac:dyDescent="0.25">
      <c r="A307">
        <v>306</v>
      </c>
      <c r="D307">
        <v>40.397281000000014</v>
      </c>
      <c r="E307" s="4">
        <v>2</v>
      </c>
      <c r="P307">
        <v>1</v>
      </c>
      <c r="Q307" t="str">
        <f>CONCATENATE(C307,E307,G307,I307)</f>
        <v>2</v>
      </c>
    </row>
    <row r="308" spans="1:17" x14ac:dyDescent="0.25">
      <c r="A308">
        <v>307</v>
      </c>
      <c r="D308">
        <v>40.374625000000016</v>
      </c>
      <c r="E308" s="4">
        <v>2</v>
      </c>
      <c r="P308">
        <v>1</v>
      </c>
      <c r="Q308" t="str">
        <f>CONCATENATE(C308,E308,G308,I308)</f>
        <v>2</v>
      </c>
    </row>
    <row r="309" spans="1:17" x14ac:dyDescent="0.25">
      <c r="A309">
        <v>308</v>
      </c>
      <c r="D309">
        <v>40.371432000000013</v>
      </c>
      <c r="E309" s="4">
        <v>2</v>
      </c>
      <c r="P309">
        <v>1</v>
      </c>
      <c r="Q309" t="str">
        <f>CONCATENATE(C309,E309,G309,I309)</f>
        <v>2</v>
      </c>
    </row>
    <row r="310" spans="1:17" x14ac:dyDescent="0.25">
      <c r="A310">
        <v>309</v>
      </c>
      <c r="D310">
        <v>40.445789000000012</v>
      </c>
      <c r="E310" s="4">
        <v>2</v>
      </c>
      <c r="P310">
        <v>1</v>
      </c>
      <c r="Q310" t="str">
        <f>CONCATENATE(C310,E310,G310,I310)</f>
        <v>2</v>
      </c>
    </row>
    <row r="311" spans="1:17" x14ac:dyDescent="0.25">
      <c r="A311">
        <v>310</v>
      </c>
      <c r="D311">
        <v>40.49536100000001</v>
      </c>
      <c r="E311" s="4">
        <v>2</v>
      </c>
      <c r="P311">
        <v>1</v>
      </c>
      <c r="Q311" t="str">
        <f>CONCATENATE(C311,E311,G311,I311)</f>
        <v>2</v>
      </c>
    </row>
    <row r="312" spans="1:17" x14ac:dyDescent="0.25">
      <c r="A312">
        <v>311</v>
      </c>
      <c r="D312">
        <v>40.495628000000011</v>
      </c>
      <c r="E312" s="4">
        <v>2</v>
      </c>
      <c r="P312">
        <v>1</v>
      </c>
      <c r="Q312" t="str">
        <f>CONCATENATE(C312,E312,G312,I312)</f>
        <v>2</v>
      </c>
    </row>
    <row r="313" spans="1:17" x14ac:dyDescent="0.25">
      <c r="A313">
        <v>312</v>
      </c>
      <c r="D313">
        <v>40.399886000000009</v>
      </c>
      <c r="E313" s="4">
        <v>2</v>
      </c>
      <c r="P313">
        <v>1</v>
      </c>
      <c r="Q313" t="str">
        <f>CONCATENATE(C313,E313,G313,I313)</f>
        <v>2</v>
      </c>
    </row>
    <row r="314" spans="1:17" x14ac:dyDescent="0.25">
      <c r="A314">
        <v>313</v>
      </c>
      <c r="D314">
        <v>40.35691400000001</v>
      </c>
      <c r="E314" s="4">
        <v>2</v>
      </c>
      <c r="P314">
        <v>1</v>
      </c>
      <c r="Q314" t="str">
        <f>CONCATENATE(C314,E314,G314,I314)</f>
        <v>2</v>
      </c>
    </row>
    <row r="315" spans="1:17" x14ac:dyDescent="0.25">
      <c r="A315">
        <v>314</v>
      </c>
      <c r="B315">
        <v>49.456611000000009</v>
      </c>
      <c r="C315" s="2">
        <v>1</v>
      </c>
      <c r="P315">
        <v>1</v>
      </c>
      <c r="Q315" t="str">
        <f>CONCATENATE(C315,E315,G315,I315)</f>
        <v>1</v>
      </c>
    </row>
    <row r="316" spans="1:17" x14ac:dyDescent="0.25">
      <c r="A316">
        <v>315</v>
      </c>
      <c r="B316">
        <v>49.481448000000015</v>
      </c>
      <c r="C316" s="2">
        <v>1</v>
      </c>
      <c r="H316">
        <v>39.202506000000014</v>
      </c>
      <c r="I316" s="3">
        <v>4</v>
      </c>
      <c r="P316">
        <v>2</v>
      </c>
      <c r="Q316" t="str">
        <f>CONCATENATE(C316,E316,G316,I316)</f>
        <v>14</v>
      </c>
    </row>
    <row r="317" spans="1:17" x14ac:dyDescent="0.25">
      <c r="A317">
        <v>316</v>
      </c>
      <c r="B317">
        <v>49.46889800000001</v>
      </c>
      <c r="C317" s="2">
        <v>1</v>
      </c>
      <c r="H317">
        <v>39.171554000000015</v>
      </c>
      <c r="I317" s="3">
        <v>4</v>
      </c>
      <c r="P317">
        <v>2</v>
      </c>
      <c r="Q317" t="str">
        <f>CONCATENATE(C317,E317,G317,I317)</f>
        <v>14</v>
      </c>
    </row>
    <row r="318" spans="1:17" x14ac:dyDescent="0.25">
      <c r="A318">
        <v>317</v>
      </c>
      <c r="B318">
        <v>49.49554400000001</v>
      </c>
      <c r="C318" s="2">
        <v>1</v>
      </c>
      <c r="H318">
        <v>39.173785000000009</v>
      </c>
      <c r="I318" s="3">
        <v>4</v>
      </c>
      <c r="P318">
        <v>2</v>
      </c>
      <c r="Q318" t="str">
        <f>CONCATENATE(C318,E318,G318,I318)</f>
        <v>14</v>
      </c>
    </row>
    <row r="319" spans="1:17" x14ac:dyDescent="0.25">
      <c r="A319">
        <v>318</v>
      </c>
      <c r="B319">
        <v>49.496448000000015</v>
      </c>
      <c r="C319" s="2">
        <v>1</v>
      </c>
      <c r="H319">
        <v>39.126716000000016</v>
      </c>
      <c r="I319" s="3">
        <v>4</v>
      </c>
      <c r="P319">
        <v>2</v>
      </c>
      <c r="Q319" t="str">
        <f>CONCATENATE(C319,E319,G319,I319)</f>
        <v>14</v>
      </c>
    </row>
    <row r="320" spans="1:17" x14ac:dyDescent="0.25">
      <c r="A320">
        <v>319</v>
      </c>
      <c r="B320">
        <v>49.494319000000011</v>
      </c>
      <c r="C320" s="2">
        <v>1</v>
      </c>
      <c r="H320">
        <v>39.147990000000014</v>
      </c>
      <c r="I320" s="3">
        <v>4</v>
      </c>
      <c r="P320">
        <v>2</v>
      </c>
      <c r="Q320" t="str">
        <f>CONCATENATE(C320,E320,G320,I320)</f>
        <v>14</v>
      </c>
    </row>
    <row r="321" spans="1:17" x14ac:dyDescent="0.25">
      <c r="A321">
        <v>320</v>
      </c>
      <c r="B321">
        <v>49.455703000000014</v>
      </c>
      <c r="C321" s="2">
        <v>1</v>
      </c>
      <c r="H321">
        <v>39.165439000000013</v>
      </c>
      <c r="I321" s="3">
        <v>4</v>
      </c>
      <c r="P321">
        <v>2</v>
      </c>
      <c r="Q321" t="str">
        <f>CONCATENATE(C321,E321,G321,I321)</f>
        <v>14</v>
      </c>
    </row>
    <row r="322" spans="1:17" x14ac:dyDescent="0.25">
      <c r="A322">
        <v>321</v>
      </c>
      <c r="B322">
        <v>49.446239000000013</v>
      </c>
      <c r="C322" s="2">
        <v>1</v>
      </c>
      <c r="H322">
        <v>39.180968000000014</v>
      </c>
      <c r="I322" s="3">
        <v>4</v>
      </c>
      <c r="P322">
        <v>2</v>
      </c>
      <c r="Q322" t="str">
        <f>CONCATENATE(C322,E322,G322,I322)</f>
        <v>14</v>
      </c>
    </row>
    <row r="323" spans="1:17" x14ac:dyDescent="0.25">
      <c r="A323">
        <v>322</v>
      </c>
      <c r="B323">
        <v>49.481345000000012</v>
      </c>
      <c r="C323" s="2">
        <v>1</v>
      </c>
      <c r="H323">
        <v>39.148948000000011</v>
      </c>
      <c r="I323" s="3">
        <v>4</v>
      </c>
      <c r="P323">
        <v>2</v>
      </c>
      <c r="Q323" t="str">
        <f>CONCATENATE(C323,E323,G323,I323)</f>
        <v>14</v>
      </c>
    </row>
    <row r="324" spans="1:17" x14ac:dyDescent="0.25">
      <c r="A324">
        <v>323</v>
      </c>
      <c r="B324">
        <v>49.508258000000012</v>
      </c>
      <c r="C324" s="2">
        <v>1</v>
      </c>
      <c r="H324">
        <v>39.11926600000001</v>
      </c>
      <c r="I324" s="3">
        <v>4</v>
      </c>
      <c r="P324">
        <v>2</v>
      </c>
      <c r="Q324" t="str">
        <f>CONCATENATE(C324,E324,G324,I324)</f>
        <v>14</v>
      </c>
    </row>
    <row r="325" spans="1:17" x14ac:dyDescent="0.25">
      <c r="A325">
        <v>324</v>
      </c>
      <c r="B325">
        <v>49.450385000000011</v>
      </c>
      <c r="C325" s="2">
        <v>1</v>
      </c>
      <c r="H325">
        <v>39.075866000000012</v>
      </c>
      <c r="I325" s="3">
        <v>4</v>
      </c>
      <c r="P325">
        <v>2</v>
      </c>
      <c r="Q325" t="str">
        <f>CONCATENATE(C325,E325,G325,I325)</f>
        <v>14</v>
      </c>
    </row>
    <row r="326" spans="1:17" x14ac:dyDescent="0.25">
      <c r="A326">
        <v>325</v>
      </c>
      <c r="B326">
        <v>49.510863000000015</v>
      </c>
      <c r="C326" s="2">
        <v>1</v>
      </c>
      <c r="H326">
        <v>39.16687300000001</v>
      </c>
      <c r="I326" s="3">
        <v>4</v>
      </c>
      <c r="P326">
        <v>2</v>
      </c>
      <c r="Q326" t="str">
        <f>CONCATENATE(C326,E326,G326,I326)</f>
        <v>14</v>
      </c>
    </row>
    <row r="327" spans="1:17" x14ac:dyDescent="0.25">
      <c r="A327">
        <v>326</v>
      </c>
      <c r="B327">
        <v>49.443099000000011</v>
      </c>
      <c r="C327" s="2">
        <v>1</v>
      </c>
      <c r="H327">
        <v>39.201549000000014</v>
      </c>
      <c r="I327" s="3">
        <v>4</v>
      </c>
      <c r="P327">
        <v>2</v>
      </c>
      <c r="Q327" t="str">
        <f>CONCATENATE(C327,E327,G327,I327)</f>
        <v>14</v>
      </c>
    </row>
    <row r="328" spans="1:17" x14ac:dyDescent="0.25">
      <c r="A328">
        <v>327</v>
      </c>
      <c r="F328">
        <v>48.254550000000016</v>
      </c>
      <c r="G328" s="5">
        <v>3</v>
      </c>
      <c r="H328">
        <v>39.202506000000014</v>
      </c>
      <c r="I328" s="3">
        <v>4</v>
      </c>
      <c r="P328">
        <v>2</v>
      </c>
      <c r="Q328" t="str">
        <f>CONCATENATE(C328,E328,G328,I328)</f>
        <v>34</v>
      </c>
    </row>
    <row r="329" spans="1:17" x14ac:dyDescent="0.25">
      <c r="A329">
        <v>328</v>
      </c>
      <c r="F329">
        <v>48.231467000000016</v>
      </c>
      <c r="G329" s="5">
        <v>3</v>
      </c>
      <c r="H329">
        <v>39.202506000000014</v>
      </c>
      <c r="I329" s="3">
        <v>4</v>
      </c>
      <c r="P329">
        <v>2</v>
      </c>
      <c r="Q329" t="str">
        <f>CONCATENATE(C329,E329,G329,I329)</f>
        <v>34</v>
      </c>
    </row>
    <row r="330" spans="1:17" x14ac:dyDescent="0.25">
      <c r="A330">
        <v>329</v>
      </c>
      <c r="F330">
        <v>48.204498000000015</v>
      </c>
      <c r="G330" s="5">
        <v>3</v>
      </c>
      <c r="P330">
        <v>1</v>
      </c>
      <c r="Q330" t="str">
        <f>CONCATENATE(C330,E330,G330,I330)</f>
        <v>3</v>
      </c>
    </row>
    <row r="331" spans="1:17" x14ac:dyDescent="0.25">
      <c r="A331">
        <v>330</v>
      </c>
      <c r="D331">
        <v>61.877181000000014</v>
      </c>
      <c r="E331" s="4">
        <v>2</v>
      </c>
      <c r="F331">
        <v>48.189552000000013</v>
      </c>
      <c r="G331" s="5">
        <v>3</v>
      </c>
      <c r="P331">
        <v>2</v>
      </c>
      <c r="Q331" t="str">
        <f>CONCATENATE(C331,E331,G331,I331)</f>
        <v>23</v>
      </c>
    </row>
    <row r="332" spans="1:17" x14ac:dyDescent="0.25">
      <c r="A332">
        <v>331</v>
      </c>
      <c r="D332">
        <v>61.88809100000001</v>
      </c>
      <c r="E332" s="4">
        <v>2</v>
      </c>
      <c r="F332">
        <v>48.174926000000013</v>
      </c>
      <c r="G332" s="5">
        <v>3</v>
      </c>
      <c r="P332">
        <v>2</v>
      </c>
      <c r="Q332" t="str">
        <f>CONCATENATE(C332,E332,G332,I332)</f>
        <v>23</v>
      </c>
    </row>
    <row r="333" spans="1:17" x14ac:dyDescent="0.25">
      <c r="A333">
        <v>332</v>
      </c>
      <c r="D333">
        <v>61.921600000000012</v>
      </c>
      <c r="E333" s="4">
        <v>2</v>
      </c>
      <c r="F333">
        <v>48.193702000000016</v>
      </c>
      <c r="G333" s="5">
        <v>3</v>
      </c>
      <c r="P333">
        <v>2</v>
      </c>
      <c r="Q333" t="str">
        <f>CONCATENATE(C333,E333,G333,I333)</f>
        <v>23</v>
      </c>
    </row>
    <row r="334" spans="1:17" x14ac:dyDescent="0.25">
      <c r="A334">
        <v>333</v>
      </c>
      <c r="D334">
        <v>61.923671000000013</v>
      </c>
      <c r="E334" s="4">
        <v>2</v>
      </c>
      <c r="F334">
        <v>48.272952000000011</v>
      </c>
      <c r="G334" s="5">
        <v>3</v>
      </c>
      <c r="P334">
        <v>2</v>
      </c>
      <c r="Q334" t="str">
        <f>CONCATENATE(C334,E334,G334,I334)</f>
        <v>23</v>
      </c>
    </row>
    <row r="335" spans="1:17" x14ac:dyDescent="0.25">
      <c r="A335">
        <v>334</v>
      </c>
      <c r="D335">
        <v>61.92308700000001</v>
      </c>
      <c r="E335" s="4">
        <v>2</v>
      </c>
      <c r="F335">
        <v>48.268592000000012</v>
      </c>
      <c r="G335" s="5">
        <v>3</v>
      </c>
      <c r="P335">
        <v>2</v>
      </c>
      <c r="Q335" t="str">
        <f>CONCATENATE(C335,E335,G335,I335)</f>
        <v>23</v>
      </c>
    </row>
    <row r="336" spans="1:17" x14ac:dyDescent="0.25">
      <c r="A336">
        <v>335</v>
      </c>
      <c r="D336">
        <v>61.881011000000015</v>
      </c>
      <c r="E336" s="4">
        <v>2</v>
      </c>
      <c r="F336">
        <v>48.271732000000014</v>
      </c>
      <c r="G336" s="5">
        <v>3</v>
      </c>
      <c r="P336">
        <v>2</v>
      </c>
      <c r="Q336" t="str">
        <f>CONCATENATE(C336,E336,G336,I336)</f>
        <v>23</v>
      </c>
    </row>
    <row r="337" spans="1:17" x14ac:dyDescent="0.25">
      <c r="A337">
        <v>336</v>
      </c>
      <c r="D337">
        <v>61.901069000000014</v>
      </c>
      <c r="E337" s="4">
        <v>2</v>
      </c>
      <c r="F337">
        <v>48.226413000000015</v>
      </c>
      <c r="G337" s="5">
        <v>3</v>
      </c>
      <c r="P337">
        <v>2</v>
      </c>
      <c r="Q337" t="str">
        <f>CONCATENATE(C337,E337,G337,I337)</f>
        <v>23</v>
      </c>
    </row>
    <row r="338" spans="1:17" x14ac:dyDescent="0.25">
      <c r="A338">
        <v>337</v>
      </c>
      <c r="D338">
        <v>61.911601000000012</v>
      </c>
      <c r="E338" s="4">
        <v>2</v>
      </c>
      <c r="F338">
        <v>48.256198000000012</v>
      </c>
      <c r="G338" s="5">
        <v>3</v>
      </c>
      <c r="P338">
        <v>2</v>
      </c>
      <c r="Q338" t="str">
        <f>CONCATENATE(C338,E338,G338,I338)</f>
        <v>23</v>
      </c>
    </row>
    <row r="339" spans="1:17" x14ac:dyDescent="0.25">
      <c r="A339">
        <v>338</v>
      </c>
      <c r="D339">
        <v>61.965316000000016</v>
      </c>
      <c r="E339" s="4">
        <v>2</v>
      </c>
      <c r="P339">
        <v>1</v>
      </c>
      <c r="Q339" t="str">
        <f>CONCATENATE(C339,E339,G339,I339)</f>
        <v>2</v>
      </c>
    </row>
    <row r="340" spans="1:17" x14ac:dyDescent="0.25">
      <c r="A340">
        <v>339</v>
      </c>
      <c r="D340">
        <v>62.008563000000009</v>
      </c>
      <c r="E340" s="4">
        <v>2</v>
      </c>
      <c r="P340">
        <v>1</v>
      </c>
      <c r="Q340" t="str">
        <f>CONCATENATE(C340,E340,G340,I340)</f>
        <v>2</v>
      </c>
    </row>
    <row r="341" spans="1:17" x14ac:dyDescent="0.25">
      <c r="A341">
        <v>340</v>
      </c>
      <c r="D341">
        <v>61.877181000000014</v>
      </c>
      <c r="E341" s="4">
        <v>2</v>
      </c>
      <c r="P341">
        <v>1</v>
      </c>
      <c r="Q341" t="str">
        <f>CONCATENATE(C341,E341,G341,I341)</f>
        <v>2</v>
      </c>
    </row>
    <row r="342" spans="1:17" x14ac:dyDescent="0.25">
      <c r="A342">
        <v>341</v>
      </c>
      <c r="D342">
        <v>61.877181000000014</v>
      </c>
      <c r="E342" s="4">
        <v>2</v>
      </c>
      <c r="P342">
        <v>1</v>
      </c>
      <c r="Q342" t="str">
        <f>CONCATENATE(C342,E342,G342,I342)</f>
        <v>2</v>
      </c>
    </row>
    <row r="343" spans="1:17" x14ac:dyDescent="0.25">
      <c r="A343">
        <v>342</v>
      </c>
      <c r="B343">
        <v>71.582000000000008</v>
      </c>
      <c r="C343" s="2">
        <v>1</v>
      </c>
      <c r="P343">
        <v>1</v>
      </c>
      <c r="Q343" t="str">
        <f>CONCATENATE(C343,E343,G343,I343)</f>
        <v>1</v>
      </c>
    </row>
    <row r="344" spans="1:17" x14ac:dyDescent="0.25">
      <c r="A344">
        <v>343</v>
      </c>
      <c r="B344">
        <v>71.582000000000008</v>
      </c>
      <c r="C344" s="2">
        <v>1</v>
      </c>
      <c r="H344">
        <v>61.612518000000016</v>
      </c>
      <c r="I344" s="3">
        <v>4</v>
      </c>
      <c r="P344">
        <v>2</v>
      </c>
      <c r="Q344" t="str">
        <f>CONCATENATE(C344,E344,G344,I344)</f>
        <v>14</v>
      </c>
    </row>
    <row r="345" spans="1:17" x14ac:dyDescent="0.25">
      <c r="A345">
        <v>344</v>
      </c>
      <c r="B345">
        <v>71.582000000000008</v>
      </c>
      <c r="C345" s="2">
        <v>1</v>
      </c>
      <c r="H345">
        <v>61.66629300000001</v>
      </c>
      <c r="I345" s="3">
        <v>4</v>
      </c>
      <c r="P345">
        <v>2</v>
      </c>
      <c r="Q345" t="str">
        <f>CONCATENATE(C345,E345,G345,I345)</f>
        <v>14</v>
      </c>
    </row>
    <row r="346" spans="1:17" x14ac:dyDescent="0.25">
      <c r="A346">
        <v>345</v>
      </c>
      <c r="B346">
        <v>71.582000000000008</v>
      </c>
      <c r="C346" s="2">
        <v>1</v>
      </c>
      <c r="H346">
        <v>61.631347000000012</v>
      </c>
      <c r="I346" s="3">
        <v>4</v>
      </c>
      <c r="P346">
        <v>2</v>
      </c>
      <c r="Q346" t="str">
        <f>CONCATENATE(C346,E346,G346,I346)</f>
        <v>14</v>
      </c>
    </row>
    <row r="347" spans="1:17" x14ac:dyDescent="0.25">
      <c r="A347">
        <v>346</v>
      </c>
      <c r="B347">
        <v>71.582000000000008</v>
      </c>
      <c r="C347" s="2">
        <v>1</v>
      </c>
      <c r="H347">
        <v>61.650123000000015</v>
      </c>
      <c r="I347" s="3">
        <v>4</v>
      </c>
      <c r="P347">
        <v>2</v>
      </c>
      <c r="Q347" t="str">
        <f>CONCATENATE(C347,E347,G347,I347)</f>
        <v>14</v>
      </c>
    </row>
    <row r="348" spans="1:17" x14ac:dyDescent="0.25">
      <c r="A348">
        <v>347</v>
      </c>
      <c r="B348">
        <v>71.582000000000008</v>
      </c>
      <c r="C348" s="2">
        <v>1</v>
      </c>
      <c r="H348">
        <v>61.665546000000013</v>
      </c>
      <c r="I348" s="3">
        <v>4</v>
      </c>
      <c r="P348">
        <v>2</v>
      </c>
      <c r="Q348" t="str">
        <f>CONCATENATE(C348,E348,G348,I348)</f>
        <v>14</v>
      </c>
    </row>
    <row r="349" spans="1:17" x14ac:dyDescent="0.25">
      <c r="A349">
        <v>348</v>
      </c>
      <c r="B349">
        <v>71.582000000000008</v>
      </c>
      <c r="C349" s="2">
        <v>1</v>
      </c>
      <c r="H349">
        <v>61.667358000000014</v>
      </c>
      <c r="I349" s="3">
        <v>4</v>
      </c>
      <c r="P349">
        <v>2</v>
      </c>
      <c r="Q349" t="str">
        <f>CONCATENATE(C349,E349,G349,I349)</f>
        <v>14</v>
      </c>
    </row>
    <row r="350" spans="1:17" x14ac:dyDescent="0.25">
      <c r="A350">
        <v>349</v>
      </c>
      <c r="B350">
        <v>71.582000000000008</v>
      </c>
      <c r="C350" s="2">
        <v>1</v>
      </c>
      <c r="H350">
        <v>61.645229000000015</v>
      </c>
      <c r="I350" s="3">
        <v>4</v>
      </c>
      <c r="P350">
        <v>2</v>
      </c>
      <c r="Q350" t="str">
        <f>CONCATENATE(C350,E350,G350,I350)</f>
        <v>14</v>
      </c>
    </row>
    <row r="351" spans="1:17" x14ac:dyDescent="0.25">
      <c r="A351">
        <v>350</v>
      </c>
      <c r="B351">
        <v>71.582000000000008</v>
      </c>
      <c r="C351" s="2">
        <v>1</v>
      </c>
      <c r="H351">
        <v>61.658630000000009</v>
      </c>
      <c r="I351" s="3">
        <v>4</v>
      </c>
      <c r="P351">
        <v>2</v>
      </c>
      <c r="Q351" t="str">
        <f>CONCATENATE(C351,E351,G351,I351)</f>
        <v>14</v>
      </c>
    </row>
    <row r="352" spans="1:17" x14ac:dyDescent="0.25">
      <c r="A352">
        <v>351</v>
      </c>
      <c r="F352">
        <v>70.923421000000005</v>
      </c>
      <c r="G352" s="5">
        <v>3</v>
      </c>
      <c r="H352">
        <v>61.668102000000012</v>
      </c>
      <c r="I352" s="3">
        <v>4</v>
      </c>
      <c r="P352">
        <v>2</v>
      </c>
      <c r="Q352" t="str">
        <f>CONCATENATE(C352,E352,G352,I352)</f>
        <v>34</v>
      </c>
    </row>
    <row r="353" spans="1:17" x14ac:dyDescent="0.25">
      <c r="A353">
        <v>352</v>
      </c>
      <c r="F353">
        <v>70.923421000000005</v>
      </c>
      <c r="G353" s="5">
        <v>3</v>
      </c>
      <c r="H353">
        <v>61.612518000000016</v>
      </c>
      <c r="I353" s="3">
        <v>4</v>
      </c>
      <c r="P353">
        <v>2</v>
      </c>
      <c r="Q353" t="str">
        <f>CONCATENATE(C353,E353,G353,I353)</f>
        <v>34</v>
      </c>
    </row>
    <row r="354" spans="1:17" x14ac:dyDescent="0.25">
      <c r="A354">
        <v>353</v>
      </c>
      <c r="F354">
        <v>70.923421000000005</v>
      </c>
      <c r="G354" s="5">
        <v>3</v>
      </c>
      <c r="H354">
        <v>61.612518000000016</v>
      </c>
      <c r="I354" s="3">
        <v>4</v>
      </c>
      <c r="P354">
        <v>2</v>
      </c>
      <c r="Q354" t="str">
        <f>CONCATENATE(C354,E354,G354,I354)</f>
        <v>34</v>
      </c>
    </row>
    <row r="355" spans="1:17" x14ac:dyDescent="0.25">
      <c r="A355">
        <v>354</v>
      </c>
      <c r="F355">
        <v>70.923421000000005</v>
      </c>
      <c r="G355" s="5">
        <v>3</v>
      </c>
      <c r="P355">
        <v>1</v>
      </c>
      <c r="Q355" t="str">
        <f>CONCATENATE(C355,E355,G355,I355)</f>
        <v>3</v>
      </c>
    </row>
    <row r="356" spans="1:17" x14ac:dyDescent="0.25">
      <c r="A356">
        <v>355</v>
      </c>
      <c r="F356">
        <v>70.923421000000005</v>
      </c>
      <c r="G356" s="5">
        <v>3</v>
      </c>
      <c r="P356">
        <v>1</v>
      </c>
      <c r="Q356" t="str">
        <f>CONCATENATE(C356,E356,G356,I356)</f>
        <v>3</v>
      </c>
    </row>
    <row r="357" spans="1:17" x14ac:dyDescent="0.25">
      <c r="A357">
        <v>356</v>
      </c>
      <c r="D357">
        <v>81.79926300000001</v>
      </c>
      <c r="E357" s="4">
        <v>2</v>
      </c>
      <c r="F357">
        <v>70.923421000000005</v>
      </c>
      <c r="G357" s="5">
        <v>3</v>
      </c>
      <c r="P357">
        <v>2</v>
      </c>
      <c r="Q357" t="str">
        <f>CONCATENATE(C357,E357,G357,I357)</f>
        <v>23</v>
      </c>
    </row>
    <row r="358" spans="1:17" x14ac:dyDescent="0.25">
      <c r="A358">
        <v>357</v>
      </c>
      <c r="D358">
        <v>81.788789000000008</v>
      </c>
      <c r="E358" s="4">
        <v>2</v>
      </c>
      <c r="F358">
        <v>70.923421000000005</v>
      </c>
      <c r="G358" s="5">
        <v>3</v>
      </c>
      <c r="P358">
        <v>2</v>
      </c>
      <c r="Q358" t="str">
        <f>CONCATENATE(C358,E358,G358,I358)</f>
        <v>23</v>
      </c>
    </row>
    <row r="359" spans="1:17" x14ac:dyDescent="0.25">
      <c r="A359">
        <v>358</v>
      </c>
      <c r="D359">
        <v>81.812421000000001</v>
      </c>
      <c r="E359" s="4">
        <v>2</v>
      </c>
      <c r="F359">
        <v>70.923421000000005</v>
      </c>
      <c r="G359" s="5">
        <v>3</v>
      </c>
      <c r="P359">
        <v>2</v>
      </c>
      <c r="Q359" t="str">
        <f>CONCATENATE(C359,E359,G359,I359)</f>
        <v>23</v>
      </c>
    </row>
    <row r="360" spans="1:17" x14ac:dyDescent="0.25">
      <c r="A360">
        <v>359</v>
      </c>
      <c r="D360">
        <v>81.797999000000004</v>
      </c>
      <c r="E360" s="4">
        <v>2</v>
      </c>
      <c r="F360">
        <v>70.923421000000005</v>
      </c>
      <c r="G360" s="5">
        <v>3</v>
      </c>
      <c r="P360">
        <v>2</v>
      </c>
      <c r="Q360" t="str">
        <f>CONCATENATE(C360,E360,G360,I360)</f>
        <v>23</v>
      </c>
    </row>
    <row r="361" spans="1:17" x14ac:dyDescent="0.25">
      <c r="A361">
        <v>360</v>
      </c>
      <c r="D361">
        <v>81.787261999999998</v>
      </c>
      <c r="E361" s="4">
        <v>2</v>
      </c>
      <c r="F361">
        <v>70.923421000000005</v>
      </c>
      <c r="G361" s="5">
        <v>3</v>
      </c>
      <c r="P361">
        <v>2</v>
      </c>
      <c r="Q361" t="str">
        <f>CONCATENATE(C361,E361,G361,I361)</f>
        <v>23</v>
      </c>
    </row>
    <row r="362" spans="1:17" x14ac:dyDescent="0.25">
      <c r="A362">
        <v>361</v>
      </c>
      <c r="D362">
        <v>81.780578000000006</v>
      </c>
      <c r="E362" s="4">
        <v>2</v>
      </c>
      <c r="P362">
        <v>1</v>
      </c>
      <c r="Q362" t="str">
        <f>CONCATENATE(C362,E362,G362,I362)</f>
        <v>2</v>
      </c>
    </row>
    <row r="363" spans="1:17" x14ac:dyDescent="0.25">
      <c r="A363">
        <v>362</v>
      </c>
      <c r="D363">
        <v>81.806578000000002</v>
      </c>
      <c r="E363" s="4">
        <v>2</v>
      </c>
      <c r="P363">
        <v>1</v>
      </c>
      <c r="Q363" t="str">
        <f>CONCATENATE(C363,E363,G363,I363)</f>
        <v>2</v>
      </c>
    </row>
    <row r="364" spans="1:17" x14ac:dyDescent="0.25">
      <c r="A364">
        <v>363</v>
      </c>
      <c r="D364">
        <v>81.834263000000007</v>
      </c>
      <c r="E364" s="4">
        <v>2</v>
      </c>
      <c r="P364">
        <v>1</v>
      </c>
      <c r="Q364" t="str">
        <f>CONCATENATE(C364,E364,G364,I364)</f>
        <v>2</v>
      </c>
    </row>
    <row r="365" spans="1:17" x14ac:dyDescent="0.25">
      <c r="A365">
        <v>364</v>
      </c>
      <c r="B365">
        <v>89.052474000000004</v>
      </c>
      <c r="C365" s="2">
        <v>1</v>
      </c>
      <c r="D365">
        <v>81.823210000000003</v>
      </c>
      <c r="E365" s="4">
        <v>2</v>
      </c>
      <c r="P365">
        <v>2</v>
      </c>
      <c r="Q365" t="str">
        <f>CONCATENATE(C365,E365,G365,I365)</f>
        <v>12</v>
      </c>
    </row>
    <row r="366" spans="1:17" x14ac:dyDescent="0.25">
      <c r="A366">
        <v>365</v>
      </c>
      <c r="B366">
        <v>89.06910400000001</v>
      </c>
      <c r="C366" s="2">
        <v>1</v>
      </c>
      <c r="D366">
        <v>81.823210000000003</v>
      </c>
      <c r="E366" s="4">
        <v>2</v>
      </c>
      <c r="P366">
        <v>2</v>
      </c>
      <c r="Q366" t="str">
        <f>CONCATENATE(C366,E366,G366,I366)</f>
        <v>12</v>
      </c>
    </row>
    <row r="367" spans="1:17" x14ac:dyDescent="0.25">
      <c r="A367">
        <v>366</v>
      </c>
      <c r="B367">
        <v>89.031103999999999</v>
      </c>
      <c r="C367" s="2">
        <v>1</v>
      </c>
      <c r="P367">
        <v>1</v>
      </c>
      <c r="Q367" t="str">
        <f>CONCATENATE(C367,E367,G367,I367)</f>
        <v>1</v>
      </c>
    </row>
    <row r="368" spans="1:17" x14ac:dyDescent="0.25">
      <c r="A368">
        <v>367</v>
      </c>
      <c r="B368">
        <v>89.015473000000014</v>
      </c>
      <c r="C368" s="2">
        <v>1</v>
      </c>
      <c r="P368">
        <v>1</v>
      </c>
      <c r="Q368" t="str">
        <f>CONCATENATE(C368,E368,G368,I368)</f>
        <v>1</v>
      </c>
    </row>
    <row r="369" spans="1:17" x14ac:dyDescent="0.25">
      <c r="A369">
        <v>368</v>
      </c>
      <c r="B369">
        <v>89.003421000000003</v>
      </c>
      <c r="C369" s="2">
        <v>1</v>
      </c>
      <c r="H369">
        <v>83.553947000000008</v>
      </c>
      <c r="I369" s="3">
        <v>4</v>
      </c>
      <c r="P369">
        <v>2</v>
      </c>
      <c r="Q369" t="str">
        <f>CONCATENATE(C369,E369,G369,I369)</f>
        <v>14</v>
      </c>
    </row>
    <row r="370" spans="1:17" x14ac:dyDescent="0.25">
      <c r="A370">
        <v>369</v>
      </c>
      <c r="B370">
        <v>88.959210000000013</v>
      </c>
      <c r="C370" s="2">
        <v>1</v>
      </c>
      <c r="H370">
        <v>83.532368000000005</v>
      </c>
      <c r="I370" s="3">
        <v>4</v>
      </c>
      <c r="P370">
        <v>2</v>
      </c>
      <c r="Q370" t="str">
        <f>CONCATENATE(C370,E370,G370,I370)</f>
        <v>14</v>
      </c>
    </row>
    <row r="371" spans="1:17" x14ac:dyDescent="0.25">
      <c r="A371">
        <v>370</v>
      </c>
      <c r="B371">
        <v>88.961787000000015</v>
      </c>
      <c r="C371" s="2">
        <v>1</v>
      </c>
      <c r="H371">
        <v>83.515314000000004</v>
      </c>
      <c r="I371" s="3">
        <v>4</v>
      </c>
      <c r="P371">
        <v>2</v>
      </c>
      <c r="Q371" t="str">
        <f>CONCATENATE(C371,E371,G371,I371)</f>
        <v>14</v>
      </c>
    </row>
    <row r="372" spans="1:17" x14ac:dyDescent="0.25">
      <c r="A372">
        <v>371</v>
      </c>
      <c r="B372">
        <v>88.94810600000001</v>
      </c>
      <c r="C372" s="2">
        <v>1</v>
      </c>
      <c r="F372">
        <v>87.741578000000004</v>
      </c>
      <c r="G372" s="5">
        <v>3</v>
      </c>
      <c r="H372">
        <v>83.511262000000002</v>
      </c>
      <c r="I372" s="3">
        <v>4</v>
      </c>
      <c r="P372">
        <v>3</v>
      </c>
      <c r="Q372" t="str">
        <f>CONCATENATE(C372,E372,G372,I372)</f>
        <v>134</v>
      </c>
    </row>
    <row r="373" spans="1:17" x14ac:dyDescent="0.25">
      <c r="A373">
        <v>372</v>
      </c>
      <c r="B373">
        <v>89.06910400000001</v>
      </c>
      <c r="C373" s="2">
        <v>1</v>
      </c>
      <c r="F373">
        <v>87.741578000000004</v>
      </c>
      <c r="G373" s="5">
        <v>3</v>
      </c>
      <c r="H373">
        <v>83.526420000000002</v>
      </c>
      <c r="I373" s="3">
        <v>4</v>
      </c>
      <c r="P373">
        <v>3</v>
      </c>
      <c r="Q373" t="str">
        <f>CONCATENATE(C373,E373,G373,I373)</f>
        <v>134</v>
      </c>
    </row>
    <row r="374" spans="1:17" x14ac:dyDescent="0.25">
      <c r="A374">
        <v>373</v>
      </c>
      <c r="F374">
        <v>87.745366000000004</v>
      </c>
      <c r="G374" s="5">
        <v>3</v>
      </c>
      <c r="H374">
        <v>83.514579000000012</v>
      </c>
      <c r="I374" s="3">
        <v>4</v>
      </c>
      <c r="P374">
        <v>2</v>
      </c>
      <c r="Q374" t="str">
        <f>CONCATENATE(C374,E374,G374,I374)</f>
        <v>34</v>
      </c>
    </row>
    <row r="375" spans="1:17" x14ac:dyDescent="0.25">
      <c r="A375">
        <v>374</v>
      </c>
      <c r="F375">
        <v>87.787631000000005</v>
      </c>
      <c r="G375" s="5">
        <v>3</v>
      </c>
      <c r="H375">
        <v>83.495736000000008</v>
      </c>
      <c r="I375" s="3">
        <v>4</v>
      </c>
      <c r="P375">
        <v>2</v>
      </c>
      <c r="Q375" t="str">
        <f>CONCATENATE(C375,E375,G375,I375)</f>
        <v>34</v>
      </c>
    </row>
    <row r="376" spans="1:17" x14ac:dyDescent="0.25">
      <c r="A376">
        <v>375</v>
      </c>
      <c r="F376">
        <v>87.789420000000007</v>
      </c>
      <c r="G376" s="5">
        <v>3</v>
      </c>
      <c r="H376">
        <v>83.521157000000002</v>
      </c>
      <c r="I376" s="3">
        <v>4</v>
      </c>
      <c r="P376">
        <v>2</v>
      </c>
      <c r="Q376" t="str">
        <f>CONCATENATE(C376,E376,G376,I376)</f>
        <v>34</v>
      </c>
    </row>
    <row r="377" spans="1:17" x14ac:dyDescent="0.25">
      <c r="A377">
        <v>376</v>
      </c>
      <c r="F377">
        <v>87.782842000000016</v>
      </c>
      <c r="G377" s="5">
        <v>3</v>
      </c>
      <c r="H377">
        <v>83.553947000000008</v>
      </c>
      <c r="I377" s="3">
        <v>4</v>
      </c>
      <c r="P377">
        <v>2</v>
      </c>
      <c r="Q377" t="str">
        <f>CONCATENATE(C377,E377,G377,I377)</f>
        <v>34</v>
      </c>
    </row>
    <row r="378" spans="1:17" x14ac:dyDescent="0.25">
      <c r="A378">
        <v>377</v>
      </c>
      <c r="F378">
        <v>87.794053000000005</v>
      </c>
      <c r="G378" s="5">
        <v>3</v>
      </c>
      <c r="H378">
        <v>83.553947000000008</v>
      </c>
      <c r="I378" s="3">
        <v>4</v>
      </c>
      <c r="P378">
        <v>2</v>
      </c>
      <c r="Q378" t="str">
        <f>CONCATENATE(C378,E378,G378,I378)</f>
        <v>34</v>
      </c>
    </row>
    <row r="379" spans="1:17" x14ac:dyDescent="0.25">
      <c r="A379">
        <v>378</v>
      </c>
      <c r="D379">
        <v>104.582053</v>
      </c>
      <c r="E379" s="4">
        <v>2</v>
      </c>
      <c r="F379">
        <v>87.72005200000001</v>
      </c>
      <c r="G379" s="5">
        <v>3</v>
      </c>
      <c r="P379">
        <v>2</v>
      </c>
      <c r="Q379" t="str">
        <f>CONCATENATE(C379,E379,G379,I379)</f>
        <v>23</v>
      </c>
    </row>
    <row r="380" spans="1:17" x14ac:dyDescent="0.25">
      <c r="A380">
        <v>379</v>
      </c>
      <c r="D380">
        <v>104.57573600000001</v>
      </c>
      <c r="E380" s="4">
        <v>2</v>
      </c>
      <c r="F380">
        <v>87.707421000000011</v>
      </c>
      <c r="G380" s="5">
        <v>3</v>
      </c>
      <c r="P380">
        <v>2</v>
      </c>
      <c r="Q380" t="str">
        <f>CONCATENATE(C380,E380,G380,I380)</f>
        <v>23</v>
      </c>
    </row>
    <row r="381" spans="1:17" x14ac:dyDescent="0.25">
      <c r="A381">
        <v>380</v>
      </c>
      <c r="D381">
        <v>104.576892</v>
      </c>
      <c r="E381" s="4">
        <v>2</v>
      </c>
      <c r="F381">
        <v>87.741578000000004</v>
      </c>
      <c r="G381" s="5">
        <v>3</v>
      </c>
      <c r="P381">
        <v>2</v>
      </c>
      <c r="Q381" t="str">
        <f>CONCATENATE(C381,E381,G381,I381)</f>
        <v>23</v>
      </c>
    </row>
    <row r="382" spans="1:17" x14ac:dyDescent="0.25">
      <c r="A382">
        <v>381</v>
      </c>
      <c r="D382">
        <v>104.57673600000001</v>
      </c>
      <c r="E382" s="4">
        <v>2</v>
      </c>
      <c r="P382">
        <v>1</v>
      </c>
      <c r="Q382" t="str">
        <f>CONCATENATE(C382,E382,G382,I382)</f>
        <v>2</v>
      </c>
    </row>
    <row r="383" spans="1:17" x14ac:dyDescent="0.25">
      <c r="A383">
        <v>382</v>
      </c>
      <c r="D383">
        <v>104.580787</v>
      </c>
      <c r="E383" s="4">
        <v>2</v>
      </c>
      <c r="P383">
        <v>1</v>
      </c>
      <c r="Q383" t="str">
        <f>CONCATENATE(C383,E383,G383,I383)</f>
        <v>2</v>
      </c>
    </row>
    <row r="384" spans="1:17" x14ac:dyDescent="0.25">
      <c r="A384">
        <v>383</v>
      </c>
      <c r="D384">
        <v>104.57184100000001</v>
      </c>
      <c r="E384" s="4">
        <v>2</v>
      </c>
      <c r="P384">
        <v>1</v>
      </c>
      <c r="Q384" t="str">
        <f>CONCATENATE(C384,E384,G384,I384)</f>
        <v>2</v>
      </c>
    </row>
    <row r="385" spans="1:17" x14ac:dyDescent="0.25">
      <c r="A385">
        <v>384</v>
      </c>
      <c r="D385">
        <v>104.546474</v>
      </c>
      <c r="E385" s="4">
        <v>2</v>
      </c>
      <c r="P385">
        <v>1</v>
      </c>
      <c r="Q385" t="str">
        <f>CONCATENATE(C385,E385,G385,I385)</f>
        <v>2</v>
      </c>
    </row>
    <row r="386" spans="1:17" x14ac:dyDescent="0.25">
      <c r="A386">
        <v>385</v>
      </c>
      <c r="D386">
        <v>104.550105</v>
      </c>
      <c r="E386" s="4">
        <v>2</v>
      </c>
      <c r="P386">
        <v>1</v>
      </c>
      <c r="Q386" t="str">
        <f>CONCATENATE(C386,E386,G386,I386)</f>
        <v>2</v>
      </c>
    </row>
    <row r="387" spans="1:17" x14ac:dyDescent="0.25">
      <c r="A387">
        <v>386</v>
      </c>
      <c r="B387">
        <v>111.607207</v>
      </c>
      <c r="C387" s="2">
        <v>1</v>
      </c>
      <c r="D387">
        <v>104.610522</v>
      </c>
      <c r="E387" s="4">
        <v>2</v>
      </c>
      <c r="P387">
        <v>2</v>
      </c>
      <c r="Q387" t="str">
        <f>CONCATENATE(C387,E387,G387,I387)</f>
        <v>12</v>
      </c>
    </row>
    <row r="388" spans="1:17" x14ac:dyDescent="0.25">
      <c r="A388">
        <v>387</v>
      </c>
      <c r="B388">
        <v>111.621421</v>
      </c>
      <c r="C388" s="2">
        <v>1</v>
      </c>
      <c r="D388">
        <v>104.582053</v>
      </c>
      <c r="E388" s="4">
        <v>2</v>
      </c>
      <c r="P388">
        <v>2</v>
      </c>
      <c r="Q388" t="str">
        <f>CONCATENATE(C388,E388,G388,I388)</f>
        <v>12</v>
      </c>
    </row>
    <row r="389" spans="1:17" x14ac:dyDescent="0.25">
      <c r="A389">
        <v>388</v>
      </c>
      <c r="B389">
        <v>111.597262</v>
      </c>
      <c r="C389" s="2">
        <v>1</v>
      </c>
      <c r="D389">
        <v>104.582053</v>
      </c>
      <c r="E389" s="4">
        <v>2</v>
      </c>
      <c r="P389">
        <v>2</v>
      </c>
      <c r="Q389" t="str">
        <f>CONCATENATE(C389,E389,G389,I389)</f>
        <v>12</v>
      </c>
    </row>
    <row r="390" spans="1:17" x14ac:dyDescent="0.25">
      <c r="A390">
        <v>389</v>
      </c>
      <c r="B390">
        <v>111.615104</v>
      </c>
      <c r="C390" s="2">
        <v>1</v>
      </c>
      <c r="P390">
        <v>1</v>
      </c>
      <c r="Q390" t="str">
        <f>CONCATENATE(C390,E390,G390,I390)</f>
        <v>1</v>
      </c>
    </row>
    <row r="391" spans="1:17" x14ac:dyDescent="0.25">
      <c r="A391">
        <v>390</v>
      </c>
      <c r="B391">
        <v>111.611682</v>
      </c>
      <c r="C391" s="2">
        <v>1</v>
      </c>
      <c r="P391">
        <v>1</v>
      </c>
      <c r="Q391" t="str">
        <f>CONCATENATE(C391,E391,G391,I391)</f>
        <v>1</v>
      </c>
    </row>
    <row r="392" spans="1:17" x14ac:dyDescent="0.25">
      <c r="A392">
        <v>391</v>
      </c>
      <c r="B392">
        <v>111.62247400000001</v>
      </c>
      <c r="C392" s="2">
        <v>1</v>
      </c>
      <c r="P392">
        <v>1</v>
      </c>
      <c r="Q392" t="str">
        <f>CONCATENATE(C392,E392,G392,I392)</f>
        <v>1</v>
      </c>
    </row>
    <row r="393" spans="1:17" x14ac:dyDescent="0.25">
      <c r="A393">
        <v>392</v>
      </c>
      <c r="B393">
        <v>111.62526200000001</v>
      </c>
      <c r="C393" s="2">
        <v>1</v>
      </c>
      <c r="P393">
        <v>1</v>
      </c>
      <c r="Q393" t="str">
        <f>CONCATENATE(C393,E393,G393,I393)</f>
        <v>1</v>
      </c>
    </row>
    <row r="394" spans="1:17" x14ac:dyDescent="0.25">
      <c r="A394">
        <v>393</v>
      </c>
      <c r="B394">
        <v>111.622157</v>
      </c>
      <c r="C394" s="2">
        <v>1</v>
      </c>
      <c r="H394">
        <v>107.95126200000001</v>
      </c>
      <c r="I394" s="3">
        <v>4</v>
      </c>
      <c r="P394">
        <v>2</v>
      </c>
      <c r="Q394" t="str">
        <f>CONCATENATE(C394,E394,G394,I394)</f>
        <v>14</v>
      </c>
    </row>
    <row r="395" spans="1:17" x14ac:dyDescent="0.25">
      <c r="A395">
        <v>394</v>
      </c>
      <c r="B395">
        <v>111.582629</v>
      </c>
      <c r="C395" s="2">
        <v>1</v>
      </c>
      <c r="H395">
        <v>107.99257900000001</v>
      </c>
      <c r="I395" s="3">
        <v>4</v>
      </c>
      <c r="P395">
        <v>2</v>
      </c>
      <c r="Q395" t="str">
        <f>CONCATENATE(C395,E395,G395,I395)</f>
        <v>14</v>
      </c>
    </row>
    <row r="396" spans="1:17" x14ac:dyDescent="0.25">
      <c r="A396">
        <v>395</v>
      </c>
      <c r="F396">
        <v>110.645106</v>
      </c>
      <c r="G396" s="5">
        <v>3</v>
      </c>
      <c r="H396">
        <v>108.007525</v>
      </c>
      <c r="I396" s="3">
        <v>4</v>
      </c>
      <c r="P396">
        <v>2</v>
      </c>
      <c r="Q396" t="str">
        <f>CONCATENATE(C396,E396,G396,I396)</f>
        <v>34</v>
      </c>
    </row>
    <row r="397" spans="1:17" x14ac:dyDescent="0.25">
      <c r="A397">
        <v>396</v>
      </c>
      <c r="F397">
        <v>110.63647400000001</v>
      </c>
      <c r="G397" s="5">
        <v>3</v>
      </c>
      <c r="H397">
        <v>107.99420800000001</v>
      </c>
      <c r="I397" s="3">
        <v>4</v>
      </c>
      <c r="P397">
        <v>2</v>
      </c>
      <c r="Q397" t="str">
        <f>CONCATENATE(C397,E397,G397,I397)</f>
        <v>34</v>
      </c>
    </row>
    <row r="398" spans="1:17" x14ac:dyDescent="0.25">
      <c r="A398">
        <v>397</v>
      </c>
      <c r="F398">
        <v>110.66247100000001</v>
      </c>
      <c r="G398" s="5">
        <v>3</v>
      </c>
      <c r="H398">
        <v>107.98868100000001</v>
      </c>
      <c r="I398" s="3">
        <v>4</v>
      </c>
      <c r="P398">
        <v>2</v>
      </c>
      <c r="Q398" t="str">
        <f>CONCATENATE(C398,E398,G398,I398)</f>
        <v>34</v>
      </c>
    </row>
    <row r="399" spans="1:17" x14ac:dyDescent="0.25">
      <c r="A399">
        <v>398</v>
      </c>
      <c r="F399">
        <v>110.660419</v>
      </c>
      <c r="G399" s="5">
        <v>3</v>
      </c>
      <c r="H399">
        <v>107.99052700000001</v>
      </c>
      <c r="I399" s="3">
        <v>4</v>
      </c>
      <c r="P399">
        <v>2</v>
      </c>
      <c r="Q399" t="str">
        <f>CONCATENATE(C399,E399,G399,I399)</f>
        <v>34</v>
      </c>
    </row>
    <row r="400" spans="1:17" x14ac:dyDescent="0.25">
      <c r="A400">
        <v>399</v>
      </c>
      <c r="F400">
        <v>110.67610500000001</v>
      </c>
      <c r="G400" s="5">
        <v>3</v>
      </c>
      <c r="H400">
        <v>108.02642</v>
      </c>
      <c r="I400" s="3">
        <v>4</v>
      </c>
      <c r="P400">
        <v>2</v>
      </c>
      <c r="Q400" t="str">
        <f>CONCATENATE(C400,E400,G400,I400)</f>
        <v>34</v>
      </c>
    </row>
    <row r="401" spans="1:17" x14ac:dyDescent="0.25">
      <c r="A401">
        <v>400</v>
      </c>
      <c r="F401">
        <v>110.71920700000001</v>
      </c>
      <c r="G401" s="5">
        <v>3</v>
      </c>
      <c r="H401">
        <v>108.00394700000001</v>
      </c>
      <c r="I401" s="3">
        <v>4</v>
      </c>
      <c r="P401">
        <v>2</v>
      </c>
      <c r="Q401" t="str">
        <f>CONCATENATE(C401,E401,G401,I401)</f>
        <v>34</v>
      </c>
    </row>
    <row r="402" spans="1:17" x14ac:dyDescent="0.25">
      <c r="A402">
        <v>401</v>
      </c>
      <c r="F402">
        <v>110.70494400000001</v>
      </c>
      <c r="G402" s="5">
        <v>3</v>
      </c>
      <c r="H402">
        <v>107.95126200000001</v>
      </c>
      <c r="I402" s="3">
        <v>4</v>
      </c>
      <c r="P402">
        <v>2</v>
      </c>
      <c r="Q402" t="str">
        <f>CONCATENATE(C402,E402,G402,I402)</f>
        <v>34</v>
      </c>
    </row>
    <row r="403" spans="1:17" x14ac:dyDescent="0.25">
      <c r="A403">
        <v>402</v>
      </c>
      <c r="D403">
        <v>129.00294400000001</v>
      </c>
      <c r="E403" s="4">
        <v>2</v>
      </c>
      <c r="F403">
        <v>110.70310500000001</v>
      </c>
      <c r="G403" s="5">
        <v>3</v>
      </c>
      <c r="P403">
        <v>2</v>
      </c>
      <c r="Q403" t="str">
        <f>CONCATENATE(C403,E403,G403,I403)</f>
        <v>23</v>
      </c>
    </row>
    <row r="404" spans="1:17" x14ac:dyDescent="0.25">
      <c r="A404">
        <v>403</v>
      </c>
      <c r="D404">
        <v>129.00294400000001</v>
      </c>
      <c r="E404" s="4">
        <v>2</v>
      </c>
      <c r="F404">
        <v>110.645106</v>
      </c>
      <c r="G404" s="5">
        <v>3</v>
      </c>
      <c r="P404">
        <v>2</v>
      </c>
      <c r="Q404" t="str">
        <f>CONCATENATE(C404,E404,G404,I404)</f>
        <v>23</v>
      </c>
    </row>
    <row r="405" spans="1:17" x14ac:dyDescent="0.25">
      <c r="A405">
        <v>404</v>
      </c>
      <c r="D405">
        <v>129.033736</v>
      </c>
      <c r="E405" s="4">
        <v>2</v>
      </c>
      <c r="P405">
        <v>1</v>
      </c>
      <c r="Q405" t="str">
        <f>CONCATENATE(C405,E405,G405,I405)</f>
        <v>2</v>
      </c>
    </row>
    <row r="406" spans="1:17" x14ac:dyDescent="0.25">
      <c r="A406">
        <v>405</v>
      </c>
      <c r="D406">
        <v>128.99615399999999</v>
      </c>
      <c r="E406" s="4">
        <v>2</v>
      </c>
      <c r="P406">
        <v>1</v>
      </c>
      <c r="Q406" t="str">
        <f>CONCATENATE(C406,E406,G406,I406)</f>
        <v>2</v>
      </c>
    </row>
    <row r="407" spans="1:17" x14ac:dyDescent="0.25">
      <c r="A407">
        <v>406</v>
      </c>
      <c r="D407">
        <v>129.02999800000001</v>
      </c>
      <c r="E407" s="4">
        <v>2</v>
      </c>
      <c r="P407">
        <v>1</v>
      </c>
      <c r="Q407" t="str">
        <f>CONCATENATE(C407,E407,G407,I407)</f>
        <v>2</v>
      </c>
    </row>
    <row r="408" spans="1:17" x14ac:dyDescent="0.25">
      <c r="A408">
        <v>407</v>
      </c>
      <c r="D408">
        <v>129.02310499999999</v>
      </c>
      <c r="E408" s="4">
        <v>2</v>
      </c>
      <c r="P408">
        <v>1</v>
      </c>
      <c r="Q408" t="str">
        <f>CONCATENATE(C408,E408,G408,I408)</f>
        <v>2</v>
      </c>
    </row>
    <row r="409" spans="1:17" x14ac:dyDescent="0.25">
      <c r="A409">
        <v>408</v>
      </c>
      <c r="D409">
        <v>129.01810700000001</v>
      </c>
      <c r="E409" s="4">
        <v>2</v>
      </c>
      <c r="P409">
        <v>1</v>
      </c>
      <c r="Q409" t="str">
        <f>CONCATENATE(C409,E409,G409,I409)</f>
        <v>2</v>
      </c>
    </row>
    <row r="410" spans="1:17" x14ac:dyDescent="0.25">
      <c r="A410">
        <v>409</v>
      </c>
      <c r="B410">
        <v>134.18157500000001</v>
      </c>
      <c r="C410" s="2">
        <v>1</v>
      </c>
      <c r="D410">
        <v>129.05152000000001</v>
      </c>
      <c r="E410" s="4">
        <v>2</v>
      </c>
      <c r="P410">
        <v>2</v>
      </c>
      <c r="Q410" t="str">
        <f>CONCATENATE(C410,E410,G410,I410)</f>
        <v>12</v>
      </c>
    </row>
    <row r="411" spans="1:17" x14ac:dyDescent="0.25">
      <c r="A411">
        <v>410</v>
      </c>
      <c r="B411">
        <v>134.18157500000001</v>
      </c>
      <c r="C411" s="2">
        <v>1</v>
      </c>
      <c r="D411">
        <v>129.106368</v>
      </c>
      <c r="E411" s="4">
        <v>2</v>
      </c>
      <c r="P411">
        <v>2</v>
      </c>
      <c r="Q411" t="str">
        <f>CONCATENATE(C411,E411,G411,I411)</f>
        <v>12</v>
      </c>
    </row>
    <row r="412" spans="1:17" x14ac:dyDescent="0.25">
      <c r="A412">
        <v>411</v>
      </c>
      <c r="B412">
        <v>134.18157500000001</v>
      </c>
      <c r="C412" s="2">
        <v>1</v>
      </c>
      <c r="D412">
        <v>129.00294400000001</v>
      </c>
      <c r="E412" s="4">
        <v>2</v>
      </c>
      <c r="P412">
        <v>2</v>
      </c>
      <c r="Q412" t="str">
        <f>CONCATENATE(C412,E412,G412,I412)</f>
        <v>12</v>
      </c>
    </row>
    <row r="413" spans="1:17" x14ac:dyDescent="0.25">
      <c r="A413">
        <v>412</v>
      </c>
      <c r="B413">
        <v>134.18157500000001</v>
      </c>
      <c r="C413" s="2">
        <v>1</v>
      </c>
      <c r="P413">
        <v>1</v>
      </c>
      <c r="Q413" t="str">
        <f>CONCATENATE(C413,E413,G413,I413)</f>
        <v>1</v>
      </c>
    </row>
    <row r="414" spans="1:17" x14ac:dyDescent="0.25">
      <c r="A414">
        <v>413</v>
      </c>
      <c r="B414">
        <v>134.18157500000001</v>
      </c>
      <c r="C414" s="2">
        <v>1</v>
      </c>
      <c r="P414">
        <v>1</v>
      </c>
      <c r="Q414" t="str">
        <f>CONCATENATE(C414,E414,G414,I414)</f>
        <v>1</v>
      </c>
    </row>
    <row r="415" spans="1:17" x14ac:dyDescent="0.25">
      <c r="A415">
        <v>414</v>
      </c>
      <c r="B415">
        <v>134.18157500000001</v>
      </c>
      <c r="C415" s="2">
        <v>1</v>
      </c>
      <c r="P415">
        <v>1</v>
      </c>
      <c r="Q415" t="str">
        <f>CONCATENATE(C415,E415,G415,I415)</f>
        <v>1</v>
      </c>
    </row>
    <row r="416" spans="1:17" x14ac:dyDescent="0.25">
      <c r="A416">
        <v>415</v>
      </c>
      <c r="B416">
        <v>134.18157500000001</v>
      </c>
      <c r="C416" s="2">
        <v>1</v>
      </c>
      <c r="H416">
        <v>130.80125700000002</v>
      </c>
      <c r="I416" s="3">
        <v>4</v>
      </c>
      <c r="P416">
        <v>2</v>
      </c>
      <c r="Q416" t="str">
        <f>CONCATENATE(C416,E416,G416,I416)</f>
        <v>14</v>
      </c>
    </row>
    <row r="417" spans="1:17" x14ac:dyDescent="0.25">
      <c r="A417">
        <v>416</v>
      </c>
      <c r="B417">
        <v>134.18157500000001</v>
      </c>
      <c r="C417" s="2">
        <v>1</v>
      </c>
      <c r="H417">
        <v>130.80125700000002</v>
      </c>
      <c r="I417" s="3">
        <v>4</v>
      </c>
      <c r="P417">
        <v>2</v>
      </c>
      <c r="Q417" t="str">
        <f>CONCATENATE(C417,E417,G417,I417)</f>
        <v>14</v>
      </c>
    </row>
    <row r="418" spans="1:17" x14ac:dyDescent="0.25">
      <c r="A418">
        <v>417</v>
      </c>
      <c r="B418">
        <v>134.18157500000001</v>
      </c>
      <c r="C418" s="2">
        <v>1</v>
      </c>
      <c r="H418">
        <v>130.81889200000001</v>
      </c>
      <c r="I418" s="3">
        <v>4</v>
      </c>
      <c r="P418">
        <v>2</v>
      </c>
      <c r="Q418" t="str">
        <f>CONCATENATE(C418,E418,G418,I418)</f>
        <v>14</v>
      </c>
    </row>
    <row r="419" spans="1:17" x14ac:dyDescent="0.25">
      <c r="A419">
        <v>418</v>
      </c>
      <c r="F419">
        <v>132.60052400000001</v>
      </c>
      <c r="G419" s="5">
        <v>3</v>
      </c>
      <c r="H419">
        <v>130.803313</v>
      </c>
      <c r="I419" s="3">
        <v>4</v>
      </c>
      <c r="P419">
        <v>2</v>
      </c>
      <c r="Q419" t="str">
        <f>CONCATENATE(C419,E419,G419,I419)</f>
        <v>34</v>
      </c>
    </row>
    <row r="420" spans="1:17" x14ac:dyDescent="0.25">
      <c r="A420">
        <v>419</v>
      </c>
      <c r="F420">
        <v>132.64136400000001</v>
      </c>
      <c r="G420" s="5">
        <v>3</v>
      </c>
      <c r="H420">
        <v>130.83152699999999</v>
      </c>
      <c r="I420" s="3">
        <v>4</v>
      </c>
      <c r="P420">
        <v>2</v>
      </c>
      <c r="Q420" t="str">
        <f>CONCATENATE(C420,E420,G420,I420)</f>
        <v>34</v>
      </c>
    </row>
    <row r="421" spans="1:17" x14ac:dyDescent="0.25">
      <c r="A421">
        <v>420</v>
      </c>
      <c r="F421">
        <v>132.641154</v>
      </c>
      <c r="G421" s="5">
        <v>3</v>
      </c>
      <c r="H421">
        <v>130.845889</v>
      </c>
      <c r="I421" s="3">
        <v>4</v>
      </c>
      <c r="P421">
        <v>2</v>
      </c>
      <c r="Q421" t="str">
        <f>CONCATENATE(C421,E421,G421,I421)</f>
        <v>34</v>
      </c>
    </row>
    <row r="422" spans="1:17" x14ac:dyDescent="0.25">
      <c r="A422">
        <v>421</v>
      </c>
      <c r="F422">
        <v>132.583472</v>
      </c>
      <c r="G422" s="5">
        <v>3</v>
      </c>
      <c r="H422">
        <v>130.896209</v>
      </c>
      <c r="I422" s="3">
        <v>4</v>
      </c>
      <c r="P422">
        <v>2</v>
      </c>
      <c r="Q422" t="str">
        <f>CONCATENATE(C422,E422,G422,I422)</f>
        <v>34</v>
      </c>
    </row>
    <row r="423" spans="1:17" x14ac:dyDescent="0.25">
      <c r="A423">
        <v>422</v>
      </c>
      <c r="F423">
        <v>132.67378500000001</v>
      </c>
      <c r="G423" s="5">
        <v>3</v>
      </c>
      <c r="H423">
        <v>130.84720900000002</v>
      </c>
      <c r="I423" s="3">
        <v>4</v>
      </c>
      <c r="P423">
        <v>2</v>
      </c>
      <c r="Q423" t="str">
        <f>CONCATENATE(C423,E423,G423,I423)</f>
        <v>34</v>
      </c>
    </row>
    <row r="424" spans="1:17" x14ac:dyDescent="0.25">
      <c r="A424">
        <v>423</v>
      </c>
      <c r="F424">
        <v>132.724841</v>
      </c>
      <c r="G424" s="5">
        <v>3</v>
      </c>
      <c r="H424">
        <v>130.80125700000002</v>
      </c>
      <c r="I424" s="3">
        <v>4</v>
      </c>
      <c r="P424">
        <v>2</v>
      </c>
      <c r="Q424" t="str">
        <f>CONCATENATE(C424,E424,G424,I424)</f>
        <v>34</v>
      </c>
    </row>
    <row r="425" spans="1:17" x14ac:dyDescent="0.25">
      <c r="A425">
        <v>424</v>
      </c>
      <c r="D425">
        <v>155.34585300000001</v>
      </c>
      <c r="E425" s="4">
        <v>2</v>
      </c>
      <c r="F425">
        <v>132.72962899999999</v>
      </c>
      <c r="G425" s="5">
        <v>3</v>
      </c>
      <c r="H425">
        <v>130.80125700000002</v>
      </c>
      <c r="I425" s="3">
        <v>4</v>
      </c>
      <c r="P425">
        <v>3</v>
      </c>
      <c r="Q425" t="str">
        <f>CONCATENATE(C425,E425,G425,I425)</f>
        <v>234</v>
      </c>
    </row>
    <row r="426" spans="1:17" x14ac:dyDescent="0.25">
      <c r="A426">
        <v>425</v>
      </c>
      <c r="D426">
        <v>155.33287300000001</v>
      </c>
      <c r="E426" s="4">
        <v>2</v>
      </c>
      <c r="F426">
        <v>132.78905</v>
      </c>
      <c r="G426" s="5">
        <v>3</v>
      </c>
      <c r="H426">
        <v>130.80125700000002</v>
      </c>
      <c r="I426" s="3">
        <v>4</v>
      </c>
      <c r="P426">
        <v>3</v>
      </c>
      <c r="Q426" t="str">
        <f>CONCATENATE(C426,E426,G426,I426)</f>
        <v>234</v>
      </c>
    </row>
    <row r="427" spans="1:17" x14ac:dyDescent="0.25">
      <c r="A427">
        <v>426</v>
      </c>
      <c r="D427">
        <v>155.32340600000001</v>
      </c>
      <c r="E427" s="4">
        <v>2</v>
      </c>
      <c r="F427">
        <v>132.60052400000001</v>
      </c>
      <c r="G427" s="5">
        <v>3</v>
      </c>
      <c r="P427">
        <v>2</v>
      </c>
      <c r="Q427" t="str">
        <f>CONCATENATE(C427,E427,G427,I427)</f>
        <v>23</v>
      </c>
    </row>
    <row r="428" spans="1:17" x14ac:dyDescent="0.25">
      <c r="A428">
        <v>427</v>
      </c>
      <c r="D428">
        <v>155.31398999999999</v>
      </c>
      <c r="E428" s="4">
        <v>2</v>
      </c>
      <c r="P428">
        <v>1</v>
      </c>
      <c r="Q428" t="str">
        <f>CONCATENATE(C428,E428,G428,I428)</f>
        <v>2</v>
      </c>
    </row>
    <row r="429" spans="1:17" x14ac:dyDescent="0.25">
      <c r="A429">
        <v>428</v>
      </c>
      <c r="D429">
        <v>155.32638400000002</v>
      </c>
      <c r="E429" s="4">
        <v>2</v>
      </c>
      <c r="P429">
        <v>1</v>
      </c>
      <c r="Q429" t="str">
        <f>CONCATENATE(C429,E429,G429,I429)</f>
        <v>2</v>
      </c>
    </row>
    <row r="430" spans="1:17" x14ac:dyDescent="0.25">
      <c r="A430">
        <v>429</v>
      </c>
      <c r="D430">
        <v>155.305958</v>
      </c>
      <c r="E430" s="4">
        <v>2</v>
      </c>
      <c r="P430">
        <v>1</v>
      </c>
      <c r="Q430" t="str">
        <f>CONCATENATE(C430,E430,G430,I430)</f>
        <v>2</v>
      </c>
    </row>
    <row r="431" spans="1:17" x14ac:dyDescent="0.25">
      <c r="A431">
        <v>430</v>
      </c>
      <c r="D431">
        <v>155.288139</v>
      </c>
      <c r="E431" s="4">
        <v>2</v>
      </c>
      <c r="P431">
        <v>1</v>
      </c>
      <c r="Q431" t="str">
        <f>CONCATENATE(C431,E431,G431,I431)</f>
        <v>2</v>
      </c>
    </row>
    <row r="432" spans="1:17" x14ac:dyDescent="0.25">
      <c r="A432">
        <v>431</v>
      </c>
      <c r="B432">
        <v>159.961544</v>
      </c>
      <c r="C432" s="2">
        <v>1</v>
      </c>
      <c r="D432">
        <v>155.251384</v>
      </c>
      <c r="E432" s="4">
        <v>2</v>
      </c>
      <c r="P432">
        <v>2</v>
      </c>
      <c r="Q432" t="str">
        <f>CONCATENATE(C432,E432,G432,I432)</f>
        <v>12</v>
      </c>
    </row>
    <row r="433" spans="1:17" x14ac:dyDescent="0.25">
      <c r="A433">
        <v>432</v>
      </c>
      <c r="B433">
        <v>159.986277</v>
      </c>
      <c r="C433" s="2">
        <v>1</v>
      </c>
      <c r="D433">
        <v>155.31319300000001</v>
      </c>
      <c r="E433" s="4">
        <v>2</v>
      </c>
      <c r="P433">
        <v>2</v>
      </c>
      <c r="Q433" t="str">
        <f>CONCATENATE(C433,E433,G433,I433)</f>
        <v>12</v>
      </c>
    </row>
    <row r="434" spans="1:17" x14ac:dyDescent="0.25">
      <c r="A434">
        <v>433</v>
      </c>
      <c r="B434">
        <v>159.962661</v>
      </c>
      <c r="C434" s="2">
        <v>1</v>
      </c>
      <c r="D434">
        <v>155.404044</v>
      </c>
      <c r="E434" s="4">
        <v>2</v>
      </c>
      <c r="P434">
        <v>2</v>
      </c>
      <c r="Q434" t="str">
        <f>CONCATENATE(C434,E434,G434,I434)</f>
        <v>12</v>
      </c>
    </row>
    <row r="435" spans="1:17" x14ac:dyDescent="0.25">
      <c r="A435">
        <v>434</v>
      </c>
      <c r="B435">
        <v>159.942554</v>
      </c>
      <c r="C435" s="2">
        <v>1</v>
      </c>
      <c r="D435">
        <v>155.387395</v>
      </c>
      <c r="E435" s="4">
        <v>2</v>
      </c>
      <c r="P435">
        <v>2</v>
      </c>
      <c r="Q435" t="str">
        <f>CONCATENATE(C435,E435,G435,I435)</f>
        <v>12</v>
      </c>
    </row>
    <row r="436" spans="1:17" x14ac:dyDescent="0.25">
      <c r="A436">
        <v>435</v>
      </c>
      <c r="B436">
        <v>159.95893599999999</v>
      </c>
      <c r="C436" s="2">
        <v>1</v>
      </c>
      <c r="P436">
        <v>1</v>
      </c>
      <c r="Q436" t="str">
        <f>CONCATENATE(C436,E436,G436,I436)</f>
        <v>1</v>
      </c>
    </row>
    <row r="437" spans="1:17" x14ac:dyDescent="0.25">
      <c r="A437">
        <v>436</v>
      </c>
      <c r="B437">
        <v>159.938884</v>
      </c>
      <c r="C437" s="2">
        <v>1</v>
      </c>
      <c r="P437">
        <v>1</v>
      </c>
      <c r="Q437" t="str">
        <f>CONCATENATE(C437,E437,G437,I437)</f>
        <v>1</v>
      </c>
    </row>
    <row r="438" spans="1:17" x14ac:dyDescent="0.25">
      <c r="A438">
        <v>437</v>
      </c>
      <c r="B438">
        <v>159.93398999999999</v>
      </c>
      <c r="C438" s="2">
        <v>1</v>
      </c>
      <c r="P438">
        <v>1</v>
      </c>
      <c r="Q438" t="str">
        <f>CONCATENATE(C438,E438,G438,I438)</f>
        <v>1</v>
      </c>
    </row>
    <row r="439" spans="1:17" x14ac:dyDescent="0.25">
      <c r="A439">
        <v>438</v>
      </c>
      <c r="B439">
        <v>159.94053300000002</v>
      </c>
      <c r="C439" s="2">
        <v>1</v>
      </c>
      <c r="P439">
        <v>1</v>
      </c>
      <c r="Q439" t="str">
        <f>CONCATENATE(C439,E439,G439,I439)</f>
        <v>1</v>
      </c>
    </row>
    <row r="440" spans="1:17" x14ac:dyDescent="0.25">
      <c r="A440">
        <v>439</v>
      </c>
      <c r="B440">
        <v>159.961544</v>
      </c>
      <c r="C440" s="2">
        <v>1</v>
      </c>
      <c r="F440">
        <v>158.354151</v>
      </c>
      <c r="G440" s="5">
        <v>3</v>
      </c>
      <c r="H440">
        <v>157.004682</v>
      </c>
      <c r="I440" s="3">
        <v>4</v>
      </c>
      <c r="P440">
        <v>3</v>
      </c>
      <c r="Q440" t="str">
        <f>CONCATENATE(C440,E440,G440,I440)</f>
        <v>134</v>
      </c>
    </row>
    <row r="441" spans="1:17" x14ac:dyDescent="0.25">
      <c r="A441">
        <v>440</v>
      </c>
      <c r="B441">
        <v>159.961544</v>
      </c>
      <c r="C441" s="2">
        <v>1</v>
      </c>
      <c r="F441">
        <v>158.354151</v>
      </c>
      <c r="G441" s="5">
        <v>3</v>
      </c>
      <c r="H441">
        <v>157.01457600000001</v>
      </c>
      <c r="I441" s="3">
        <v>4</v>
      </c>
      <c r="P441">
        <v>3</v>
      </c>
      <c r="Q441" t="str">
        <f>CONCATENATE(C441,E441,G441,I441)</f>
        <v>134</v>
      </c>
    </row>
    <row r="442" spans="1:17" x14ac:dyDescent="0.25">
      <c r="A442">
        <v>441</v>
      </c>
      <c r="F442">
        <v>158.35212899999999</v>
      </c>
      <c r="G442" s="5">
        <v>3</v>
      </c>
      <c r="H442">
        <v>157.00574599999999</v>
      </c>
      <c r="I442" s="3">
        <v>4</v>
      </c>
      <c r="P442">
        <v>2</v>
      </c>
      <c r="Q442" t="str">
        <f>CONCATENATE(C442,E442,G442,I442)</f>
        <v>34</v>
      </c>
    </row>
    <row r="443" spans="1:17" x14ac:dyDescent="0.25">
      <c r="A443">
        <v>442</v>
      </c>
      <c r="F443">
        <v>158.34899000000001</v>
      </c>
      <c r="G443" s="5">
        <v>3</v>
      </c>
      <c r="H443">
        <v>157.043139</v>
      </c>
      <c r="I443" s="3">
        <v>4</v>
      </c>
      <c r="P443">
        <v>2</v>
      </c>
      <c r="Q443" t="str">
        <f>CONCATENATE(C443,E443,G443,I443)</f>
        <v>34</v>
      </c>
    </row>
    <row r="444" spans="1:17" x14ac:dyDescent="0.25">
      <c r="A444">
        <v>443</v>
      </c>
      <c r="F444">
        <v>158.32382999999999</v>
      </c>
      <c r="G444" s="5">
        <v>3</v>
      </c>
      <c r="H444">
        <v>156.97899000000001</v>
      </c>
      <c r="I444" s="3">
        <v>4</v>
      </c>
      <c r="P444">
        <v>2</v>
      </c>
      <c r="Q444" t="str">
        <f>CONCATENATE(C444,E444,G444,I444)</f>
        <v>34</v>
      </c>
    </row>
    <row r="445" spans="1:17" x14ac:dyDescent="0.25">
      <c r="A445">
        <v>444</v>
      </c>
      <c r="F445">
        <v>158.33367100000001</v>
      </c>
      <c r="G445" s="5">
        <v>3</v>
      </c>
      <c r="H445">
        <v>156.91377700000001</v>
      </c>
      <c r="I445" s="3">
        <v>4</v>
      </c>
      <c r="P445">
        <v>2</v>
      </c>
      <c r="Q445" t="str">
        <f>CONCATENATE(C445,E445,G445,I445)</f>
        <v>34</v>
      </c>
    </row>
    <row r="446" spans="1:17" x14ac:dyDescent="0.25">
      <c r="A446">
        <v>445</v>
      </c>
      <c r="F446">
        <v>158.39548000000002</v>
      </c>
      <c r="G446" s="5">
        <v>3</v>
      </c>
      <c r="H446">
        <v>156.97186299999998</v>
      </c>
      <c r="I446" s="3">
        <v>4</v>
      </c>
      <c r="P446">
        <v>2</v>
      </c>
      <c r="Q446" t="str">
        <f>CONCATENATE(C446,E446,G446,I446)</f>
        <v>34</v>
      </c>
    </row>
    <row r="447" spans="1:17" x14ac:dyDescent="0.25">
      <c r="A447">
        <v>446</v>
      </c>
      <c r="F447">
        <v>158.257767</v>
      </c>
      <c r="G447" s="5">
        <v>3</v>
      </c>
      <c r="H447">
        <v>156.97994800000001</v>
      </c>
      <c r="I447" s="3">
        <v>4</v>
      </c>
      <c r="P447">
        <v>2</v>
      </c>
      <c r="Q447" t="str">
        <f>CONCATENATE(C447,E447,G447,I447)</f>
        <v>34</v>
      </c>
    </row>
    <row r="448" spans="1:17" x14ac:dyDescent="0.25">
      <c r="A448">
        <v>447</v>
      </c>
      <c r="F448">
        <v>158.28936300000001</v>
      </c>
      <c r="G448" s="5">
        <v>3</v>
      </c>
      <c r="H448">
        <v>157.026543</v>
      </c>
      <c r="I448" s="3">
        <v>4</v>
      </c>
      <c r="P448">
        <v>2</v>
      </c>
      <c r="Q448" t="str">
        <f>CONCATENATE(C448,E448,G448,I448)</f>
        <v>34</v>
      </c>
    </row>
    <row r="449" spans="1:17" x14ac:dyDescent="0.25">
      <c r="A449">
        <v>448</v>
      </c>
      <c r="F449">
        <v>158.354151</v>
      </c>
      <c r="G449" s="5">
        <v>3</v>
      </c>
      <c r="P449">
        <v>1</v>
      </c>
      <c r="Q449" t="str">
        <f>CONCATENATE(C449,E449,G449,I449)</f>
        <v>3</v>
      </c>
    </row>
    <row r="450" spans="1:17" x14ac:dyDescent="0.25">
      <c r="A450">
        <v>449</v>
      </c>
      <c r="F450">
        <v>158.354151</v>
      </c>
      <c r="G450" s="5">
        <v>3</v>
      </c>
      <c r="P450">
        <v>1</v>
      </c>
      <c r="Q450" t="str">
        <f>CONCATENATE(C450,E450,G450,I450)</f>
        <v>3</v>
      </c>
    </row>
    <row r="451" spans="1:17" x14ac:dyDescent="0.25">
      <c r="A451">
        <v>450</v>
      </c>
      <c r="D451">
        <v>177.02218099999999</v>
      </c>
      <c r="E451" s="4">
        <v>2</v>
      </c>
      <c r="P451">
        <v>1</v>
      </c>
      <c r="Q451" t="str">
        <f>CONCATENATE(C451,E451,G451,I451)</f>
        <v>2</v>
      </c>
    </row>
    <row r="452" spans="1:17" x14ac:dyDescent="0.25">
      <c r="A452">
        <v>451</v>
      </c>
      <c r="D452">
        <v>177.03287399999999</v>
      </c>
      <c r="E452" s="4">
        <v>2</v>
      </c>
      <c r="P452">
        <v>1</v>
      </c>
      <c r="Q452" t="str">
        <f>CONCATENATE(C452,E452,G452,I452)</f>
        <v>2</v>
      </c>
    </row>
    <row r="453" spans="1:17" x14ac:dyDescent="0.25">
      <c r="A453">
        <v>452</v>
      </c>
      <c r="D453">
        <v>176.99516199999999</v>
      </c>
      <c r="E453" s="4">
        <v>2</v>
      </c>
      <c r="P453">
        <v>1</v>
      </c>
      <c r="Q453" t="str">
        <f>CONCATENATE(C453,E453,G453,I453)</f>
        <v>2</v>
      </c>
    </row>
    <row r="454" spans="1:17" x14ac:dyDescent="0.25">
      <c r="A454">
        <v>453</v>
      </c>
      <c r="D454">
        <v>176.99372399999999</v>
      </c>
      <c r="E454" s="4">
        <v>2</v>
      </c>
      <c r="P454">
        <v>1</v>
      </c>
      <c r="Q454" t="str">
        <f>CONCATENATE(C454,E454,G454,I454)</f>
        <v>2</v>
      </c>
    </row>
    <row r="455" spans="1:17" x14ac:dyDescent="0.25">
      <c r="A455">
        <v>454</v>
      </c>
      <c r="D455">
        <v>176.98515800000001</v>
      </c>
      <c r="E455" s="4">
        <v>2</v>
      </c>
      <c r="P455">
        <v>1</v>
      </c>
      <c r="Q455" t="str">
        <f>CONCATENATE(C455,E455,G455,I455)</f>
        <v>2</v>
      </c>
    </row>
    <row r="456" spans="1:17" x14ac:dyDescent="0.25">
      <c r="A456">
        <v>455</v>
      </c>
      <c r="B456">
        <v>181.612235</v>
      </c>
      <c r="C456" s="2">
        <v>1</v>
      </c>
      <c r="D456">
        <v>176.982606</v>
      </c>
      <c r="E456" s="4">
        <v>2</v>
      </c>
      <c r="P456">
        <v>2</v>
      </c>
      <c r="Q456" t="str">
        <f>CONCATENATE(C456,E456,G456,I456)</f>
        <v>12</v>
      </c>
    </row>
    <row r="457" spans="1:17" x14ac:dyDescent="0.25">
      <c r="A457">
        <v>456</v>
      </c>
      <c r="B457">
        <v>181.63</v>
      </c>
      <c r="C457" s="2">
        <v>1</v>
      </c>
      <c r="D457">
        <v>176.98622399999999</v>
      </c>
      <c r="E457" s="4">
        <v>2</v>
      </c>
      <c r="P457">
        <v>2</v>
      </c>
      <c r="Q457" t="str">
        <f>CONCATENATE(C457,E457,G457,I457)</f>
        <v>12</v>
      </c>
    </row>
    <row r="458" spans="1:17" x14ac:dyDescent="0.25">
      <c r="A458">
        <v>457</v>
      </c>
      <c r="B458">
        <v>181.617232</v>
      </c>
      <c r="C458" s="2">
        <v>1</v>
      </c>
      <c r="D458">
        <v>177.05005299999999</v>
      </c>
      <c r="E458" s="4">
        <v>2</v>
      </c>
      <c r="P458">
        <v>2</v>
      </c>
      <c r="Q458" t="str">
        <f>CONCATENATE(C458,E458,G458,I458)</f>
        <v>12</v>
      </c>
    </row>
    <row r="459" spans="1:17" x14ac:dyDescent="0.25">
      <c r="A459">
        <v>458</v>
      </c>
      <c r="B459">
        <v>181.623458</v>
      </c>
      <c r="C459" s="2">
        <v>1</v>
      </c>
      <c r="D459">
        <v>177.083831</v>
      </c>
      <c r="E459" s="4">
        <v>2</v>
      </c>
      <c r="P459">
        <v>2</v>
      </c>
      <c r="Q459" t="str">
        <f>CONCATENATE(C459,E459,G459,I459)</f>
        <v>12</v>
      </c>
    </row>
    <row r="460" spans="1:17" x14ac:dyDescent="0.25">
      <c r="A460">
        <v>459</v>
      </c>
      <c r="B460">
        <v>181.61563799999999</v>
      </c>
      <c r="C460" s="2">
        <v>1</v>
      </c>
      <c r="D460">
        <v>177.01888300000002</v>
      </c>
      <c r="E460" s="4">
        <v>2</v>
      </c>
      <c r="P460">
        <v>2</v>
      </c>
      <c r="Q460" t="str">
        <f>CONCATENATE(C460,E460,G460,I460)</f>
        <v>12</v>
      </c>
    </row>
    <row r="461" spans="1:17" x14ac:dyDescent="0.25">
      <c r="A461">
        <v>460</v>
      </c>
      <c r="B461">
        <v>181.564257</v>
      </c>
      <c r="C461" s="2">
        <v>1</v>
      </c>
      <c r="P461">
        <v>1</v>
      </c>
      <c r="Q461" t="str">
        <f>CONCATENATE(C461,E461,G461,I461)</f>
        <v>1</v>
      </c>
    </row>
    <row r="462" spans="1:17" x14ac:dyDescent="0.25">
      <c r="A462">
        <v>461</v>
      </c>
      <c r="B462">
        <v>181.631381</v>
      </c>
      <c r="C462" s="2">
        <v>1</v>
      </c>
      <c r="P462">
        <v>1</v>
      </c>
      <c r="Q462" t="str">
        <f>CONCATENATE(C462,E462,G462,I462)</f>
        <v>1</v>
      </c>
    </row>
    <row r="463" spans="1:17" x14ac:dyDescent="0.25">
      <c r="A463">
        <v>462</v>
      </c>
      <c r="B463">
        <v>181.70143400000001</v>
      </c>
      <c r="C463" s="2">
        <v>1</v>
      </c>
      <c r="P463">
        <v>1</v>
      </c>
      <c r="Q463" t="str">
        <f>CONCATENATE(C463,E463,G463,I463)</f>
        <v>1</v>
      </c>
    </row>
    <row r="464" spans="1:17" x14ac:dyDescent="0.25">
      <c r="A464">
        <v>463</v>
      </c>
      <c r="B464">
        <v>181.61877699999999</v>
      </c>
      <c r="C464" s="2">
        <v>1</v>
      </c>
      <c r="H464">
        <v>179.53452200000001</v>
      </c>
      <c r="I464" s="3">
        <v>4</v>
      </c>
      <c r="P464">
        <v>2</v>
      </c>
      <c r="Q464" t="str">
        <f>CONCATENATE(C464,E464,G464,I464)</f>
        <v>14</v>
      </c>
    </row>
    <row r="465" spans="1:17" x14ac:dyDescent="0.25">
      <c r="A465">
        <v>464</v>
      </c>
      <c r="B465">
        <v>181.61877699999999</v>
      </c>
      <c r="C465" s="2">
        <v>1</v>
      </c>
      <c r="H465">
        <v>179.57234099999999</v>
      </c>
      <c r="I465" s="3">
        <v>4</v>
      </c>
      <c r="P465">
        <v>2</v>
      </c>
      <c r="Q465" t="str">
        <f>CONCATENATE(C465,E465,G465,I465)</f>
        <v>14</v>
      </c>
    </row>
    <row r="466" spans="1:17" x14ac:dyDescent="0.25">
      <c r="A466">
        <v>465</v>
      </c>
      <c r="F466">
        <v>180.597129</v>
      </c>
      <c r="G466" s="5">
        <v>3</v>
      </c>
      <c r="H466">
        <v>179.56005400000001</v>
      </c>
      <c r="I466" s="3">
        <v>4</v>
      </c>
      <c r="P466">
        <v>2</v>
      </c>
      <c r="Q466" t="str">
        <f>CONCATENATE(C466,E466,G466,I466)</f>
        <v>34</v>
      </c>
    </row>
    <row r="467" spans="1:17" x14ac:dyDescent="0.25">
      <c r="A467">
        <v>466</v>
      </c>
      <c r="F467">
        <v>180.54792700000002</v>
      </c>
      <c r="G467" s="5">
        <v>3</v>
      </c>
      <c r="H467">
        <v>179.58622200000002</v>
      </c>
      <c r="I467" s="3">
        <v>4</v>
      </c>
      <c r="P467">
        <v>2</v>
      </c>
      <c r="Q467" t="str">
        <f>CONCATENATE(C467,E467,G467,I467)</f>
        <v>34</v>
      </c>
    </row>
    <row r="468" spans="1:17" x14ac:dyDescent="0.25">
      <c r="A468">
        <v>467</v>
      </c>
      <c r="F468">
        <v>180.57829900000002</v>
      </c>
      <c r="G468" s="5">
        <v>3</v>
      </c>
      <c r="H468">
        <v>179.577235</v>
      </c>
      <c r="I468" s="3">
        <v>4</v>
      </c>
      <c r="P468">
        <v>2</v>
      </c>
      <c r="Q468" t="str">
        <f>CONCATENATE(C468,E468,G468,I468)</f>
        <v>34</v>
      </c>
    </row>
    <row r="469" spans="1:17" x14ac:dyDescent="0.25">
      <c r="A469">
        <v>468</v>
      </c>
      <c r="F469">
        <v>180.59563700000001</v>
      </c>
      <c r="G469" s="5">
        <v>3</v>
      </c>
      <c r="H469">
        <v>179.548136</v>
      </c>
      <c r="I469" s="3">
        <v>4</v>
      </c>
      <c r="P469">
        <v>2</v>
      </c>
      <c r="Q469" t="str">
        <f>CONCATENATE(C469,E469,G469,I469)</f>
        <v>34</v>
      </c>
    </row>
    <row r="470" spans="1:17" x14ac:dyDescent="0.25">
      <c r="A470">
        <v>469</v>
      </c>
      <c r="F470">
        <v>180.60590200000001</v>
      </c>
      <c r="G470" s="5">
        <v>3</v>
      </c>
      <c r="H470">
        <v>179.574095</v>
      </c>
      <c r="I470" s="3">
        <v>4</v>
      </c>
      <c r="P470">
        <v>2</v>
      </c>
      <c r="Q470" t="str">
        <f>CONCATENATE(C470,E470,G470,I470)</f>
        <v>34</v>
      </c>
    </row>
    <row r="471" spans="1:17" x14ac:dyDescent="0.25">
      <c r="A471">
        <v>470</v>
      </c>
      <c r="F471">
        <v>180.64010500000001</v>
      </c>
      <c r="G471" s="5">
        <v>3</v>
      </c>
      <c r="H471">
        <v>179.661486</v>
      </c>
      <c r="I471" s="3">
        <v>4</v>
      </c>
      <c r="P471">
        <v>2</v>
      </c>
      <c r="Q471" t="str">
        <f>CONCATENATE(C471,E471,G471,I471)</f>
        <v>34</v>
      </c>
    </row>
    <row r="472" spans="1:17" x14ac:dyDescent="0.25">
      <c r="A472">
        <v>471</v>
      </c>
      <c r="D472">
        <v>198.246543</v>
      </c>
      <c r="E472" s="4">
        <v>2</v>
      </c>
      <c r="F472">
        <v>180.64202</v>
      </c>
      <c r="G472" s="5">
        <v>3</v>
      </c>
      <c r="H472">
        <v>179.632182</v>
      </c>
      <c r="I472" s="3">
        <v>4</v>
      </c>
      <c r="P472">
        <v>3</v>
      </c>
      <c r="Q472" t="str">
        <f>CONCATENATE(C472,E472,G472,I472)</f>
        <v>234</v>
      </c>
    </row>
    <row r="473" spans="1:17" x14ac:dyDescent="0.25">
      <c r="A473">
        <v>472</v>
      </c>
      <c r="D473">
        <v>198.246543</v>
      </c>
      <c r="E473" s="4">
        <v>2</v>
      </c>
      <c r="F473">
        <v>180.595797</v>
      </c>
      <c r="G473" s="5">
        <v>3</v>
      </c>
      <c r="H473">
        <v>179.49585200000001</v>
      </c>
      <c r="I473" s="3">
        <v>4</v>
      </c>
      <c r="P473">
        <v>3</v>
      </c>
      <c r="Q473" t="str">
        <f>CONCATENATE(C473,E473,G473,I473)</f>
        <v>234</v>
      </c>
    </row>
    <row r="474" spans="1:17" x14ac:dyDescent="0.25">
      <c r="A474">
        <v>473</v>
      </c>
      <c r="D474">
        <v>198.34547700000002</v>
      </c>
      <c r="E474" s="4">
        <v>2</v>
      </c>
      <c r="F474">
        <v>180.607608</v>
      </c>
      <c r="G474" s="5">
        <v>3</v>
      </c>
      <c r="P474">
        <v>2</v>
      </c>
      <c r="Q474" t="str">
        <f>CONCATENATE(C474,E474,G474,I474)</f>
        <v>23</v>
      </c>
    </row>
    <row r="475" spans="1:17" x14ac:dyDescent="0.25">
      <c r="A475">
        <v>474</v>
      </c>
      <c r="D475">
        <v>198.31803400000001</v>
      </c>
      <c r="E475" s="4">
        <v>2</v>
      </c>
      <c r="F475">
        <v>180.607608</v>
      </c>
      <c r="G475" s="5">
        <v>3</v>
      </c>
      <c r="P475">
        <v>2</v>
      </c>
      <c r="Q475" t="str">
        <f>CONCATENATE(C475,E475,G475,I475)</f>
        <v>23</v>
      </c>
    </row>
    <row r="476" spans="1:17" x14ac:dyDescent="0.25">
      <c r="A476">
        <v>475</v>
      </c>
      <c r="D476">
        <v>198.30563599999999</v>
      </c>
      <c r="E476" s="4">
        <v>2</v>
      </c>
      <c r="P476">
        <v>1</v>
      </c>
      <c r="Q476" t="str">
        <f>CONCATENATE(C476,E476,G476,I476)</f>
        <v>2</v>
      </c>
    </row>
    <row r="477" spans="1:17" x14ac:dyDescent="0.25">
      <c r="A477">
        <v>476</v>
      </c>
      <c r="D477">
        <v>198.29850999999999</v>
      </c>
      <c r="E477" s="4">
        <v>2</v>
      </c>
      <c r="P477">
        <v>1</v>
      </c>
      <c r="Q477" t="str">
        <f>CONCATENATE(C477,E477,G477,I477)</f>
        <v>2</v>
      </c>
    </row>
    <row r="478" spans="1:17" x14ac:dyDescent="0.25">
      <c r="A478">
        <v>477</v>
      </c>
      <c r="D478">
        <v>198.29616799999999</v>
      </c>
      <c r="E478" s="4">
        <v>2</v>
      </c>
      <c r="P478">
        <v>1</v>
      </c>
      <c r="Q478" t="str">
        <f>CONCATENATE(C478,E478,G478,I478)</f>
        <v>2</v>
      </c>
    </row>
    <row r="479" spans="1:17" x14ac:dyDescent="0.25">
      <c r="A479">
        <v>478</v>
      </c>
      <c r="B479">
        <v>204.111277</v>
      </c>
      <c r="C479" s="2">
        <v>1</v>
      </c>
      <c r="D479">
        <v>198.36079699999999</v>
      </c>
      <c r="E479" s="4">
        <v>2</v>
      </c>
      <c r="P479">
        <v>2</v>
      </c>
      <c r="Q479" t="str">
        <f>CONCATENATE(C479,E479,G479,I479)</f>
        <v>12</v>
      </c>
    </row>
    <row r="480" spans="1:17" x14ac:dyDescent="0.25">
      <c r="A480">
        <v>479</v>
      </c>
      <c r="B480">
        <v>204.11931100000001</v>
      </c>
      <c r="C480" s="2">
        <v>1</v>
      </c>
      <c r="D480">
        <v>198.36781999999999</v>
      </c>
      <c r="E480" s="4">
        <v>2</v>
      </c>
      <c r="P480">
        <v>2</v>
      </c>
      <c r="Q480" t="str">
        <f>CONCATENATE(C480,E480,G480,I480)</f>
        <v>12</v>
      </c>
    </row>
    <row r="481" spans="1:17" x14ac:dyDescent="0.25">
      <c r="A481">
        <v>480</v>
      </c>
      <c r="B481">
        <v>204.138991</v>
      </c>
      <c r="C481" s="2">
        <v>1</v>
      </c>
      <c r="D481">
        <v>198.246543</v>
      </c>
      <c r="E481" s="4">
        <v>2</v>
      </c>
      <c r="P481">
        <v>2</v>
      </c>
      <c r="Q481" t="str">
        <f>CONCATENATE(C481,E481,G481,I481)</f>
        <v>12</v>
      </c>
    </row>
    <row r="482" spans="1:17" x14ac:dyDescent="0.25">
      <c r="A482">
        <v>481</v>
      </c>
      <c r="B482">
        <v>204.14771100000002</v>
      </c>
      <c r="C482" s="2">
        <v>1</v>
      </c>
      <c r="D482">
        <v>198.246543</v>
      </c>
      <c r="E482" s="4">
        <v>2</v>
      </c>
      <c r="P482">
        <v>2</v>
      </c>
      <c r="Q482" t="str">
        <f>CONCATENATE(C482,E482,G482,I482)</f>
        <v>12</v>
      </c>
    </row>
    <row r="483" spans="1:17" x14ac:dyDescent="0.25">
      <c r="A483">
        <v>482</v>
      </c>
      <c r="B483">
        <v>204.13175799999999</v>
      </c>
      <c r="C483" s="2">
        <v>1</v>
      </c>
      <c r="P483">
        <v>1</v>
      </c>
      <c r="Q483" t="str">
        <f>CONCATENATE(C483,E483,G483,I483)</f>
        <v>1</v>
      </c>
    </row>
    <row r="484" spans="1:17" x14ac:dyDescent="0.25">
      <c r="A484">
        <v>483</v>
      </c>
      <c r="B484">
        <v>204.14249699999999</v>
      </c>
      <c r="C484" s="2">
        <v>1</v>
      </c>
      <c r="P484">
        <v>1</v>
      </c>
      <c r="Q484" t="str">
        <f>CONCATENATE(C484,E484,G484,I484)</f>
        <v>1</v>
      </c>
    </row>
    <row r="485" spans="1:17" x14ac:dyDescent="0.25">
      <c r="A485">
        <v>484</v>
      </c>
      <c r="B485">
        <v>204.14600999999999</v>
      </c>
      <c r="C485" s="2">
        <v>1</v>
      </c>
      <c r="P485">
        <v>1</v>
      </c>
      <c r="Q485" t="str">
        <f>CONCATENATE(C485,E485,G485,I485)</f>
        <v>1</v>
      </c>
    </row>
    <row r="486" spans="1:17" x14ac:dyDescent="0.25">
      <c r="A486">
        <v>485</v>
      </c>
      <c r="B486">
        <v>204.16319200000001</v>
      </c>
      <c r="C486" s="2">
        <v>1</v>
      </c>
      <c r="H486">
        <v>200.80196599999999</v>
      </c>
      <c r="I486" s="3">
        <v>4</v>
      </c>
      <c r="P486">
        <v>2</v>
      </c>
      <c r="Q486" t="str">
        <f>CONCATENATE(C486,E486,G486,I486)</f>
        <v>14</v>
      </c>
    </row>
    <row r="487" spans="1:17" x14ac:dyDescent="0.25">
      <c r="A487">
        <v>486</v>
      </c>
      <c r="B487">
        <v>204.15967800000001</v>
      </c>
      <c r="C487" s="2">
        <v>1</v>
      </c>
      <c r="H487">
        <v>200.72994499999999</v>
      </c>
      <c r="I487" s="3">
        <v>4</v>
      </c>
      <c r="P487">
        <v>2</v>
      </c>
      <c r="Q487" t="str">
        <f>CONCATENATE(C487,E487,G487,I487)</f>
        <v>14</v>
      </c>
    </row>
    <row r="488" spans="1:17" x14ac:dyDescent="0.25">
      <c r="A488">
        <v>487</v>
      </c>
      <c r="B488">
        <v>204.125212</v>
      </c>
      <c r="C488" s="2">
        <v>1</v>
      </c>
      <c r="H488">
        <v>200.751273</v>
      </c>
      <c r="I488" s="3">
        <v>4</v>
      </c>
      <c r="P488">
        <v>2</v>
      </c>
      <c r="Q488" t="str">
        <f>CONCATENATE(C488,E488,G488,I488)</f>
        <v>14</v>
      </c>
    </row>
    <row r="489" spans="1:17" x14ac:dyDescent="0.25">
      <c r="A489">
        <v>488</v>
      </c>
      <c r="F489">
        <v>202.85170199999999</v>
      </c>
      <c r="G489" s="5">
        <v>3</v>
      </c>
      <c r="H489">
        <v>200.78494499999999</v>
      </c>
      <c r="I489" s="3">
        <v>4</v>
      </c>
      <c r="P489">
        <v>2</v>
      </c>
      <c r="Q489" t="str">
        <f>CONCATENATE(C489,E489,G489,I489)</f>
        <v>34</v>
      </c>
    </row>
    <row r="490" spans="1:17" x14ac:dyDescent="0.25">
      <c r="A490">
        <v>489</v>
      </c>
      <c r="F490">
        <v>202.85170199999999</v>
      </c>
      <c r="G490" s="5">
        <v>3</v>
      </c>
      <c r="H490">
        <v>200.761752</v>
      </c>
      <c r="I490" s="3">
        <v>4</v>
      </c>
      <c r="P490">
        <v>2</v>
      </c>
      <c r="Q490" t="str">
        <f>CONCATENATE(C490,E490,G490,I490)</f>
        <v>34</v>
      </c>
    </row>
    <row r="491" spans="1:17" x14ac:dyDescent="0.25">
      <c r="A491">
        <v>490</v>
      </c>
      <c r="F491">
        <v>202.85170199999999</v>
      </c>
      <c r="G491" s="5">
        <v>3</v>
      </c>
      <c r="H491">
        <v>200.78377800000001</v>
      </c>
      <c r="I491" s="3">
        <v>4</v>
      </c>
      <c r="P491">
        <v>2</v>
      </c>
      <c r="Q491" t="str">
        <f>CONCATENATE(C491,E491,G491,I491)</f>
        <v>34</v>
      </c>
    </row>
    <row r="492" spans="1:17" x14ac:dyDescent="0.25">
      <c r="A492">
        <v>491</v>
      </c>
      <c r="F492">
        <v>202.873828</v>
      </c>
      <c r="G492" s="5">
        <v>3</v>
      </c>
      <c r="H492">
        <v>200.79016000000001</v>
      </c>
      <c r="I492" s="3">
        <v>4</v>
      </c>
      <c r="P492">
        <v>2</v>
      </c>
      <c r="Q492" t="str">
        <f>CONCATENATE(C492,E492,G492,I492)</f>
        <v>34</v>
      </c>
    </row>
    <row r="493" spans="1:17" x14ac:dyDescent="0.25">
      <c r="A493">
        <v>492</v>
      </c>
      <c r="F493">
        <v>202.85383100000001</v>
      </c>
      <c r="G493" s="5">
        <v>3</v>
      </c>
      <c r="H493">
        <v>200.88978500000002</v>
      </c>
      <c r="I493" s="3">
        <v>4</v>
      </c>
      <c r="P493">
        <v>2</v>
      </c>
      <c r="Q493" t="str">
        <f>CONCATENATE(C493,E493,G493,I493)</f>
        <v>34</v>
      </c>
    </row>
    <row r="494" spans="1:17" x14ac:dyDescent="0.25">
      <c r="A494">
        <v>493</v>
      </c>
      <c r="D494">
        <v>218.34304900000001</v>
      </c>
      <c r="E494" s="4">
        <v>2</v>
      </c>
      <c r="F494">
        <v>202.87696700000001</v>
      </c>
      <c r="G494" s="5">
        <v>3</v>
      </c>
      <c r="H494">
        <v>200.90510800000001</v>
      </c>
      <c r="I494" s="3">
        <v>4</v>
      </c>
      <c r="P494">
        <v>3</v>
      </c>
      <c r="Q494" t="str">
        <f>CONCATENATE(C494,E494,G494,I494)</f>
        <v>234</v>
      </c>
    </row>
    <row r="495" spans="1:17" x14ac:dyDescent="0.25">
      <c r="A495">
        <v>494</v>
      </c>
      <c r="D495">
        <v>218.24510699999999</v>
      </c>
      <c r="E495" s="4">
        <v>2</v>
      </c>
      <c r="F495">
        <v>202.91467499999999</v>
      </c>
      <c r="G495" s="5">
        <v>3</v>
      </c>
      <c r="H495">
        <v>200.93585100000001</v>
      </c>
      <c r="I495" s="3">
        <v>4</v>
      </c>
      <c r="P495">
        <v>3</v>
      </c>
      <c r="Q495" t="str">
        <f>CONCATENATE(C495,E495,G495,I495)</f>
        <v>234</v>
      </c>
    </row>
    <row r="496" spans="1:17" x14ac:dyDescent="0.25">
      <c r="A496">
        <v>495</v>
      </c>
      <c r="D496">
        <v>218.25984199999999</v>
      </c>
      <c r="E496" s="4">
        <v>2</v>
      </c>
      <c r="F496">
        <v>202.95441700000001</v>
      </c>
      <c r="G496" s="5">
        <v>3</v>
      </c>
      <c r="P496">
        <v>2</v>
      </c>
      <c r="Q496" t="str">
        <f>CONCATENATE(C496,E496,G496,I496)</f>
        <v>23</v>
      </c>
    </row>
    <row r="497" spans="1:17" x14ac:dyDescent="0.25">
      <c r="A497">
        <v>496</v>
      </c>
      <c r="D497">
        <v>218.26794699999999</v>
      </c>
      <c r="E497" s="4">
        <v>2</v>
      </c>
      <c r="F497">
        <v>202.957232</v>
      </c>
      <c r="G497" s="5">
        <v>3</v>
      </c>
      <c r="P497">
        <v>2</v>
      </c>
      <c r="Q497" t="str">
        <f>CONCATENATE(C497,E497,G497,I497)</f>
        <v>23</v>
      </c>
    </row>
    <row r="498" spans="1:17" x14ac:dyDescent="0.25">
      <c r="A498">
        <v>497</v>
      </c>
      <c r="D498">
        <v>218.29478800000001</v>
      </c>
      <c r="E498" s="4">
        <v>2</v>
      </c>
      <c r="F498">
        <v>202.918353</v>
      </c>
      <c r="G498" s="5">
        <v>3</v>
      </c>
      <c r="P498">
        <v>2</v>
      </c>
      <c r="Q498" t="str">
        <f>CONCATENATE(C498,E498,G498,I498)</f>
        <v>23</v>
      </c>
    </row>
    <row r="499" spans="1:17" x14ac:dyDescent="0.25">
      <c r="A499">
        <v>498</v>
      </c>
      <c r="D499">
        <v>218.299419</v>
      </c>
      <c r="E499" s="4">
        <v>2</v>
      </c>
      <c r="F499">
        <v>202.85170199999999</v>
      </c>
      <c r="G499" s="5">
        <v>3</v>
      </c>
      <c r="P499">
        <v>2</v>
      </c>
      <c r="Q499" t="str">
        <f>CONCATENATE(C499,E499,G499,I499)</f>
        <v>23</v>
      </c>
    </row>
    <row r="500" spans="1:17" x14ac:dyDescent="0.25">
      <c r="A500">
        <v>499</v>
      </c>
      <c r="D500">
        <v>218.300209</v>
      </c>
      <c r="E500" s="4">
        <v>2</v>
      </c>
      <c r="P500">
        <v>1</v>
      </c>
      <c r="Q500" t="str">
        <f>CONCATENATE(C500,E500,G500,I500)</f>
        <v>2</v>
      </c>
    </row>
    <row r="501" spans="1:17" x14ac:dyDescent="0.25">
      <c r="A501">
        <v>500</v>
      </c>
      <c r="D501">
        <v>218.279473</v>
      </c>
      <c r="E501" s="4">
        <v>2</v>
      </c>
      <c r="P501">
        <v>1</v>
      </c>
      <c r="Q501" t="str">
        <f>CONCATENATE(C501,E501,G501,I501)</f>
        <v>2</v>
      </c>
    </row>
    <row r="502" spans="1:17" x14ac:dyDescent="0.25">
      <c r="A502">
        <v>501</v>
      </c>
      <c r="D502">
        <v>218.28284099999999</v>
      </c>
      <c r="E502" s="4">
        <v>2</v>
      </c>
      <c r="P502">
        <v>1</v>
      </c>
      <c r="Q502" t="str">
        <f>CONCATENATE(C502,E502,G502,I502)</f>
        <v>2</v>
      </c>
    </row>
    <row r="503" spans="1:17" x14ac:dyDescent="0.25">
      <c r="A503">
        <v>502</v>
      </c>
      <c r="B503">
        <v>223.72406599999999</v>
      </c>
      <c r="C503" s="2">
        <v>1</v>
      </c>
      <c r="D503">
        <v>218.31857600000001</v>
      </c>
      <c r="E503" s="4">
        <v>2</v>
      </c>
      <c r="P503">
        <v>2</v>
      </c>
      <c r="Q503" t="str">
        <f>CONCATENATE(C503,E503,G503,I503)</f>
        <v>12</v>
      </c>
    </row>
    <row r="504" spans="1:17" x14ac:dyDescent="0.25">
      <c r="A504">
        <v>503</v>
      </c>
      <c r="B504">
        <v>223.73127600000001</v>
      </c>
      <c r="C504" s="2">
        <v>1</v>
      </c>
      <c r="D504">
        <v>218.27</v>
      </c>
      <c r="E504" s="4">
        <v>2</v>
      </c>
      <c r="P504">
        <v>2</v>
      </c>
      <c r="Q504" t="str">
        <f>CONCATENATE(C504,E504,G504,I504)</f>
        <v>12</v>
      </c>
    </row>
    <row r="505" spans="1:17" x14ac:dyDescent="0.25">
      <c r="A505">
        <v>504</v>
      </c>
      <c r="B505">
        <v>223.72901300000001</v>
      </c>
      <c r="C505" s="2">
        <v>1</v>
      </c>
      <c r="D505">
        <v>218.34304900000001</v>
      </c>
      <c r="E505" s="4">
        <v>2</v>
      </c>
      <c r="P505">
        <v>2</v>
      </c>
      <c r="Q505" t="str">
        <f>CONCATENATE(C505,E505,G505,I505)</f>
        <v>12</v>
      </c>
    </row>
    <row r="506" spans="1:17" x14ac:dyDescent="0.25">
      <c r="A506">
        <v>505</v>
      </c>
      <c r="B506">
        <v>223.72690800000001</v>
      </c>
      <c r="C506" s="2">
        <v>1</v>
      </c>
      <c r="P506">
        <v>1</v>
      </c>
      <c r="Q506" t="str">
        <f>CONCATENATE(C506,E506,G506,I506)</f>
        <v>1</v>
      </c>
    </row>
    <row r="507" spans="1:17" x14ac:dyDescent="0.25">
      <c r="A507">
        <v>506</v>
      </c>
      <c r="B507">
        <v>223.72885600000001</v>
      </c>
      <c r="C507" s="2">
        <v>1</v>
      </c>
      <c r="P507">
        <v>1</v>
      </c>
      <c r="Q507" t="str">
        <f>CONCATENATE(C507,E507,G507,I507)</f>
        <v>1</v>
      </c>
    </row>
    <row r="508" spans="1:17" x14ac:dyDescent="0.25">
      <c r="A508">
        <v>507</v>
      </c>
      <c r="B508">
        <v>223.717119</v>
      </c>
      <c r="C508" s="2">
        <v>1</v>
      </c>
      <c r="P508">
        <v>1</v>
      </c>
      <c r="Q508" t="str">
        <f>CONCATENATE(C508,E508,G508,I508)</f>
        <v>1</v>
      </c>
    </row>
    <row r="509" spans="1:17" x14ac:dyDescent="0.25">
      <c r="A509">
        <v>508</v>
      </c>
      <c r="B509">
        <v>223.69112000000001</v>
      </c>
      <c r="C509" s="2">
        <v>1</v>
      </c>
      <c r="P509">
        <v>1</v>
      </c>
      <c r="Q509" t="str">
        <f>CONCATENATE(C509,E509,G509,I509)</f>
        <v>1</v>
      </c>
    </row>
    <row r="510" spans="1:17" x14ac:dyDescent="0.25">
      <c r="A510">
        <v>509</v>
      </c>
      <c r="B510">
        <v>223.70538299999998</v>
      </c>
      <c r="C510" s="2">
        <v>1</v>
      </c>
      <c r="P510">
        <v>1</v>
      </c>
      <c r="Q510" t="str">
        <f>CONCATENATE(C510,E510,G510,I510)</f>
        <v>1</v>
      </c>
    </row>
    <row r="511" spans="1:17" x14ac:dyDescent="0.25">
      <c r="A511">
        <v>510</v>
      </c>
      <c r="B511">
        <v>223.75590700000001</v>
      </c>
      <c r="C511" s="2">
        <v>1</v>
      </c>
      <c r="H511">
        <v>220.30409800000001</v>
      </c>
      <c r="I511" s="3">
        <v>4</v>
      </c>
      <c r="P511">
        <v>2</v>
      </c>
      <c r="Q511" t="str">
        <f>CONCATENATE(C511,E511,G511,I511)</f>
        <v>14</v>
      </c>
    </row>
    <row r="512" spans="1:17" x14ac:dyDescent="0.25">
      <c r="A512">
        <v>511</v>
      </c>
      <c r="B512">
        <v>223.709172</v>
      </c>
      <c r="C512" s="2">
        <v>1</v>
      </c>
      <c r="H512">
        <v>220.310834</v>
      </c>
      <c r="I512" s="3">
        <v>4</v>
      </c>
      <c r="P512">
        <v>2</v>
      </c>
      <c r="Q512" t="str">
        <f>CONCATENATE(C512,E512,G512,I512)</f>
        <v>14</v>
      </c>
    </row>
    <row r="513" spans="1:17" x14ac:dyDescent="0.25">
      <c r="A513">
        <v>512</v>
      </c>
      <c r="B513">
        <v>223.709172</v>
      </c>
      <c r="C513" s="2">
        <v>1</v>
      </c>
      <c r="F513">
        <v>223.02600000000001</v>
      </c>
      <c r="G513" s="5">
        <v>3</v>
      </c>
      <c r="H513">
        <v>220.263047</v>
      </c>
      <c r="I513" s="3">
        <v>4</v>
      </c>
      <c r="P513">
        <v>3</v>
      </c>
      <c r="Q513" t="str">
        <f>CONCATENATE(C513,E513,G513,I513)</f>
        <v>134</v>
      </c>
    </row>
    <row r="514" spans="1:17" x14ac:dyDescent="0.25">
      <c r="A514">
        <v>513</v>
      </c>
      <c r="F514">
        <v>223.02600000000001</v>
      </c>
      <c r="G514" s="5">
        <v>3</v>
      </c>
      <c r="H514">
        <v>220.235364</v>
      </c>
      <c r="I514" s="3">
        <v>4</v>
      </c>
      <c r="P514">
        <v>2</v>
      </c>
      <c r="Q514" t="str">
        <f>CONCATENATE(C514,E514,G514,I514)</f>
        <v>34</v>
      </c>
    </row>
    <row r="515" spans="1:17" x14ac:dyDescent="0.25">
      <c r="A515">
        <v>514</v>
      </c>
      <c r="F515">
        <v>222.939268</v>
      </c>
      <c r="G515" s="5">
        <v>3</v>
      </c>
      <c r="H515">
        <v>220.24594300000001</v>
      </c>
      <c r="I515" s="3">
        <v>4</v>
      </c>
      <c r="P515">
        <v>2</v>
      </c>
      <c r="Q515" t="str">
        <f>CONCATENATE(C515,E515,G515,I515)</f>
        <v>34</v>
      </c>
    </row>
    <row r="516" spans="1:17" x14ac:dyDescent="0.25">
      <c r="A516">
        <v>515</v>
      </c>
      <c r="F516">
        <v>222.97415999999998</v>
      </c>
      <c r="G516" s="5">
        <v>3</v>
      </c>
      <c r="H516">
        <v>220.23347000000001</v>
      </c>
      <c r="I516" s="3">
        <v>4</v>
      </c>
      <c r="P516">
        <v>2</v>
      </c>
      <c r="Q516" t="str">
        <f>CONCATENATE(C516,E516,G516,I516)</f>
        <v>34</v>
      </c>
    </row>
    <row r="517" spans="1:17" x14ac:dyDescent="0.25">
      <c r="A517">
        <v>516</v>
      </c>
      <c r="F517">
        <v>222.988001</v>
      </c>
      <c r="G517" s="5">
        <v>3</v>
      </c>
      <c r="H517">
        <v>220.22873300000001</v>
      </c>
      <c r="I517" s="3">
        <v>4</v>
      </c>
      <c r="P517">
        <v>2</v>
      </c>
      <c r="Q517" t="str">
        <f>CONCATENATE(C517,E517,G517,I517)</f>
        <v>34</v>
      </c>
    </row>
    <row r="518" spans="1:17" x14ac:dyDescent="0.25">
      <c r="A518">
        <v>517</v>
      </c>
      <c r="F518">
        <v>223.02247299999999</v>
      </c>
      <c r="G518" s="5">
        <v>3</v>
      </c>
      <c r="H518">
        <v>220.23657499999999</v>
      </c>
      <c r="I518" s="3">
        <v>4</v>
      </c>
      <c r="P518">
        <v>2</v>
      </c>
      <c r="Q518" t="str">
        <f>CONCATENATE(C518,E518,G518,I518)</f>
        <v>34</v>
      </c>
    </row>
    <row r="519" spans="1:17" x14ac:dyDescent="0.25">
      <c r="A519">
        <v>518</v>
      </c>
      <c r="D519">
        <v>237.138533</v>
      </c>
      <c r="E519" s="4">
        <v>2</v>
      </c>
      <c r="F519">
        <v>222.96479199999999</v>
      </c>
      <c r="G519" s="5">
        <v>3</v>
      </c>
      <c r="H519">
        <v>220.30409800000001</v>
      </c>
      <c r="I519" s="3">
        <v>4</v>
      </c>
      <c r="P519">
        <v>3</v>
      </c>
      <c r="Q519" t="str">
        <f>CONCATENATE(C519,E519,G519,I519)</f>
        <v>234</v>
      </c>
    </row>
    <row r="520" spans="1:17" x14ac:dyDescent="0.25">
      <c r="A520">
        <v>519</v>
      </c>
      <c r="D520">
        <v>237.14726899999999</v>
      </c>
      <c r="E520" s="4">
        <v>2</v>
      </c>
      <c r="F520">
        <v>222.91937300000001</v>
      </c>
      <c r="G520" s="5">
        <v>3</v>
      </c>
      <c r="H520">
        <v>220.30409800000001</v>
      </c>
      <c r="I520" s="3">
        <v>4</v>
      </c>
      <c r="P520">
        <v>3</v>
      </c>
      <c r="Q520" t="str">
        <f>CONCATENATE(C520,E520,G520,I520)</f>
        <v>234</v>
      </c>
    </row>
    <row r="521" spans="1:17" x14ac:dyDescent="0.25">
      <c r="A521">
        <v>520</v>
      </c>
      <c r="D521">
        <v>237.14316400000001</v>
      </c>
      <c r="E521" s="4">
        <v>2</v>
      </c>
      <c r="F521">
        <v>222.89126999999999</v>
      </c>
      <c r="G521" s="5">
        <v>3</v>
      </c>
      <c r="P521">
        <v>2</v>
      </c>
      <c r="Q521" t="str">
        <f>CONCATENATE(C521,E521,G521,I521)</f>
        <v>23</v>
      </c>
    </row>
    <row r="522" spans="1:17" x14ac:dyDescent="0.25">
      <c r="A522">
        <v>521</v>
      </c>
      <c r="D522">
        <v>237.15090000000001</v>
      </c>
      <c r="E522" s="4">
        <v>2</v>
      </c>
      <c r="F522">
        <v>222.811117</v>
      </c>
      <c r="G522" s="5">
        <v>3</v>
      </c>
      <c r="P522">
        <v>2</v>
      </c>
      <c r="Q522" t="str">
        <f>CONCATENATE(C522,E522,G522,I522)</f>
        <v>23</v>
      </c>
    </row>
    <row r="523" spans="1:17" x14ac:dyDescent="0.25">
      <c r="A523">
        <v>522</v>
      </c>
      <c r="D523">
        <v>237.149743</v>
      </c>
      <c r="E523" s="4">
        <v>2</v>
      </c>
      <c r="F523">
        <v>222.81253799999999</v>
      </c>
      <c r="G523" s="5">
        <v>3</v>
      </c>
      <c r="P523">
        <v>2</v>
      </c>
      <c r="Q523" t="str">
        <f>CONCATENATE(C523,E523,G523,I523)</f>
        <v>23</v>
      </c>
    </row>
    <row r="524" spans="1:17" x14ac:dyDescent="0.25">
      <c r="A524">
        <v>523</v>
      </c>
      <c r="D524">
        <v>237.17105699999999</v>
      </c>
      <c r="E524" s="4">
        <v>2</v>
      </c>
      <c r="F524">
        <v>222.90047999999999</v>
      </c>
      <c r="G524" s="5">
        <v>3</v>
      </c>
      <c r="P524">
        <v>2</v>
      </c>
      <c r="Q524" t="str">
        <f>CONCATENATE(C524,E524,G524,I524)</f>
        <v>23</v>
      </c>
    </row>
    <row r="525" spans="1:17" x14ac:dyDescent="0.25">
      <c r="A525">
        <v>524</v>
      </c>
      <c r="D525">
        <v>237.16921500000001</v>
      </c>
      <c r="E525" s="4">
        <v>2</v>
      </c>
      <c r="F525">
        <v>223.02600000000001</v>
      </c>
      <c r="G525" s="5">
        <v>3</v>
      </c>
      <c r="P525">
        <v>2</v>
      </c>
      <c r="Q525" t="str">
        <f>CONCATENATE(C525,E525,G525,I525)</f>
        <v>23</v>
      </c>
    </row>
    <row r="526" spans="1:17" x14ac:dyDescent="0.25">
      <c r="A526">
        <v>525</v>
      </c>
      <c r="D526">
        <v>237.183425</v>
      </c>
      <c r="E526" s="4">
        <v>2</v>
      </c>
      <c r="P526">
        <v>1</v>
      </c>
      <c r="Q526" t="str">
        <f>CONCATENATE(C526,E526,G526,I526)</f>
        <v>2</v>
      </c>
    </row>
    <row r="527" spans="1:17" x14ac:dyDescent="0.25">
      <c r="A527">
        <v>526</v>
      </c>
      <c r="B527">
        <v>244.27245199999999</v>
      </c>
      <c r="C527" s="2">
        <v>1</v>
      </c>
      <c r="D527">
        <v>237.20258200000001</v>
      </c>
      <c r="E527" s="4">
        <v>2</v>
      </c>
      <c r="P527">
        <v>2</v>
      </c>
      <c r="Q527" t="str">
        <f>CONCATENATE(C527,E527,G527,I527)</f>
        <v>12</v>
      </c>
    </row>
    <row r="528" spans="1:17" x14ac:dyDescent="0.25">
      <c r="A528">
        <v>527</v>
      </c>
      <c r="B528">
        <v>244.28639999999999</v>
      </c>
      <c r="C528" s="2">
        <v>1</v>
      </c>
      <c r="D528">
        <v>237.220528</v>
      </c>
      <c r="E528" s="4">
        <v>2</v>
      </c>
      <c r="P528">
        <v>2</v>
      </c>
      <c r="Q528" t="str">
        <f>CONCATENATE(C528,E528,G528,I528)</f>
        <v>12</v>
      </c>
    </row>
    <row r="529" spans="1:17" x14ac:dyDescent="0.25">
      <c r="A529">
        <v>528</v>
      </c>
      <c r="B529">
        <v>244.276715</v>
      </c>
      <c r="C529" s="2">
        <v>1</v>
      </c>
      <c r="D529">
        <v>237.158005</v>
      </c>
      <c r="E529" s="4">
        <v>2</v>
      </c>
      <c r="P529">
        <v>2</v>
      </c>
      <c r="Q529" t="str">
        <f>CONCATENATE(C529,E529,G529,I529)</f>
        <v>12</v>
      </c>
    </row>
    <row r="530" spans="1:17" x14ac:dyDescent="0.25">
      <c r="A530">
        <v>529</v>
      </c>
      <c r="B530">
        <v>244.278504</v>
      </c>
      <c r="C530" s="2">
        <v>1</v>
      </c>
      <c r="D530">
        <v>237.158005</v>
      </c>
      <c r="E530" s="4">
        <v>2</v>
      </c>
      <c r="P530">
        <v>2</v>
      </c>
      <c r="Q530" t="str">
        <f>CONCATENATE(C530,E530,G530,I530)</f>
        <v>12</v>
      </c>
    </row>
    <row r="531" spans="1:17" x14ac:dyDescent="0.25">
      <c r="A531">
        <v>530</v>
      </c>
      <c r="B531">
        <v>244.26335</v>
      </c>
      <c r="C531" s="2">
        <v>1</v>
      </c>
      <c r="P531">
        <v>1</v>
      </c>
      <c r="Q531" t="str">
        <f>CONCATENATE(C531,E531,G531,I531)</f>
        <v>1</v>
      </c>
    </row>
    <row r="532" spans="1:17" x14ac:dyDescent="0.25">
      <c r="A532">
        <v>531</v>
      </c>
      <c r="B532">
        <v>244.26519099999999</v>
      </c>
      <c r="C532" s="2">
        <v>1</v>
      </c>
      <c r="P532">
        <v>1</v>
      </c>
      <c r="Q532" t="str">
        <f>CONCATENATE(C532,E532,G532,I532)</f>
        <v>1</v>
      </c>
    </row>
    <row r="533" spans="1:17" x14ac:dyDescent="0.25">
      <c r="A533">
        <v>532</v>
      </c>
      <c r="B533">
        <v>244.255032</v>
      </c>
      <c r="C533" s="2">
        <v>1</v>
      </c>
      <c r="P533">
        <v>1</v>
      </c>
      <c r="Q533" t="str">
        <f>CONCATENATE(C533,E533,G533,I533)</f>
        <v>1</v>
      </c>
    </row>
    <row r="534" spans="1:17" x14ac:dyDescent="0.25">
      <c r="A534">
        <v>533</v>
      </c>
      <c r="B534">
        <v>244.243559</v>
      </c>
      <c r="C534" s="2">
        <v>1</v>
      </c>
      <c r="P534">
        <v>1</v>
      </c>
      <c r="Q534" t="str">
        <f>CONCATENATE(C534,E534,G534,I534)</f>
        <v>1</v>
      </c>
    </row>
    <row r="535" spans="1:17" x14ac:dyDescent="0.25">
      <c r="A535">
        <v>534</v>
      </c>
      <c r="B535">
        <v>244.24024399999999</v>
      </c>
      <c r="C535" s="2">
        <v>1</v>
      </c>
      <c r="P535">
        <v>1</v>
      </c>
      <c r="Q535" t="str">
        <f>CONCATENATE(C535,E535,G535,I535)</f>
        <v>1</v>
      </c>
    </row>
    <row r="536" spans="1:17" x14ac:dyDescent="0.25">
      <c r="A536">
        <v>535</v>
      </c>
      <c r="B536">
        <v>244.28797800000001</v>
      </c>
      <c r="C536" s="2">
        <v>1</v>
      </c>
      <c r="H536">
        <v>239.23720599999999</v>
      </c>
      <c r="I536" s="3">
        <v>4</v>
      </c>
      <c r="P536">
        <v>2</v>
      </c>
      <c r="Q536" t="str">
        <f>CONCATENATE(C536,E536,G536,I536)</f>
        <v>14</v>
      </c>
    </row>
    <row r="537" spans="1:17" x14ac:dyDescent="0.25">
      <c r="A537">
        <v>536</v>
      </c>
      <c r="B537">
        <v>244.24834899999999</v>
      </c>
      <c r="C537" s="2">
        <v>1</v>
      </c>
      <c r="H537">
        <v>239.23252199999999</v>
      </c>
      <c r="I537" s="3">
        <v>4</v>
      </c>
      <c r="P537">
        <v>2</v>
      </c>
      <c r="Q537" t="str">
        <f>CONCATENATE(C537,E537,G537,I537)</f>
        <v>14</v>
      </c>
    </row>
    <row r="538" spans="1:17" x14ac:dyDescent="0.25">
      <c r="A538">
        <v>537</v>
      </c>
      <c r="B538">
        <v>244.22482500000001</v>
      </c>
      <c r="C538" s="2">
        <v>1</v>
      </c>
      <c r="H538">
        <v>239.22557499999999</v>
      </c>
      <c r="I538" s="3">
        <v>4</v>
      </c>
      <c r="P538">
        <v>2</v>
      </c>
      <c r="Q538" t="str">
        <f>CONCATENATE(C538,E538,G538,I538)</f>
        <v>14</v>
      </c>
    </row>
    <row r="539" spans="1:17" x14ac:dyDescent="0.25">
      <c r="A539">
        <v>538</v>
      </c>
      <c r="B539">
        <v>244.270926</v>
      </c>
      <c r="C539" s="2">
        <v>1</v>
      </c>
      <c r="H539">
        <v>239.22205</v>
      </c>
      <c r="I539" s="3">
        <v>4</v>
      </c>
      <c r="P539">
        <v>2</v>
      </c>
      <c r="Q539" t="str">
        <f>CONCATENATE(C539,E539,G539,I539)</f>
        <v>14</v>
      </c>
    </row>
    <row r="540" spans="1:17" x14ac:dyDescent="0.25">
      <c r="A540">
        <v>539</v>
      </c>
      <c r="B540">
        <v>244.270926</v>
      </c>
      <c r="C540" s="2">
        <v>1</v>
      </c>
      <c r="F540">
        <v>243.36381800000001</v>
      </c>
      <c r="G540" s="5">
        <v>3</v>
      </c>
      <c r="H540">
        <v>239.21110199999998</v>
      </c>
      <c r="I540" s="3">
        <v>4</v>
      </c>
      <c r="P540">
        <v>3</v>
      </c>
      <c r="Q540" t="str">
        <f>CONCATENATE(C540,E540,G540,I540)</f>
        <v>134</v>
      </c>
    </row>
    <row r="541" spans="1:17" x14ac:dyDescent="0.25">
      <c r="A541">
        <v>540</v>
      </c>
      <c r="F541">
        <v>243.31861000000001</v>
      </c>
      <c r="G541" s="5">
        <v>3</v>
      </c>
      <c r="H541">
        <v>239.21747099999999</v>
      </c>
      <c r="I541" s="3">
        <v>4</v>
      </c>
      <c r="P541">
        <v>2</v>
      </c>
      <c r="Q541" t="str">
        <f>CONCATENATE(C541,E541,G541,I541)</f>
        <v>34</v>
      </c>
    </row>
    <row r="542" spans="1:17" x14ac:dyDescent="0.25">
      <c r="A542">
        <v>541</v>
      </c>
      <c r="F542">
        <v>243.35329100000001</v>
      </c>
      <c r="G542" s="5">
        <v>3</v>
      </c>
      <c r="H542">
        <v>239.20847000000001</v>
      </c>
      <c r="I542" s="3">
        <v>4</v>
      </c>
      <c r="P542">
        <v>2</v>
      </c>
      <c r="Q542" t="str">
        <f>CONCATENATE(C542,E542,G542,I542)</f>
        <v>34</v>
      </c>
    </row>
    <row r="543" spans="1:17" x14ac:dyDescent="0.25">
      <c r="A543">
        <v>542</v>
      </c>
      <c r="F543">
        <v>243.36276899999999</v>
      </c>
      <c r="G543" s="5">
        <v>3</v>
      </c>
      <c r="H543">
        <v>239.21494300000001</v>
      </c>
      <c r="I543" s="3">
        <v>4</v>
      </c>
      <c r="P543">
        <v>2</v>
      </c>
      <c r="Q543" t="str">
        <f>CONCATENATE(C543,E543,G543,I543)</f>
        <v>34</v>
      </c>
    </row>
    <row r="544" spans="1:17" x14ac:dyDescent="0.25">
      <c r="A544">
        <v>543</v>
      </c>
      <c r="D544">
        <v>257.89101699999998</v>
      </c>
      <c r="E544" s="4">
        <v>2</v>
      </c>
      <c r="F544">
        <v>243.364081</v>
      </c>
      <c r="G544" s="5">
        <v>3</v>
      </c>
      <c r="H544">
        <v>239.25052099999999</v>
      </c>
      <c r="I544" s="3">
        <v>4</v>
      </c>
      <c r="P544">
        <v>3</v>
      </c>
      <c r="Q544" t="str">
        <f>CONCATENATE(C544,E544,G544,I544)</f>
        <v>234</v>
      </c>
    </row>
    <row r="545" spans="1:17" x14ac:dyDescent="0.25">
      <c r="A545">
        <v>544</v>
      </c>
      <c r="D545">
        <v>257.83680600000002</v>
      </c>
      <c r="E545" s="4">
        <v>2</v>
      </c>
      <c r="F545">
        <v>243.37050299999999</v>
      </c>
      <c r="G545" s="5">
        <v>3</v>
      </c>
      <c r="H545">
        <v>239.24757399999999</v>
      </c>
      <c r="I545" s="3">
        <v>4</v>
      </c>
      <c r="P545">
        <v>3</v>
      </c>
      <c r="Q545" t="str">
        <f>CONCATENATE(C545,E545,G545,I545)</f>
        <v>234</v>
      </c>
    </row>
    <row r="546" spans="1:17" x14ac:dyDescent="0.25">
      <c r="A546">
        <v>545</v>
      </c>
      <c r="D546">
        <v>257.86280699999998</v>
      </c>
      <c r="E546" s="4">
        <v>2</v>
      </c>
      <c r="F546">
        <v>243.35871399999999</v>
      </c>
      <c r="G546" s="5">
        <v>3</v>
      </c>
      <c r="H546">
        <v>239.231312</v>
      </c>
      <c r="I546" s="3">
        <v>4</v>
      </c>
      <c r="P546">
        <v>3</v>
      </c>
      <c r="Q546" t="str">
        <f>CONCATENATE(C546,E546,G546,I546)</f>
        <v>234</v>
      </c>
    </row>
    <row r="547" spans="1:17" x14ac:dyDescent="0.25">
      <c r="A547">
        <v>546</v>
      </c>
      <c r="D547">
        <v>257.87138199999998</v>
      </c>
      <c r="E547" s="4">
        <v>2</v>
      </c>
      <c r="F547">
        <v>243.38697500000001</v>
      </c>
      <c r="G547" s="5">
        <v>3</v>
      </c>
      <c r="H547">
        <v>239.231312</v>
      </c>
      <c r="I547" s="3">
        <v>4</v>
      </c>
      <c r="P547">
        <v>3</v>
      </c>
      <c r="Q547" t="str">
        <f>CONCATENATE(C547,E547,G547,I547)</f>
        <v>234</v>
      </c>
    </row>
    <row r="548" spans="1:17" x14ac:dyDescent="0.25">
      <c r="A548">
        <v>547</v>
      </c>
      <c r="D548">
        <v>257.85501699999998</v>
      </c>
      <c r="E548" s="4">
        <v>2</v>
      </c>
      <c r="F548">
        <v>243.39655400000001</v>
      </c>
      <c r="G548" s="5">
        <v>3</v>
      </c>
      <c r="P548">
        <v>2</v>
      </c>
      <c r="Q548" t="str">
        <f>CONCATENATE(C548,E548,G548,I548)</f>
        <v>23</v>
      </c>
    </row>
    <row r="549" spans="1:17" x14ac:dyDescent="0.25">
      <c r="A549">
        <v>548</v>
      </c>
      <c r="D549">
        <v>257.86291</v>
      </c>
      <c r="E549" s="4">
        <v>2</v>
      </c>
      <c r="F549">
        <v>243.41634400000001</v>
      </c>
      <c r="G549" s="5">
        <v>3</v>
      </c>
      <c r="P549">
        <v>2</v>
      </c>
      <c r="Q549" t="str">
        <f>CONCATENATE(C549,E549,G549,I549)</f>
        <v>23</v>
      </c>
    </row>
    <row r="550" spans="1:17" x14ac:dyDescent="0.25">
      <c r="A550">
        <v>549</v>
      </c>
      <c r="D550">
        <v>257.87317100000001</v>
      </c>
      <c r="E550" s="4">
        <v>2</v>
      </c>
      <c r="F550">
        <v>243.36097799999999</v>
      </c>
      <c r="G550" s="5">
        <v>3</v>
      </c>
      <c r="P550">
        <v>2</v>
      </c>
      <c r="Q550" t="str">
        <f>CONCATENATE(C550,E550,G550,I550)</f>
        <v>23</v>
      </c>
    </row>
    <row r="551" spans="1:17" x14ac:dyDescent="0.25">
      <c r="A551">
        <v>550</v>
      </c>
      <c r="D551">
        <v>257.84411899999998</v>
      </c>
      <c r="E551" s="4">
        <v>2</v>
      </c>
      <c r="F551">
        <v>243.359398</v>
      </c>
      <c r="G551" s="5">
        <v>3</v>
      </c>
      <c r="P551">
        <v>2</v>
      </c>
      <c r="Q551" t="str">
        <f>CONCATENATE(C551,E551,G551,I551)</f>
        <v>23</v>
      </c>
    </row>
    <row r="552" spans="1:17" x14ac:dyDescent="0.25">
      <c r="A552">
        <v>551</v>
      </c>
      <c r="D552">
        <v>257.83428099999998</v>
      </c>
      <c r="E552" s="4">
        <v>2</v>
      </c>
      <c r="F552">
        <v>243.33287100000001</v>
      </c>
      <c r="G552" s="5">
        <v>3</v>
      </c>
      <c r="P552">
        <v>2</v>
      </c>
      <c r="Q552" t="str">
        <f>CONCATENATE(C552,E552,G552,I552)</f>
        <v>23</v>
      </c>
    </row>
    <row r="553" spans="1:17" x14ac:dyDescent="0.25">
      <c r="A553">
        <v>552</v>
      </c>
      <c r="D553">
        <v>257.82680800000003</v>
      </c>
      <c r="E553" s="4">
        <v>2</v>
      </c>
      <c r="F553">
        <v>243.36223999999999</v>
      </c>
      <c r="G553" s="5">
        <v>3</v>
      </c>
      <c r="P553">
        <v>2</v>
      </c>
      <c r="Q553" t="str">
        <f>CONCATENATE(C553,E553,G553,I553)</f>
        <v>23</v>
      </c>
    </row>
    <row r="554" spans="1:17" x14ac:dyDescent="0.25">
      <c r="A554">
        <v>553</v>
      </c>
      <c r="D554">
        <v>257.838122</v>
      </c>
      <c r="E554" s="4">
        <v>2</v>
      </c>
      <c r="F554">
        <v>243.386448</v>
      </c>
      <c r="G554" s="5">
        <v>3</v>
      </c>
      <c r="P554">
        <v>2</v>
      </c>
      <c r="Q554" t="str">
        <f>CONCATENATE(C554,E554,G554,I554)</f>
        <v>23</v>
      </c>
    </row>
    <row r="555" spans="1:17" x14ac:dyDescent="0.25">
      <c r="A555">
        <v>554</v>
      </c>
      <c r="D555">
        <v>257.87322499999999</v>
      </c>
      <c r="E555" s="4">
        <v>2</v>
      </c>
      <c r="F555">
        <v>243.36381800000001</v>
      </c>
      <c r="G555" s="5">
        <v>3</v>
      </c>
      <c r="P555">
        <v>2</v>
      </c>
      <c r="Q555" t="str">
        <f>CONCATENATE(C555,E555,G555,I555)</f>
        <v>23</v>
      </c>
    </row>
    <row r="556" spans="1:17" x14ac:dyDescent="0.25">
      <c r="A556">
        <v>555</v>
      </c>
      <c r="B556">
        <v>265.634478</v>
      </c>
      <c r="C556" s="2">
        <v>1</v>
      </c>
      <c r="D556">
        <v>257.88080500000001</v>
      </c>
      <c r="E556" s="4">
        <v>2</v>
      </c>
      <c r="P556">
        <v>2</v>
      </c>
      <c r="Q556" t="str">
        <f>CONCATENATE(C556,E556,G556,I556)</f>
        <v>12</v>
      </c>
    </row>
    <row r="557" spans="1:17" x14ac:dyDescent="0.25">
      <c r="A557">
        <v>556</v>
      </c>
      <c r="B557">
        <v>265.620745</v>
      </c>
      <c r="C557" s="2">
        <v>1</v>
      </c>
      <c r="D557">
        <v>257.964114</v>
      </c>
      <c r="E557" s="4">
        <v>2</v>
      </c>
      <c r="P557">
        <v>2</v>
      </c>
      <c r="Q557" t="str">
        <f>CONCATENATE(C557,E557,G557,I557)</f>
        <v>12</v>
      </c>
    </row>
    <row r="558" spans="1:17" x14ac:dyDescent="0.25">
      <c r="A558">
        <v>557</v>
      </c>
      <c r="B558">
        <v>265.62337400000001</v>
      </c>
      <c r="C558" s="2">
        <v>1</v>
      </c>
      <c r="D558">
        <v>257.89101699999998</v>
      </c>
      <c r="E558" s="4">
        <v>2</v>
      </c>
      <c r="P558">
        <v>2</v>
      </c>
      <c r="Q558" t="str">
        <f>CONCATENATE(C558,E558,G558,I558)</f>
        <v>12</v>
      </c>
    </row>
    <row r="559" spans="1:17" x14ac:dyDescent="0.25">
      <c r="A559">
        <v>558</v>
      </c>
      <c r="B559">
        <v>265.63058699999999</v>
      </c>
      <c r="C559" s="2">
        <v>1</v>
      </c>
      <c r="P559">
        <v>1</v>
      </c>
      <c r="Q559" t="str">
        <f>CONCATENATE(C559,E559,G559,I559)</f>
        <v>1</v>
      </c>
    </row>
    <row r="560" spans="1:17" x14ac:dyDescent="0.25">
      <c r="A560">
        <v>559</v>
      </c>
      <c r="B560">
        <v>265.63195300000001</v>
      </c>
      <c r="C560" s="2">
        <v>1</v>
      </c>
      <c r="P560">
        <v>1</v>
      </c>
      <c r="Q560" t="str">
        <f>CONCATENATE(C560,E560,G560,I560)</f>
        <v>1</v>
      </c>
    </row>
    <row r="561" spans="1:17" x14ac:dyDescent="0.25">
      <c r="A561">
        <v>560</v>
      </c>
      <c r="B561">
        <v>265.60658899999999</v>
      </c>
      <c r="C561" s="2">
        <v>1</v>
      </c>
      <c r="H561">
        <v>257.36872699999998</v>
      </c>
      <c r="I561" s="3">
        <v>4</v>
      </c>
      <c r="J561">
        <v>235.723874</v>
      </c>
      <c r="K561" t="s">
        <v>22</v>
      </c>
      <c r="Q561" t="str">
        <f>CONCATENATE(C561,E561,G561,I561)</f>
        <v>14</v>
      </c>
    </row>
    <row r="562" spans="1:17" x14ac:dyDescent="0.25">
      <c r="A562">
        <v>561</v>
      </c>
      <c r="Q562" t="str">
        <f>CONCATENATE(C562,E562,G562,I562)</f>
        <v/>
      </c>
    </row>
    <row r="563" spans="1:17" x14ac:dyDescent="0.25">
      <c r="A563">
        <v>562</v>
      </c>
      <c r="J563">
        <v>37.808067000000015</v>
      </c>
      <c r="K563" t="s">
        <v>22</v>
      </c>
      <c r="Q563" t="str">
        <f>CONCATENATE(C563,E563,G563,I563)</f>
        <v/>
      </c>
    </row>
    <row r="564" spans="1:17" x14ac:dyDescent="0.25">
      <c r="A564">
        <v>563</v>
      </c>
      <c r="B564">
        <v>39.184425000000012</v>
      </c>
      <c r="C564" s="2">
        <v>1</v>
      </c>
      <c r="P564">
        <v>1</v>
      </c>
      <c r="Q564" t="str">
        <f>CONCATENATE(C564,E564,G564,I564)</f>
        <v>1</v>
      </c>
    </row>
    <row r="565" spans="1:17" x14ac:dyDescent="0.25">
      <c r="A565">
        <v>564</v>
      </c>
      <c r="B565">
        <v>39.186073000000015</v>
      </c>
      <c r="C565" s="2">
        <v>1</v>
      </c>
      <c r="P565">
        <v>1</v>
      </c>
      <c r="Q565" t="str">
        <f>CONCATENATE(C565,E565,G565,I565)</f>
        <v>1</v>
      </c>
    </row>
    <row r="566" spans="1:17" x14ac:dyDescent="0.25">
      <c r="A566">
        <v>565</v>
      </c>
      <c r="B566">
        <v>39.190490000000011</v>
      </c>
      <c r="C566" s="2">
        <v>1</v>
      </c>
      <c r="H566">
        <v>29.346683000000013</v>
      </c>
      <c r="I566" s="3">
        <v>4</v>
      </c>
      <c r="P566">
        <v>2</v>
      </c>
      <c r="Q566" t="str">
        <f>CONCATENATE(C566,E566,G566,I566)</f>
        <v>14</v>
      </c>
    </row>
    <row r="567" spans="1:17" x14ac:dyDescent="0.25">
      <c r="A567">
        <v>566</v>
      </c>
      <c r="B567">
        <v>39.163631000000009</v>
      </c>
      <c r="C567" s="2">
        <v>1</v>
      </c>
      <c r="H567">
        <v>29.354182000000009</v>
      </c>
      <c r="I567" s="3">
        <v>4</v>
      </c>
      <c r="P567">
        <v>2</v>
      </c>
      <c r="Q567" t="str">
        <f>CONCATENATE(C567,E567,G567,I567)</f>
        <v>14</v>
      </c>
    </row>
    <row r="568" spans="1:17" x14ac:dyDescent="0.25">
      <c r="A568">
        <v>567</v>
      </c>
      <c r="B568">
        <v>39.165172000000013</v>
      </c>
      <c r="C568" s="2">
        <v>1</v>
      </c>
      <c r="H568">
        <v>29.379022000000013</v>
      </c>
      <c r="I568" s="3">
        <v>4</v>
      </c>
      <c r="P568">
        <v>2</v>
      </c>
      <c r="Q568" t="str">
        <f>CONCATENATE(C568,E568,G568,I568)</f>
        <v>14</v>
      </c>
    </row>
    <row r="569" spans="1:17" x14ac:dyDescent="0.25">
      <c r="A569">
        <v>568</v>
      </c>
      <c r="B569">
        <v>39.165065000000013</v>
      </c>
      <c r="C569" s="2">
        <v>1</v>
      </c>
      <c r="H569">
        <v>29.402904000000014</v>
      </c>
      <c r="I569" s="3">
        <v>4</v>
      </c>
      <c r="P569">
        <v>2</v>
      </c>
      <c r="Q569" t="str">
        <f>CONCATENATE(C569,E569,G569,I569)</f>
        <v>14</v>
      </c>
    </row>
    <row r="570" spans="1:17" x14ac:dyDescent="0.25">
      <c r="A570">
        <v>569</v>
      </c>
      <c r="B570">
        <v>39.18463400000001</v>
      </c>
      <c r="C570" s="2">
        <v>1</v>
      </c>
      <c r="H570">
        <v>29.383914000000011</v>
      </c>
      <c r="I570" s="3">
        <v>4</v>
      </c>
      <c r="P570">
        <v>2</v>
      </c>
      <c r="Q570" t="str">
        <f>CONCATENATE(C570,E570,G570,I570)</f>
        <v>14</v>
      </c>
    </row>
    <row r="571" spans="1:17" x14ac:dyDescent="0.25">
      <c r="A571">
        <v>570</v>
      </c>
      <c r="B571">
        <v>39.159690000000012</v>
      </c>
      <c r="C571" s="2">
        <v>1</v>
      </c>
      <c r="H571">
        <v>29.377158000000009</v>
      </c>
      <c r="I571" s="3">
        <v>4</v>
      </c>
      <c r="P571">
        <v>2</v>
      </c>
      <c r="Q571" t="str">
        <f>CONCATENATE(C571,E571,G571,I571)</f>
        <v>14</v>
      </c>
    </row>
    <row r="572" spans="1:17" x14ac:dyDescent="0.25">
      <c r="A572">
        <v>571</v>
      </c>
      <c r="B572">
        <v>39.180278000000015</v>
      </c>
      <c r="C572" s="2">
        <v>1</v>
      </c>
      <c r="H572">
        <v>29.370298000000012</v>
      </c>
      <c r="I572" s="3">
        <v>4</v>
      </c>
      <c r="P572">
        <v>2</v>
      </c>
      <c r="Q572" t="str">
        <f>CONCATENATE(C572,E572,G572,I572)</f>
        <v>14</v>
      </c>
    </row>
    <row r="573" spans="1:17" x14ac:dyDescent="0.25">
      <c r="A573">
        <v>572</v>
      </c>
      <c r="B573">
        <v>39.18772400000001</v>
      </c>
      <c r="C573" s="2">
        <v>1</v>
      </c>
      <c r="H573">
        <v>29.332694000000018</v>
      </c>
      <c r="I573" s="3">
        <v>4</v>
      </c>
      <c r="P573">
        <v>2</v>
      </c>
      <c r="Q573" t="str">
        <f>CONCATENATE(C573,E573,G573,I573)</f>
        <v>14</v>
      </c>
    </row>
    <row r="574" spans="1:17" x14ac:dyDescent="0.25">
      <c r="A574">
        <v>573</v>
      </c>
      <c r="B574">
        <v>39.143203000000014</v>
      </c>
      <c r="C574" s="2">
        <v>1</v>
      </c>
      <c r="H574">
        <v>29.344981000000011</v>
      </c>
      <c r="I574" s="3">
        <v>4</v>
      </c>
      <c r="P574">
        <v>2</v>
      </c>
      <c r="Q574" t="str">
        <f>CONCATENATE(C574,E574,G574,I574)</f>
        <v>14</v>
      </c>
    </row>
    <row r="575" spans="1:17" x14ac:dyDescent="0.25">
      <c r="A575">
        <v>574</v>
      </c>
      <c r="B575">
        <v>39.184425000000012</v>
      </c>
      <c r="C575" s="2">
        <v>1</v>
      </c>
      <c r="H575">
        <v>29.360511000000017</v>
      </c>
      <c r="I575" s="3">
        <v>4</v>
      </c>
      <c r="P575">
        <v>2</v>
      </c>
      <c r="Q575" t="str">
        <f>CONCATENATE(C575,E575,G575,I575)</f>
        <v>14</v>
      </c>
    </row>
    <row r="576" spans="1:17" x14ac:dyDescent="0.25">
      <c r="A576">
        <v>575</v>
      </c>
      <c r="H576">
        <v>29.346683000000013</v>
      </c>
      <c r="I576" s="3">
        <v>4</v>
      </c>
      <c r="P576">
        <v>1</v>
      </c>
      <c r="Q576" t="str">
        <f>CONCATENATE(C576,E576,G576,I576)</f>
        <v>4</v>
      </c>
    </row>
    <row r="577" spans="1:17" x14ac:dyDescent="0.25">
      <c r="A577">
        <v>576</v>
      </c>
      <c r="H577">
        <v>29.346683000000013</v>
      </c>
      <c r="I577" s="3">
        <v>4</v>
      </c>
      <c r="P577">
        <v>1</v>
      </c>
      <c r="Q577" t="str">
        <f>CONCATENATE(C577,E577,G577,I577)</f>
        <v>4</v>
      </c>
    </row>
    <row r="578" spans="1:17" x14ac:dyDescent="0.25">
      <c r="A578">
        <v>577</v>
      </c>
      <c r="D578">
        <v>50.171462000000012</v>
      </c>
      <c r="E578" s="4">
        <v>2</v>
      </c>
      <c r="F578">
        <v>39.144214000000012</v>
      </c>
      <c r="G578" s="5">
        <v>3</v>
      </c>
      <c r="P578">
        <v>2</v>
      </c>
      <c r="Q578" t="str">
        <f>CONCATENATE(C578,E578,G578,I578)</f>
        <v>23</v>
      </c>
    </row>
    <row r="579" spans="1:17" x14ac:dyDescent="0.25">
      <c r="A579">
        <v>578</v>
      </c>
      <c r="D579">
        <v>50.221461000000012</v>
      </c>
      <c r="E579" s="4">
        <v>2</v>
      </c>
      <c r="F579">
        <v>39.144214000000012</v>
      </c>
      <c r="G579" s="5">
        <v>3</v>
      </c>
      <c r="P579">
        <v>2</v>
      </c>
      <c r="Q579" t="str">
        <f>CONCATENATE(C579,E579,G579,I579)</f>
        <v>23</v>
      </c>
    </row>
    <row r="580" spans="1:17" x14ac:dyDescent="0.25">
      <c r="A580">
        <v>579</v>
      </c>
      <c r="D580">
        <v>50.18827000000001</v>
      </c>
      <c r="E580" s="4">
        <v>2</v>
      </c>
      <c r="F580">
        <v>39.103843000000012</v>
      </c>
      <c r="G580" s="5">
        <v>3</v>
      </c>
      <c r="P580">
        <v>2</v>
      </c>
      <c r="Q580" t="str">
        <f>CONCATENATE(C580,E580,G580,I580)</f>
        <v>23</v>
      </c>
    </row>
    <row r="581" spans="1:17" x14ac:dyDescent="0.25">
      <c r="A581">
        <v>580</v>
      </c>
      <c r="D581">
        <v>50.183429000000011</v>
      </c>
      <c r="E581" s="4">
        <v>2</v>
      </c>
      <c r="F581">
        <v>39.104003000000013</v>
      </c>
      <c r="G581" s="5">
        <v>3</v>
      </c>
      <c r="P581">
        <v>2</v>
      </c>
      <c r="Q581" t="str">
        <f>CONCATENATE(C581,E581,G581,I581)</f>
        <v>23</v>
      </c>
    </row>
    <row r="582" spans="1:17" x14ac:dyDescent="0.25">
      <c r="A582">
        <v>581</v>
      </c>
      <c r="D582">
        <v>50.19672700000001</v>
      </c>
      <c r="E582" s="4">
        <v>2</v>
      </c>
      <c r="F582">
        <v>39.132301000000012</v>
      </c>
      <c r="G582" s="5">
        <v>3</v>
      </c>
      <c r="P582">
        <v>2</v>
      </c>
      <c r="Q582" t="str">
        <f>CONCATENATE(C582,E582,G582,I582)</f>
        <v>23</v>
      </c>
    </row>
    <row r="583" spans="1:17" x14ac:dyDescent="0.25">
      <c r="A583">
        <v>582</v>
      </c>
      <c r="D583">
        <v>50.242522000000015</v>
      </c>
      <c r="E583" s="4">
        <v>2</v>
      </c>
      <c r="F583">
        <v>39.13735100000001</v>
      </c>
      <c r="G583" s="5">
        <v>3</v>
      </c>
      <c r="P583">
        <v>2</v>
      </c>
      <c r="Q583" t="str">
        <f>CONCATENATE(C583,E583,G583,I583)</f>
        <v>23</v>
      </c>
    </row>
    <row r="584" spans="1:17" x14ac:dyDescent="0.25">
      <c r="A584">
        <v>583</v>
      </c>
      <c r="D584">
        <v>50.212630000000011</v>
      </c>
      <c r="E584" s="4">
        <v>2</v>
      </c>
      <c r="F584">
        <v>39.128524000000013</v>
      </c>
      <c r="G584" s="5">
        <v>3</v>
      </c>
      <c r="P584">
        <v>2</v>
      </c>
      <c r="Q584" t="str">
        <f>CONCATENATE(C584,E584,G584,I584)</f>
        <v>23</v>
      </c>
    </row>
    <row r="585" spans="1:17" x14ac:dyDescent="0.25">
      <c r="A585">
        <v>584</v>
      </c>
      <c r="D585">
        <v>50.219653000000015</v>
      </c>
      <c r="E585" s="4">
        <v>2</v>
      </c>
      <c r="F585">
        <v>39.182033000000011</v>
      </c>
      <c r="G585" s="5">
        <v>3</v>
      </c>
      <c r="P585">
        <v>2</v>
      </c>
      <c r="Q585" t="str">
        <f>CONCATENATE(C585,E585,G585,I585)</f>
        <v>23</v>
      </c>
    </row>
    <row r="586" spans="1:17" x14ac:dyDescent="0.25">
      <c r="A586">
        <v>585</v>
      </c>
      <c r="D586">
        <v>50.258533000000014</v>
      </c>
      <c r="E586" s="4">
        <v>2</v>
      </c>
      <c r="F586">
        <v>39.20618000000001</v>
      </c>
      <c r="G586" s="5">
        <v>3</v>
      </c>
      <c r="P586">
        <v>2</v>
      </c>
      <c r="Q586" t="str">
        <f>CONCATENATE(C586,E586,G586,I586)</f>
        <v>23</v>
      </c>
    </row>
    <row r="587" spans="1:17" x14ac:dyDescent="0.25">
      <c r="A587">
        <v>586</v>
      </c>
      <c r="D587">
        <v>50.316348000000012</v>
      </c>
      <c r="E587" s="4">
        <v>2</v>
      </c>
      <c r="F587">
        <v>39.144214000000012</v>
      </c>
      <c r="G587" s="5">
        <v>3</v>
      </c>
      <c r="P587">
        <v>2</v>
      </c>
      <c r="Q587" t="str">
        <f>CONCATENATE(C587,E587,G587,I587)</f>
        <v>23</v>
      </c>
    </row>
    <row r="588" spans="1:17" x14ac:dyDescent="0.25">
      <c r="A588">
        <v>587</v>
      </c>
      <c r="D588">
        <v>50.171462000000012</v>
      </c>
      <c r="E588" s="4">
        <v>2</v>
      </c>
      <c r="F588">
        <v>39.144214000000012</v>
      </c>
      <c r="G588" s="5">
        <v>3</v>
      </c>
      <c r="P588">
        <v>2</v>
      </c>
      <c r="Q588" t="str">
        <f>CONCATENATE(C588,E588,G588,I588)</f>
        <v>23</v>
      </c>
    </row>
    <row r="589" spans="1:17" x14ac:dyDescent="0.25">
      <c r="A589">
        <v>588</v>
      </c>
      <c r="F589">
        <v>39.144214000000012</v>
      </c>
      <c r="G589" s="5">
        <v>3</v>
      </c>
      <c r="P589">
        <v>1</v>
      </c>
      <c r="Q589" t="str">
        <f>CONCATENATE(C589,E589,G589,I589)</f>
        <v>3</v>
      </c>
    </row>
    <row r="590" spans="1:17" x14ac:dyDescent="0.25">
      <c r="A590">
        <v>589</v>
      </c>
      <c r="P590">
        <v>0</v>
      </c>
      <c r="Q590" t="str">
        <f>CONCATENATE(C590,E590,G590,I590)</f>
        <v/>
      </c>
    </row>
    <row r="591" spans="1:17" x14ac:dyDescent="0.25">
      <c r="A591">
        <v>590</v>
      </c>
      <c r="B591">
        <v>61.310939000000012</v>
      </c>
      <c r="C591" s="2">
        <v>1</v>
      </c>
      <c r="H591">
        <v>50.056205000000013</v>
      </c>
      <c r="I591" s="3">
        <v>4</v>
      </c>
      <c r="P591">
        <v>2</v>
      </c>
      <c r="Q591" t="str">
        <f>CONCATENATE(C591,E591,G591,I591)</f>
        <v>14</v>
      </c>
    </row>
    <row r="592" spans="1:17" x14ac:dyDescent="0.25">
      <c r="A592">
        <v>591</v>
      </c>
      <c r="B592">
        <v>61.32646900000001</v>
      </c>
      <c r="C592" s="2">
        <v>1</v>
      </c>
      <c r="H592">
        <v>50.050937000000012</v>
      </c>
      <c r="I592" s="3">
        <v>4</v>
      </c>
      <c r="P592">
        <v>2</v>
      </c>
      <c r="Q592" t="str">
        <f>CONCATENATE(C592,E592,G592,I592)</f>
        <v>14</v>
      </c>
    </row>
    <row r="593" spans="1:17" x14ac:dyDescent="0.25">
      <c r="A593">
        <v>592</v>
      </c>
      <c r="B593">
        <v>61.381366000000014</v>
      </c>
      <c r="C593" s="2">
        <v>1</v>
      </c>
      <c r="H593">
        <v>50.02386400000001</v>
      </c>
      <c r="I593" s="3">
        <v>4</v>
      </c>
      <c r="P593">
        <v>2</v>
      </c>
      <c r="Q593" t="str">
        <f>CONCATENATE(C593,E593,G593,I593)</f>
        <v>14</v>
      </c>
    </row>
    <row r="594" spans="1:17" x14ac:dyDescent="0.25">
      <c r="A594">
        <v>593</v>
      </c>
      <c r="B594">
        <v>61.365829000000012</v>
      </c>
      <c r="C594" s="2">
        <v>1</v>
      </c>
      <c r="H594">
        <v>50.06386100000001</v>
      </c>
      <c r="I594" s="3">
        <v>4</v>
      </c>
      <c r="P594">
        <v>2</v>
      </c>
      <c r="Q594" t="str">
        <f>CONCATENATE(C594,E594,G594,I594)</f>
        <v>14</v>
      </c>
    </row>
    <row r="595" spans="1:17" x14ac:dyDescent="0.25">
      <c r="A595">
        <v>594</v>
      </c>
      <c r="B595">
        <v>61.328811000000016</v>
      </c>
      <c r="C595" s="2">
        <v>1</v>
      </c>
      <c r="H595">
        <v>50.099979000000012</v>
      </c>
      <c r="I595" s="3">
        <v>4</v>
      </c>
      <c r="P595">
        <v>2</v>
      </c>
      <c r="Q595" t="str">
        <f>CONCATENATE(C595,E595,G595,I595)</f>
        <v>14</v>
      </c>
    </row>
    <row r="596" spans="1:17" x14ac:dyDescent="0.25">
      <c r="A596">
        <v>595</v>
      </c>
      <c r="B596">
        <v>61.344394000000015</v>
      </c>
      <c r="C596" s="2">
        <v>1</v>
      </c>
      <c r="H596">
        <v>50.122848000000012</v>
      </c>
      <c r="I596" s="3">
        <v>4</v>
      </c>
      <c r="P596">
        <v>2</v>
      </c>
      <c r="Q596" t="str">
        <f>CONCATENATE(C596,E596,G596,I596)</f>
        <v>14</v>
      </c>
    </row>
    <row r="597" spans="1:17" x14ac:dyDescent="0.25">
      <c r="A597">
        <v>596</v>
      </c>
      <c r="B597">
        <v>61.359023000000015</v>
      </c>
      <c r="C597" s="2">
        <v>1</v>
      </c>
      <c r="H597">
        <v>50.099181000000016</v>
      </c>
      <c r="I597" s="3">
        <v>4</v>
      </c>
      <c r="P597">
        <v>2</v>
      </c>
      <c r="Q597" t="str">
        <f>CONCATENATE(C597,E597,G597,I597)</f>
        <v>14</v>
      </c>
    </row>
    <row r="598" spans="1:17" x14ac:dyDescent="0.25">
      <c r="A598">
        <v>597</v>
      </c>
      <c r="B598">
        <v>61.393539000000011</v>
      </c>
      <c r="C598" s="2">
        <v>1</v>
      </c>
      <c r="H598">
        <v>50.07742600000001</v>
      </c>
      <c r="I598" s="3">
        <v>4</v>
      </c>
      <c r="P598">
        <v>2</v>
      </c>
      <c r="Q598" t="str">
        <f>CONCATENATE(C598,E598,G598,I598)</f>
        <v>14</v>
      </c>
    </row>
    <row r="599" spans="1:17" x14ac:dyDescent="0.25">
      <c r="A599">
        <v>598</v>
      </c>
      <c r="B599">
        <v>61.310939000000012</v>
      </c>
      <c r="C599" s="2">
        <v>1</v>
      </c>
      <c r="H599">
        <v>50.104392000000011</v>
      </c>
      <c r="I599" s="3">
        <v>4</v>
      </c>
      <c r="P599">
        <v>2</v>
      </c>
      <c r="Q599" t="str">
        <f>CONCATENATE(C599,E599,G599,I599)</f>
        <v>14</v>
      </c>
    </row>
    <row r="600" spans="1:17" x14ac:dyDescent="0.25">
      <c r="A600">
        <v>599</v>
      </c>
      <c r="B600">
        <v>61.310939000000012</v>
      </c>
      <c r="C600" s="2">
        <v>1</v>
      </c>
      <c r="H600">
        <v>50.056205000000013</v>
      </c>
      <c r="I600" s="3">
        <v>4</v>
      </c>
      <c r="P600">
        <v>2</v>
      </c>
      <c r="Q600" t="str">
        <f>CONCATENATE(C600,E600,G600,I600)</f>
        <v>14</v>
      </c>
    </row>
    <row r="601" spans="1:17" x14ac:dyDescent="0.25">
      <c r="A601">
        <v>600</v>
      </c>
      <c r="P601">
        <v>0</v>
      </c>
      <c r="Q601" t="str">
        <f>CONCATENATE(C601,E601,G601,I601)</f>
        <v/>
      </c>
    </row>
    <row r="602" spans="1:17" x14ac:dyDescent="0.25">
      <c r="A602">
        <v>601</v>
      </c>
      <c r="P602">
        <v>0</v>
      </c>
      <c r="Q602" t="str">
        <f>CONCATENATE(C602,E602,G602,I602)</f>
        <v/>
      </c>
    </row>
    <row r="603" spans="1:17" x14ac:dyDescent="0.25">
      <c r="A603">
        <v>602</v>
      </c>
      <c r="D603">
        <v>72.693736000000001</v>
      </c>
      <c r="E603" s="4">
        <v>2</v>
      </c>
      <c r="P603">
        <v>1</v>
      </c>
      <c r="Q603" t="str">
        <f>CONCATENATE(C603,E603,G603,I603)</f>
        <v>2</v>
      </c>
    </row>
    <row r="604" spans="1:17" x14ac:dyDescent="0.25">
      <c r="A604">
        <v>603</v>
      </c>
      <c r="D604">
        <v>72.693736000000001</v>
      </c>
      <c r="E604" s="4">
        <v>2</v>
      </c>
      <c r="P604">
        <v>1</v>
      </c>
      <c r="Q604" t="str">
        <f>CONCATENATE(C604,E604,G604,I604)</f>
        <v>2</v>
      </c>
    </row>
    <row r="605" spans="1:17" x14ac:dyDescent="0.25">
      <c r="A605">
        <v>604</v>
      </c>
      <c r="D605">
        <v>72.693736000000001</v>
      </c>
      <c r="E605" s="4">
        <v>2</v>
      </c>
      <c r="F605">
        <v>63.506931000000016</v>
      </c>
      <c r="G605" s="5">
        <v>3</v>
      </c>
      <c r="P605">
        <v>2</v>
      </c>
      <c r="Q605" t="str">
        <f>CONCATENATE(C605,E605,G605,I605)</f>
        <v>23</v>
      </c>
    </row>
    <row r="606" spans="1:17" x14ac:dyDescent="0.25">
      <c r="A606">
        <v>605</v>
      </c>
      <c r="D606">
        <v>72.693736000000001</v>
      </c>
      <c r="E606" s="4">
        <v>2</v>
      </c>
      <c r="F606">
        <v>63.527888000000011</v>
      </c>
      <c r="G606" s="5">
        <v>3</v>
      </c>
      <c r="P606">
        <v>2</v>
      </c>
      <c r="Q606" t="str">
        <f>CONCATENATE(C606,E606,G606,I606)</f>
        <v>23</v>
      </c>
    </row>
    <row r="607" spans="1:17" x14ac:dyDescent="0.25">
      <c r="A607">
        <v>606</v>
      </c>
      <c r="D607">
        <v>72.693736000000001</v>
      </c>
      <c r="E607" s="4">
        <v>2</v>
      </c>
      <c r="F607">
        <v>63.497783000000013</v>
      </c>
      <c r="G607" s="5">
        <v>3</v>
      </c>
      <c r="P607">
        <v>2</v>
      </c>
      <c r="Q607" t="str">
        <f>CONCATENATE(C607,E607,G607,I607)</f>
        <v>23</v>
      </c>
    </row>
    <row r="608" spans="1:17" x14ac:dyDescent="0.25">
      <c r="A608">
        <v>607</v>
      </c>
      <c r="D608">
        <v>72.693736000000001</v>
      </c>
      <c r="E608" s="4">
        <v>2</v>
      </c>
      <c r="F608">
        <v>63.438426000000014</v>
      </c>
      <c r="G608" s="5">
        <v>3</v>
      </c>
      <c r="P608">
        <v>2</v>
      </c>
      <c r="Q608" t="str">
        <f>CONCATENATE(C608,E608,G608,I608)</f>
        <v>23</v>
      </c>
    </row>
    <row r="609" spans="1:17" x14ac:dyDescent="0.25">
      <c r="A609">
        <v>608</v>
      </c>
      <c r="D609">
        <v>72.693736000000001</v>
      </c>
      <c r="E609" s="4">
        <v>2</v>
      </c>
      <c r="F609">
        <v>63.475127000000015</v>
      </c>
      <c r="G609" s="5">
        <v>3</v>
      </c>
      <c r="P609">
        <v>2</v>
      </c>
      <c r="Q609" t="str">
        <f>CONCATENATE(C609,E609,G609,I609)</f>
        <v>23</v>
      </c>
    </row>
    <row r="610" spans="1:17" x14ac:dyDescent="0.25">
      <c r="A610">
        <v>609</v>
      </c>
      <c r="D610">
        <v>72.693736000000001</v>
      </c>
      <c r="E610" s="4">
        <v>2</v>
      </c>
      <c r="F610">
        <v>63.506721000000013</v>
      </c>
      <c r="G610" s="5">
        <v>3</v>
      </c>
      <c r="P610">
        <v>2</v>
      </c>
      <c r="Q610" t="str">
        <f>CONCATENATE(C610,E610,G610,I610)</f>
        <v>23</v>
      </c>
    </row>
    <row r="611" spans="1:17" x14ac:dyDescent="0.25">
      <c r="A611">
        <v>610</v>
      </c>
      <c r="D611">
        <v>72.693736000000001</v>
      </c>
      <c r="E611" s="4">
        <v>2</v>
      </c>
      <c r="F611">
        <v>63.549216000000015</v>
      </c>
      <c r="G611" s="5">
        <v>3</v>
      </c>
      <c r="P611">
        <v>2</v>
      </c>
      <c r="Q611" t="str">
        <f>CONCATENATE(C611,E611,G611,I611)</f>
        <v>23</v>
      </c>
    </row>
    <row r="612" spans="1:17" x14ac:dyDescent="0.25">
      <c r="A612">
        <v>611</v>
      </c>
      <c r="F612">
        <v>63.548949000000015</v>
      </c>
      <c r="G612" s="5">
        <v>3</v>
      </c>
      <c r="P612">
        <v>1</v>
      </c>
      <c r="Q612" t="str">
        <f>CONCATENATE(C612,E612,G612,I612)</f>
        <v>3</v>
      </c>
    </row>
    <row r="613" spans="1:17" x14ac:dyDescent="0.25">
      <c r="A613">
        <v>612</v>
      </c>
      <c r="F613">
        <v>63.506931000000016</v>
      </c>
      <c r="G613" s="5">
        <v>3</v>
      </c>
      <c r="P613">
        <v>1</v>
      </c>
      <c r="Q613" t="str">
        <f>CONCATENATE(C613,E613,G613,I613)</f>
        <v>3</v>
      </c>
    </row>
    <row r="614" spans="1:17" x14ac:dyDescent="0.25">
      <c r="A614">
        <v>613</v>
      </c>
      <c r="H614">
        <v>72.409999000000013</v>
      </c>
      <c r="I614" s="3">
        <v>4</v>
      </c>
      <c r="P614">
        <v>1</v>
      </c>
      <c r="Q614" t="str">
        <f>CONCATENATE(C614,E614,G614,I614)</f>
        <v>4</v>
      </c>
    </row>
    <row r="615" spans="1:17" x14ac:dyDescent="0.25">
      <c r="A615">
        <v>614</v>
      </c>
      <c r="H615">
        <v>72.409999000000013</v>
      </c>
      <c r="I615" s="3">
        <v>4</v>
      </c>
      <c r="P615">
        <v>1</v>
      </c>
      <c r="Q615" t="str">
        <f>CONCATENATE(C615,E615,G615,I615)</f>
        <v>4</v>
      </c>
    </row>
    <row r="616" spans="1:17" x14ac:dyDescent="0.25">
      <c r="A616">
        <v>615</v>
      </c>
      <c r="B616">
        <v>82.442788000000007</v>
      </c>
      <c r="C616" s="2">
        <v>1</v>
      </c>
      <c r="H616">
        <v>72.409999000000013</v>
      </c>
      <c r="I616" s="3">
        <v>4</v>
      </c>
      <c r="P616">
        <v>2</v>
      </c>
      <c r="Q616" t="str">
        <f>CONCATENATE(C616,E616,G616,I616)</f>
        <v>14</v>
      </c>
    </row>
    <row r="617" spans="1:17" x14ac:dyDescent="0.25">
      <c r="A617">
        <v>616</v>
      </c>
      <c r="B617">
        <v>82.400788000000006</v>
      </c>
      <c r="C617" s="2">
        <v>1</v>
      </c>
      <c r="H617">
        <v>72.409999000000013</v>
      </c>
      <c r="I617" s="3">
        <v>4</v>
      </c>
      <c r="P617">
        <v>2</v>
      </c>
      <c r="Q617" t="str">
        <f>CONCATENATE(C617,E617,G617,I617)</f>
        <v>14</v>
      </c>
    </row>
    <row r="618" spans="1:17" x14ac:dyDescent="0.25">
      <c r="A618">
        <v>617</v>
      </c>
      <c r="B618">
        <v>82.388947000000002</v>
      </c>
      <c r="C618" s="2">
        <v>1</v>
      </c>
      <c r="H618">
        <v>72.409999000000013</v>
      </c>
      <c r="I618" s="3">
        <v>4</v>
      </c>
      <c r="P618">
        <v>2</v>
      </c>
      <c r="Q618" t="str">
        <f>CONCATENATE(C618,E618,G618,I618)</f>
        <v>14</v>
      </c>
    </row>
    <row r="619" spans="1:17" x14ac:dyDescent="0.25">
      <c r="A619">
        <v>618</v>
      </c>
      <c r="B619">
        <v>82.358262000000011</v>
      </c>
      <c r="C619" s="2">
        <v>1</v>
      </c>
      <c r="H619">
        <v>72.409999000000013</v>
      </c>
      <c r="I619" s="3">
        <v>4</v>
      </c>
      <c r="P619">
        <v>2</v>
      </c>
      <c r="Q619" t="str">
        <f>CONCATENATE(C619,E619,G619,I619)</f>
        <v>14</v>
      </c>
    </row>
    <row r="620" spans="1:17" x14ac:dyDescent="0.25">
      <c r="A620">
        <v>619</v>
      </c>
      <c r="B620">
        <v>82.386525000000006</v>
      </c>
      <c r="C620" s="2">
        <v>1</v>
      </c>
      <c r="H620">
        <v>72.409999000000013</v>
      </c>
      <c r="I620" s="3">
        <v>4</v>
      </c>
      <c r="P620">
        <v>2</v>
      </c>
      <c r="Q620" t="str">
        <f>CONCATENATE(C620,E620,G620,I620)</f>
        <v>14</v>
      </c>
    </row>
    <row r="621" spans="1:17" x14ac:dyDescent="0.25">
      <c r="A621">
        <v>620</v>
      </c>
      <c r="B621">
        <v>82.36663200000001</v>
      </c>
      <c r="C621" s="2">
        <v>1</v>
      </c>
      <c r="H621">
        <v>72.409999000000013</v>
      </c>
      <c r="I621" s="3">
        <v>4</v>
      </c>
      <c r="P621">
        <v>2</v>
      </c>
      <c r="Q621" t="str">
        <f>CONCATENATE(C621,E621,G621,I621)</f>
        <v>14</v>
      </c>
    </row>
    <row r="622" spans="1:17" x14ac:dyDescent="0.25">
      <c r="A622">
        <v>621</v>
      </c>
      <c r="B622">
        <v>82.397736000000009</v>
      </c>
      <c r="C622" s="2">
        <v>1</v>
      </c>
      <c r="H622">
        <v>72.409999000000013</v>
      </c>
      <c r="I622" s="3">
        <v>4</v>
      </c>
      <c r="P622">
        <v>2</v>
      </c>
      <c r="Q622" t="str">
        <f>CONCATENATE(C622,E622,G622,I622)</f>
        <v>14</v>
      </c>
    </row>
    <row r="623" spans="1:17" x14ac:dyDescent="0.25">
      <c r="A623">
        <v>622</v>
      </c>
      <c r="B623">
        <v>82.416737000000012</v>
      </c>
      <c r="C623" s="2">
        <v>1</v>
      </c>
      <c r="P623">
        <v>1</v>
      </c>
      <c r="Q623" t="str">
        <f>CONCATENATE(C623,E623,G623,I623)</f>
        <v>1</v>
      </c>
    </row>
    <row r="624" spans="1:17" x14ac:dyDescent="0.25">
      <c r="A624">
        <v>623</v>
      </c>
      <c r="B624">
        <v>82.442788000000007</v>
      </c>
      <c r="C624" s="2">
        <v>1</v>
      </c>
      <c r="P624">
        <v>1</v>
      </c>
      <c r="Q624" t="str">
        <f>CONCATENATE(C624,E624,G624,I624)</f>
        <v>1</v>
      </c>
    </row>
    <row r="625" spans="1:17" x14ac:dyDescent="0.25">
      <c r="A625">
        <v>624</v>
      </c>
      <c r="B625">
        <v>82.442788000000007</v>
      </c>
      <c r="C625" s="2">
        <v>1</v>
      </c>
      <c r="P625">
        <v>1</v>
      </c>
      <c r="Q625" t="str">
        <f>CONCATENATE(C625,E625,G625,I625)</f>
        <v>1</v>
      </c>
    </row>
    <row r="626" spans="1:17" x14ac:dyDescent="0.25">
      <c r="A626">
        <v>625</v>
      </c>
      <c r="D626">
        <v>92.052104000000014</v>
      </c>
      <c r="E626" s="4">
        <v>2</v>
      </c>
      <c r="P626">
        <v>1</v>
      </c>
      <c r="Q626" t="str">
        <f>CONCATENATE(C626,E626,G626,I626)</f>
        <v>2</v>
      </c>
    </row>
    <row r="627" spans="1:17" x14ac:dyDescent="0.25">
      <c r="A627">
        <v>626</v>
      </c>
      <c r="D627">
        <v>92.094735000000014</v>
      </c>
      <c r="E627" s="4">
        <v>2</v>
      </c>
      <c r="F627">
        <v>83.583473000000012</v>
      </c>
      <c r="G627" s="5">
        <v>3</v>
      </c>
      <c r="P627">
        <v>2</v>
      </c>
      <c r="Q627" t="str">
        <f>CONCATENATE(C627,E627,G627,I627)</f>
        <v>23</v>
      </c>
    </row>
    <row r="628" spans="1:17" x14ac:dyDescent="0.25">
      <c r="A628">
        <v>627</v>
      </c>
      <c r="D628">
        <v>92.072051000000016</v>
      </c>
      <c r="E628" s="4">
        <v>2</v>
      </c>
      <c r="F628">
        <v>83.604261000000008</v>
      </c>
      <c r="G628" s="5">
        <v>3</v>
      </c>
      <c r="P628">
        <v>2</v>
      </c>
      <c r="Q628" t="str">
        <f>CONCATENATE(C628,E628,G628,I628)</f>
        <v>23</v>
      </c>
    </row>
    <row r="629" spans="1:17" x14ac:dyDescent="0.25">
      <c r="A629">
        <v>628</v>
      </c>
      <c r="D629">
        <v>92.06999900000001</v>
      </c>
      <c r="E629" s="4">
        <v>2</v>
      </c>
      <c r="F629">
        <v>83.558578000000011</v>
      </c>
      <c r="G629" s="5">
        <v>3</v>
      </c>
      <c r="P629">
        <v>2</v>
      </c>
      <c r="Q629" t="str">
        <f>CONCATENATE(C629,E629,G629,I629)</f>
        <v>23</v>
      </c>
    </row>
    <row r="630" spans="1:17" x14ac:dyDescent="0.25">
      <c r="A630">
        <v>629</v>
      </c>
      <c r="D630">
        <v>92.063684000000009</v>
      </c>
      <c r="E630" s="4">
        <v>2</v>
      </c>
      <c r="F630">
        <v>83.577210000000008</v>
      </c>
      <c r="G630" s="5">
        <v>3</v>
      </c>
      <c r="P630">
        <v>2</v>
      </c>
      <c r="Q630" t="str">
        <f>CONCATENATE(C630,E630,G630,I630)</f>
        <v>23</v>
      </c>
    </row>
    <row r="631" spans="1:17" x14ac:dyDescent="0.25">
      <c r="A631">
        <v>630</v>
      </c>
      <c r="D631">
        <v>92.044893999999999</v>
      </c>
      <c r="E631" s="4">
        <v>2</v>
      </c>
      <c r="F631">
        <v>83.567842000000013</v>
      </c>
      <c r="G631" s="5">
        <v>3</v>
      </c>
      <c r="P631">
        <v>2</v>
      </c>
      <c r="Q631" t="str">
        <f>CONCATENATE(C631,E631,G631,I631)</f>
        <v>23</v>
      </c>
    </row>
    <row r="632" spans="1:17" x14ac:dyDescent="0.25">
      <c r="A632">
        <v>631</v>
      </c>
      <c r="D632">
        <v>92.100104000000016</v>
      </c>
      <c r="E632" s="4">
        <v>2</v>
      </c>
      <c r="F632">
        <v>83.564104000000015</v>
      </c>
      <c r="G632" s="5">
        <v>3</v>
      </c>
      <c r="P632">
        <v>2</v>
      </c>
      <c r="Q632" t="str">
        <f>CONCATENATE(C632,E632,G632,I632)</f>
        <v>23</v>
      </c>
    </row>
    <row r="633" spans="1:17" x14ac:dyDescent="0.25">
      <c r="A633">
        <v>632</v>
      </c>
      <c r="D633">
        <v>92.084579000000005</v>
      </c>
      <c r="E633" s="4">
        <v>2</v>
      </c>
      <c r="F633">
        <v>83.552000000000007</v>
      </c>
      <c r="G633" s="5">
        <v>3</v>
      </c>
      <c r="P633">
        <v>2</v>
      </c>
      <c r="Q633" t="str">
        <f>CONCATENATE(C633,E633,G633,I633)</f>
        <v>23</v>
      </c>
    </row>
    <row r="634" spans="1:17" x14ac:dyDescent="0.25">
      <c r="A634">
        <v>633</v>
      </c>
      <c r="D634">
        <v>92.052104000000014</v>
      </c>
      <c r="E634" s="4">
        <v>2</v>
      </c>
      <c r="F634">
        <v>83.525948</v>
      </c>
      <c r="G634" s="5">
        <v>3</v>
      </c>
      <c r="P634">
        <v>2</v>
      </c>
      <c r="Q634" t="str">
        <f>CONCATENATE(C634,E634,G634,I634)</f>
        <v>23</v>
      </c>
    </row>
    <row r="635" spans="1:17" x14ac:dyDescent="0.25">
      <c r="A635">
        <v>634</v>
      </c>
      <c r="F635">
        <v>83.55573600000001</v>
      </c>
      <c r="G635" s="5">
        <v>3</v>
      </c>
      <c r="H635">
        <v>90.371894000000012</v>
      </c>
      <c r="I635" s="3">
        <v>4</v>
      </c>
      <c r="P635">
        <v>2</v>
      </c>
      <c r="Q635" t="str">
        <f>CONCATENATE(C635,E635,G635,I635)</f>
        <v>34</v>
      </c>
    </row>
    <row r="636" spans="1:17" x14ac:dyDescent="0.25">
      <c r="A636">
        <v>635</v>
      </c>
      <c r="F636">
        <v>83.600472000000011</v>
      </c>
      <c r="G636" s="5">
        <v>3</v>
      </c>
      <c r="H636">
        <v>90.392526000000004</v>
      </c>
      <c r="I636" s="3">
        <v>4</v>
      </c>
      <c r="P636">
        <v>2</v>
      </c>
      <c r="Q636" t="str">
        <f>CONCATENATE(C636,E636,G636,I636)</f>
        <v>34</v>
      </c>
    </row>
    <row r="637" spans="1:17" x14ac:dyDescent="0.25">
      <c r="A637">
        <v>636</v>
      </c>
      <c r="H637">
        <v>90.358630000000005</v>
      </c>
      <c r="I637" s="3">
        <v>4</v>
      </c>
      <c r="P637">
        <v>1</v>
      </c>
      <c r="Q637" t="str">
        <f>CONCATENATE(C637,E637,G637,I637)</f>
        <v>4</v>
      </c>
    </row>
    <row r="638" spans="1:17" x14ac:dyDescent="0.25">
      <c r="A638">
        <v>637</v>
      </c>
      <c r="H638">
        <v>90.362315000000009</v>
      </c>
      <c r="I638" s="3">
        <v>4</v>
      </c>
      <c r="P638">
        <v>1</v>
      </c>
      <c r="Q638" t="str">
        <f>CONCATENATE(C638,E638,G638,I638)</f>
        <v>4</v>
      </c>
    </row>
    <row r="639" spans="1:17" x14ac:dyDescent="0.25">
      <c r="A639">
        <v>638</v>
      </c>
      <c r="H639">
        <v>90.350841000000003</v>
      </c>
      <c r="I639" s="3">
        <v>4</v>
      </c>
      <c r="P639">
        <v>1</v>
      </c>
      <c r="Q639" t="str">
        <f>CONCATENATE(C639,E639,G639,I639)</f>
        <v>4</v>
      </c>
    </row>
    <row r="640" spans="1:17" x14ac:dyDescent="0.25">
      <c r="A640">
        <v>639</v>
      </c>
      <c r="B640">
        <v>106.57678900000001</v>
      </c>
      <c r="C640" s="2">
        <v>1</v>
      </c>
      <c r="H640">
        <v>90.296630000000007</v>
      </c>
      <c r="I640" s="3">
        <v>4</v>
      </c>
      <c r="P640">
        <v>2</v>
      </c>
      <c r="Q640" t="str">
        <f>CONCATENATE(C640,E640,G640,I640)</f>
        <v>14</v>
      </c>
    </row>
    <row r="641" spans="1:17" x14ac:dyDescent="0.25">
      <c r="A641">
        <v>640</v>
      </c>
      <c r="B641">
        <v>106.528209</v>
      </c>
      <c r="C641" s="2">
        <v>1</v>
      </c>
      <c r="H641">
        <v>90.306947000000008</v>
      </c>
      <c r="I641" s="3">
        <v>4</v>
      </c>
      <c r="P641">
        <v>2</v>
      </c>
      <c r="Q641" t="str">
        <f>CONCATENATE(C641,E641,G641,I641)</f>
        <v>14</v>
      </c>
    </row>
    <row r="642" spans="1:17" x14ac:dyDescent="0.25">
      <c r="A642">
        <v>641</v>
      </c>
      <c r="B642">
        <v>106.51089400000001</v>
      </c>
      <c r="C642" s="2">
        <v>1</v>
      </c>
      <c r="H642">
        <v>90.396947000000011</v>
      </c>
      <c r="I642" s="3">
        <v>4</v>
      </c>
      <c r="P642">
        <v>2</v>
      </c>
      <c r="Q642" t="str">
        <f>CONCATENATE(C642,E642,G642,I642)</f>
        <v>14</v>
      </c>
    </row>
    <row r="643" spans="1:17" x14ac:dyDescent="0.25">
      <c r="A643">
        <v>642</v>
      </c>
      <c r="B643">
        <v>106.528155</v>
      </c>
      <c r="C643" s="2">
        <v>1</v>
      </c>
      <c r="H643">
        <v>90.371894000000012</v>
      </c>
      <c r="I643" s="3">
        <v>4</v>
      </c>
      <c r="P643">
        <v>2</v>
      </c>
      <c r="Q643" t="str">
        <f>CONCATENATE(C643,E643,G643,I643)</f>
        <v>14</v>
      </c>
    </row>
    <row r="644" spans="1:17" x14ac:dyDescent="0.25">
      <c r="A644">
        <v>643</v>
      </c>
      <c r="B644">
        <v>106.518737</v>
      </c>
      <c r="C644" s="2">
        <v>1</v>
      </c>
      <c r="P644">
        <v>1</v>
      </c>
      <c r="Q644" t="str">
        <f>CONCATENATE(C644,E644,G644,I644)</f>
        <v>1</v>
      </c>
    </row>
    <row r="645" spans="1:17" x14ac:dyDescent="0.25">
      <c r="A645">
        <v>644</v>
      </c>
      <c r="B645">
        <v>106.487998</v>
      </c>
      <c r="C645" s="2">
        <v>1</v>
      </c>
      <c r="P645">
        <v>1</v>
      </c>
      <c r="Q645" t="str">
        <f>CONCATENATE(C645,E645,G645,I645)</f>
        <v>1</v>
      </c>
    </row>
    <row r="646" spans="1:17" x14ac:dyDescent="0.25">
      <c r="A646">
        <v>645</v>
      </c>
      <c r="B646">
        <v>106.546474</v>
      </c>
      <c r="C646" s="2">
        <v>1</v>
      </c>
      <c r="P646">
        <v>1</v>
      </c>
      <c r="Q646" t="str">
        <f>CONCATENATE(C646,E646,G646,I646)</f>
        <v>1</v>
      </c>
    </row>
    <row r="647" spans="1:17" x14ac:dyDescent="0.25">
      <c r="A647">
        <v>646</v>
      </c>
      <c r="B647">
        <v>106.57141799999999</v>
      </c>
      <c r="C647" s="2">
        <v>1</v>
      </c>
      <c r="P647">
        <v>1</v>
      </c>
      <c r="Q647" t="str">
        <f>CONCATENATE(C647,E647,G647,I647)</f>
        <v>1</v>
      </c>
    </row>
    <row r="648" spans="1:17" x14ac:dyDescent="0.25">
      <c r="A648">
        <v>647</v>
      </c>
      <c r="B648">
        <v>106.55515600000001</v>
      </c>
      <c r="C648" s="2">
        <v>1</v>
      </c>
      <c r="D648">
        <v>116.201159</v>
      </c>
      <c r="E648" s="4">
        <v>2</v>
      </c>
      <c r="P648">
        <v>2</v>
      </c>
      <c r="Q648" t="str">
        <f>CONCATENATE(C648,E648,G648,I648)</f>
        <v>12</v>
      </c>
    </row>
    <row r="649" spans="1:17" x14ac:dyDescent="0.25">
      <c r="A649">
        <v>648</v>
      </c>
      <c r="D649">
        <v>116.17726</v>
      </c>
      <c r="E649" s="4">
        <v>2</v>
      </c>
      <c r="P649">
        <v>1</v>
      </c>
      <c r="Q649" t="str">
        <f>CONCATENATE(C649,E649,G649,I649)</f>
        <v>2</v>
      </c>
    </row>
    <row r="650" spans="1:17" x14ac:dyDescent="0.25">
      <c r="A650">
        <v>649</v>
      </c>
      <c r="D650">
        <v>116.19831400000001</v>
      </c>
      <c r="E650" s="4">
        <v>2</v>
      </c>
      <c r="P650">
        <v>1</v>
      </c>
      <c r="Q650" t="str">
        <f>CONCATENATE(C650,E650,G650,I650)</f>
        <v>2</v>
      </c>
    </row>
    <row r="651" spans="1:17" x14ac:dyDescent="0.25">
      <c r="A651">
        <v>650</v>
      </c>
      <c r="D651">
        <v>116.214473</v>
      </c>
      <c r="E651" s="4">
        <v>2</v>
      </c>
      <c r="F651">
        <v>109.39578900000001</v>
      </c>
      <c r="G651" s="5">
        <v>3</v>
      </c>
      <c r="P651">
        <v>2</v>
      </c>
      <c r="Q651" t="str">
        <f>CONCATENATE(C651,E651,G651,I651)</f>
        <v>23</v>
      </c>
    </row>
    <row r="652" spans="1:17" x14ac:dyDescent="0.25">
      <c r="A652">
        <v>651</v>
      </c>
      <c r="D652">
        <v>116.170894</v>
      </c>
      <c r="E652" s="4">
        <v>2</v>
      </c>
      <c r="F652">
        <v>109.418052</v>
      </c>
      <c r="G652" s="5">
        <v>3</v>
      </c>
      <c r="P652">
        <v>2</v>
      </c>
      <c r="Q652" t="str">
        <f>CONCATENATE(C652,E652,G652,I652)</f>
        <v>23</v>
      </c>
    </row>
    <row r="653" spans="1:17" x14ac:dyDescent="0.25">
      <c r="A653">
        <v>652</v>
      </c>
      <c r="D653">
        <v>116.18010200000001</v>
      </c>
      <c r="E653" s="4">
        <v>2</v>
      </c>
      <c r="F653">
        <v>109.41494299999999</v>
      </c>
      <c r="G653" s="5">
        <v>3</v>
      </c>
      <c r="P653">
        <v>2</v>
      </c>
      <c r="Q653" t="str">
        <f>CONCATENATE(C653,E653,G653,I653)</f>
        <v>23</v>
      </c>
    </row>
    <row r="654" spans="1:17" x14ac:dyDescent="0.25">
      <c r="A654">
        <v>653</v>
      </c>
      <c r="D654">
        <v>116.293052</v>
      </c>
      <c r="E654" s="4">
        <v>2</v>
      </c>
      <c r="F654">
        <v>109.36694600000001</v>
      </c>
      <c r="G654" s="5">
        <v>3</v>
      </c>
      <c r="P654">
        <v>2</v>
      </c>
      <c r="Q654" t="str">
        <f>CONCATENATE(C654,E654,G654,I654)</f>
        <v>23</v>
      </c>
    </row>
    <row r="655" spans="1:17" x14ac:dyDescent="0.25">
      <c r="A655">
        <v>654</v>
      </c>
      <c r="D655">
        <v>116.201159</v>
      </c>
      <c r="E655" s="4">
        <v>2</v>
      </c>
      <c r="F655">
        <v>109.419051</v>
      </c>
      <c r="G655" s="5">
        <v>3</v>
      </c>
      <c r="H655">
        <v>112.88947200000001</v>
      </c>
      <c r="I655" s="3">
        <v>4</v>
      </c>
      <c r="P655">
        <v>3</v>
      </c>
      <c r="Q655" t="str">
        <f>CONCATENATE(C655,E655,G655,I655)</f>
        <v>234</v>
      </c>
    </row>
    <row r="656" spans="1:17" x14ac:dyDescent="0.25">
      <c r="A656">
        <v>655</v>
      </c>
      <c r="F656">
        <v>109.39442</v>
      </c>
      <c r="G656" s="5">
        <v>3</v>
      </c>
      <c r="H656">
        <v>112.95684</v>
      </c>
      <c r="I656" s="3">
        <v>4</v>
      </c>
      <c r="P656">
        <v>2</v>
      </c>
      <c r="Q656" t="str">
        <f>CONCATENATE(C656,E656,G656,I656)</f>
        <v>34</v>
      </c>
    </row>
    <row r="657" spans="1:17" x14ac:dyDescent="0.25">
      <c r="A657">
        <v>656</v>
      </c>
      <c r="F657">
        <v>109.401736</v>
      </c>
      <c r="G657" s="5">
        <v>3</v>
      </c>
      <c r="H657">
        <v>112.912997</v>
      </c>
      <c r="I657" s="3">
        <v>4</v>
      </c>
      <c r="P657">
        <v>2</v>
      </c>
      <c r="Q657" t="str">
        <f>CONCATENATE(C657,E657,G657,I657)</f>
        <v>34</v>
      </c>
    </row>
    <row r="658" spans="1:17" x14ac:dyDescent="0.25">
      <c r="A658">
        <v>657</v>
      </c>
      <c r="F658">
        <v>109.35347300000001</v>
      </c>
      <c r="G658" s="5">
        <v>3</v>
      </c>
      <c r="H658">
        <v>112.897632</v>
      </c>
      <c r="I658" s="3">
        <v>4</v>
      </c>
      <c r="P658">
        <v>2</v>
      </c>
      <c r="Q658" t="str">
        <f>CONCATENATE(C658,E658,G658,I658)</f>
        <v>34</v>
      </c>
    </row>
    <row r="659" spans="1:17" x14ac:dyDescent="0.25">
      <c r="A659">
        <v>658</v>
      </c>
      <c r="F659">
        <v>109.39578900000001</v>
      </c>
      <c r="G659" s="5">
        <v>3</v>
      </c>
      <c r="H659">
        <v>112.88810600000001</v>
      </c>
      <c r="I659" s="3">
        <v>4</v>
      </c>
      <c r="P659">
        <v>2</v>
      </c>
      <c r="Q659" t="str">
        <f>CONCATENATE(C659,E659,G659,I659)</f>
        <v>34</v>
      </c>
    </row>
    <row r="660" spans="1:17" x14ac:dyDescent="0.25">
      <c r="A660">
        <v>659</v>
      </c>
      <c r="H660">
        <v>112.93447399999999</v>
      </c>
      <c r="I660" s="3">
        <v>4</v>
      </c>
      <c r="P660">
        <v>1</v>
      </c>
      <c r="Q660" t="str">
        <f>CONCATENATE(C660,E660,G660,I660)</f>
        <v>4</v>
      </c>
    </row>
    <row r="661" spans="1:17" x14ac:dyDescent="0.25">
      <c r="A661">
        <v>660</v>
      </c>
      <c r="H661">
        <v>112.93694600000001</v>
      </c>
      <c r="I661" s="3">
        <v>4</v>
      </c>
      <c r="P661">
        <v>1</v>
      </c>
      <c r="Q661" t="str">
        <f>CONCATENATE(C661,E661,G661,I661)</f>
        <v>4</v>
      </c>
    </row>
    <row r="662" spans="1:17" x14ac:dyDescent="0.25">
      <c r="A662">
        <v>661</v>
      </c>
      <c r="B662">
        <v>131.60863000000001</v>
      </c>
      <c r="C662" s="2">
        <v>1</v>
      </c>
      <c r="H662">
        <v>112.88947200000001</v>
      </c>
      <c r="I662" s="3">
        <v>4</v>
      </c>
      <c r="P662">
        <v>2</v>
      </c>
      <c r="Q662" t="str">
        <f>CONCATENATE(C662,E662,G662,I662)</f>
        <v>14</v>
      </c>
    </row>
    <row r="663" spans="1:17" x14ac:dyDescent="0.25">
      <c r="A663">
        <v>662</v>
      </c>
      <c r="B663">
        <v>131.625472</v>
      </c>
      <c r="C663" s="2">
        <v>1</v>
      </c>
      <c r="P663">
        <v>1</v>
      </c>
      <c r="Q663" t="str">
        <f>CONCATENATE(C663,E663,G663,I663)</f>
        <v>1</v>
      </c>
    </row>
    <row r="664" spans="1:17" x14ac:dyDescent="0.25">
      <c r="A664">
        <v>663</v>
      </c>
      <c r="B664">
        <v>131.626575</v>
      </c>
      <c r="C664" s="2">
        <v>1</v>
      </c>
      <c r="P664">
        <v>1</v>
      </c>
      <c r="Q664" t="str">
        <f>CONCATENATE(C664,E664,G664,I664)</f>
        <v>1</v>
      </c>
    </row>
    <row r="665" spans="1:17" x14ac:dyDescent="0.25">
      <c r="A665">
        <v>664</v>
      </c>
      <c r="B665">
        <v>131.65463199999999</v>
      </c>
      <c r="C665" s="2">
        <v>1</v>
      </c>
      <c r="P665">
        <v>1</v>
      </c>
      <c r="Q665" t="str">
        <f>CONCATENATE(C665,E665,G665,I665)</f>
        <v>1</v>
      </c>
    </row>
    <row r="666" spans="1:17" x14ac:dyDescent="0.25">
      <c r="A666">
        <v>665</v>
      </c>
      <c r="B666">
        <v>131.678416</v>
      </c>
      <c r="C666" s="2">
        <v>1</v>
      </c>
      <c r="P666">
        <v>1</v>
      </c>
      <c r="Q666" t="str">
        <f>CONCATENATE(C666,E666,G666,I666)</f>
        <v>1</v>
      </c>
    </row>
    <row r="667" spans="1:17" x14ac:dyDescent="0.25">
      <c r="A667">
        <v>666</v>
      </c>
      <c r="B667">
        <v>131.71631500000001</v>
      </c>
      <c r="C667" s="2">
        <v>1</v>
      </c>
      <c r="D667">
        <v>136.35605100000001</v>
      </c>
      <c r="E667" s="4">
        <v>2</v>
      </c>
      <c r="P667">
        <v>2</v>
      </c>
      <c r="Q667" t="str">
        <f>CONCATENATE(C667,E667,G667,I667)</f>
        <v>12</v>
      </c>
    </row>
    <row r="668" spans="1:17" x14ac:dyDescent="0.25">
      <c r="A668">
        <v>667</v>
      </c>
      <c r="B668">
        <v>131.75668200000001</v>
      </c>
      <c r="C668" s="2">
        <v>1</v>
      </c>
      <c r="D668">
        <v>136.35605100000001</v>
      </c>
      <c r="E668" s="4">
        <v>2</v>
      </c>
      <c r="P668">
        <v>2</v>
      </c>
      <c r="Q668" t="str">
        <f>CONCATENATE(C668,E668,G668,I668)</f>
        <v>12</v>
      </c>
    </row>
    <row r="669" spans="1:17" x14ac:dyDescent="0.25">
      <c r="A669">
        <v>668</v>
      </c>
      <c r="B669">
        <v>131.77952500000001</v>
      </c>
      <c r="C669" s="2">
        <v>1</v>
      </c>
      <c r="D669">
        <v>136.35605100000001</v>
      </c>
      <c r="E669" s="4">
        <v>2</v>
      </c>
      <c r="P669">
        <v>2</v>
      </c>
      <c r="Q669" t="str">
        <f>CONCATENATE(C669,E669,G669,I669)</f>
        <v>12</v>
      </c>
    </row>
    <row r="670" spans="1:17" x14ac:dyDescent="0.25">
      <c r="A670">
        <v>669</v>
      </c>
      <c r="B670">
        <v>131.60863000000001</v>
      </c>
      <c r="C670" s="2">
        <v>1</v>
      </c>
      <c r="D670">
        <v>136.35605100000001</v>
      </c>
      <c r="E670" s="4">
        <v>2</v>
      </c>
      <c r="P670">
        <v>2</v>
      </c>
      <c r="Q670" t="str">
        <f>CONCATENATE(C670,E670,G670,I670)</f>
        <v>12</v>
      </c>
    </row>
    <row r="671" spans="1:17" x14ac:dyDescent="0.25">
      <c r="A671">
        <v>670</v>
      </c>
      <c r="D671">
        <v>136.35605100000001</v>
      </c>
      <c r="E671" s="4">
        <v>2</v>
      </c>
      <c r="P671">
        <v>1</v>
      </c>
      <c r="Q671" t="str">
        <f>CONCATENATE(C671,E671,G671,I671)</f>
        <v>2</v>
      </c>
    </row>
    <row r="672" spans="1:17" x14ac:dyDescent="0.25">
      <c r="A672">
        <v>671</v>
      </c>
      <c r="D672">
        <v>136.35605100000001</v>
      </c>
      <c r="E672" s="4">
        <v>2</v>
      </c>
      <c r="P672">
        <v>1</v>
      </c>
      <c r="Q672" t="str">
        <f>CONCATENATE(C672,E672,G672,I672)</f>
        <v>2</v>
      </c>
    </row>
    <row r="673" spans="1:17" x14ac:dyDescent="0.25">
      <c r="A673">
        <v>672</v>
      </c>
      <c r="D673">
        <v>136.35605100000001</v>
      </c>
      <c r="E673" s="4">
        <v>2</v>
      </c>
      <c r="P673">
        <v>1</v>
      </c>
      <c r="Q673" t="str">
        <f>CONCATENATE(C673,E673,G673,I673)</f>
        <v>2</v>
      </c>
    </row>
    <row r="674" spans="1:17" x14ac:dyDescent="0.25">
      <c r="A674">
        <v>673</v>
      </c>
      <c r="D674">
        <v>136.35605100000001</v>
      </c>
      <c r="E674" s="4">
        <v>2</v>
      </c>
      <c r="F674">
        <v>134.37305000000001</v>
      </c>
      <c r="G674" s="5">
        <v>3</v>
      </c>
      <c r="P674">
        <v>2</v>
      </c>
      <c r="Q674" t="str">
        <f>CONCATENATE(C674,E674,G674,I674)</f>
        <v>23</v>
      </c>
    </row>
    <row r="675" spans="1:17" x14ac:dyDescent="0.25">
      <c r="A675">
        <v>674</v>
      </c>
      <c r="D675">
        <v>136.35605100000001</v>
      </c>
      <c r="E675" s="4">
        <v>2</v>
      </c>
      <c r="F675">
        <v>134.37305000000001</v>
      </c>
      <c r="G675" s="5">
        <v>3</v>
      </c>
      <c r="P675">
        <v>2</v>
      </c>
      <c r="Q675" t="str">
        <f>CONCATENATE(C675,E675,G675,I675)</f>
        <v>23</v>
      </c>
    </row>
    <row r="676" spans="1:17" x14ac:dyDescent="0.25">
      <c r="A676">
        <v>675</v>
      </c>
      <c r="F676">
        <v>134.45557700000001</v>
      </c>
      <c r="G676" s="5">
        <v>3</v>
      </c>
      <c r="P676">
        <v>1</v>
      </c>
      <c r="Q676" t="str">
        <f>CONCATENATE(C676,E676,G676,I676)</f>
        <v>3</v>
      </c>
    </row>
    <row r="677" spans="1:17" x14ac:dyDescent="0.25">
      <c r="A677">
        <v>676</v>
      </c>
      <c r="F677">
        <v>134.43510700000002</v>
      </c>
      <c r="G677" s="5">
        <v>3</v>
      </c>
      <c r="H677">
        <v>135.34910100000002</v>
      </c>
      <c r="I677" s="3">
        <v>4</v>
      </c>
      <c r="P677">
        <v>2</v>
      </c>
      <c r="Q677" t="str">
        <f>CONCATENATE(C677,E677,G677,I677)</f>
        <v>34</v>
      </c>
    </row>
    <row r="678" spans="1:17" x14ac:dyDescent="0.25">
      <c r="A678">
        <v>677</v>
      </c>
      <c r="F678">
        <v>134.39415300000002</v>
      </c>
      <c r="G678" s="5">
        <v>3</v>
      </c>
      <c r="H678">
        <v>135.33021100000002</v>
      </c>
      <c r="I678" s="3">
        <v>4</v>
      </c>
      <c r="P678">
        <v>2</v>
      </c>
      <c r="Q678" t="str">
        <f>CONCATENATE(C678,E678,G678,I678)</f>
        <v>34</v>
      </c>
    </row>
    <row r="679" spans="1:17" x14ac:dyDescent="0.25">
      <c r="A679">
        <v>678</v>
      </c>
      <c r="F679">
        <v>134.39189400000001</v>
      </c>
      <c r="G679" s="5">
        <v>3</v>
      </c>
      <c r="H679">
        <v>135.364734</v>
      </c>
      <c r="I679" s="3">
        <v>4</v>
      </c>
      <c r="P679">
        <v>2</v>
      </c>
      <c r="Q679" t="str">
        <f>CONCATENATE(C679,E679,G679,I679)</f>
        <v>34</v>
      </c>
    </row>
    <row r="680" spans="1:17" x14ac:dyDescent="0.25">
      <c r="A680">
        <v>679</v>
      </c>
      <c r="F680">
        <v>134.418834</v>
      </c>
      <c r="G680" s="5">
        <v>3</v>
      </c>
      <c r="H680">
        <v>135.36084299999999</v>
      </c>
      <c r="I680" s="3">
        <v>4</v>
      </c>
      <c r="P680">
        <v>2</v>
      </c>
      <c r="Q680" t="str">
        <f>CONCATENATE(C680,E680,G680,I680)</f>
        <v>34</v>
      </c>
    </row>
    <row r="681" spans="1:17" x14ac:dyDescent="0.25">
      <c r="A681">
        <v>680</v>
      </c>
      <c r="F681">
        <v>134.42831699999999</v>
      </c>
      <c r="G681" s="5">
        <v>3</v>
      </c>
      <c r="H681">
        <v>135.34757500000001</v>
      </c>
      <c r="I681" s="3">
        <v>4</v>
      </c>
      <c r="P681">
        <v>2</v>
      </c>
      <c r="Q681" t="str">
        <f>CONCATENATE(C681,E681,G681,I681)</f>
        <v>34</v>
      </c>
    </row>
    <row r="682" spans="1:17" x14ac:dyDescent="0.25">
      <c r="A682">
        <v>681</v>
      </c>
      <c r="F682">
        <v>134.496264</v>
      </c>
      <c r="G682" s="5">
        <v>3</v>
      </c>
      <c r="H682">
        <v>135.39073500000001</v>
      </c>
      <c r="I682" s="3">
        <v>4</v>
      </c>
      <c r="P682">
        <v>2</v>
      </c>
      <c r="Q682" t="str">
        <f>CONCATENATE(C682,E682,G682,I682)</f>
        <v>34</v>
      </c>
    </row>
    <row r="683" spans="1:17" x14ac:dyDescent="0.25">
      <c r="A683">
        <v>682</v>
      </c>
      <c r="F683">
        <v>134.52910900000001</v>
      </c>
      <c r="G683" s="5">
        <v>3</v>
      </c>
      <c r="H683">
        <v>135.43262800000002</v>
      </c>
      <c r="I683" s="3">
        <v>4</v>
      </c>
      <c r="P683">
        <v>2</v>
      </c>
      <c r="Q683" t="str">
        <f>CONCATENATE(C683,E683,G683,I683)</f>
        <v>34</v>
      </c>
    </row>
    <row r="684" spans="1:17" x14ac:dyDescent="0.25">
      <c r="A684">
        <v>683</v>
      </c>
      <c r="F684">
        <v>134.37305000000001</v>
      </c>
      <c r="G684" s="5">
        <v>3</v>
      </c>
      <c r="H684">
        <v>135.34910100000002</v>
      </c>
      <c r="I684" s="3">
        <v>4</v>
      </c>
      <c r="P684">
        <v>2</v>
      </c>
      <c r="Q684" t="str">
        <f>CONCATENATE(C684,E684,G684,I684)</f>
        <v>34</v>
      </c>
    </row>
    <row r="685" spans="1:17" x14ac:dyDescent="0.25">
      <c r="A685">
        <v>684</v>
      </c>
      <c r="P685">
        <v>0</v>
      </c>
      <c r="Q685" t="str">
        <f>CONCATENATE(C685,E685,G685,I685)</f>
        <v/>
      </c>
    </row>
    <row r="686" spans="1:17" x14ac:dyDescent="0.25">
      <c r="A686">
        <v>685</v>
      </c>
      <c r="B686">
        <v>161.03186299999999</v>
      </c>
      <c r="C686" s="2">
        <v>1</v>
      </c>
      <c r="P686">
        <v>1</v>
      </c>
      <c r="Q686" t="str">
        <f>CONCATENATE(C686,E686,G686,I686)</f>
        <v>1</v>
      </c>
    </row>
    <row r="687" spans="1:17" x14ac:dyDescent="0.25">
      <c r="A687">
        <v>686</v>
      </c>
      <c r="B687">
        <v>160.98739499999999</v>
      </c>
      <c r="C687" s="2">
        <v>1</v>
      </c>
      <c r="P687">
        <v>1</v>
      </c>
      <c r="Q687" t="str">
        <f>CONCATENATE(C687,E687,G687,I687)</f>
        <v>1</v>
      </c>
    </row>
    <row r="688" spans="1:17" x14ac:dyDescent="0.25">
      <c r="A688">
        <v>687</v>
      </c>
      <c r="B688">
        <v>160.97000199999999</v>
      </c>
      <c r="C688" s="2">
        <v>1</v>
      </c>
      <c r="P688">
        <v>1</v>
      </c>
      <c r="Q688" t="str">
        <f>CONCATENATE(C688,E688,G688,I688)</f>
        <v>1</v>
      </c>
    </row>
    <row r="689" spans="1:17" x14ac:dyDescent="0.25">
      <c r="A689">
        <v>688</v>
      </c>
      <c r="B689">
        <v>160.96989400000001</v>
      </c>
      <c r="C689" s="2">
        <v>1</v>
      </c>
      <c r="D689">
        <v>163.772074</v>
      </c>
      <c r="E689" s="4">
        <v>2</v>
      </c>
      <c r="P689">
        <v>2</v>
      </c>
      <c r="Q689" t="str">
        <f>CONCATENATE(C689,E689,G689,I689)</f>
        <v>12</v>
      </c>
    </row>
    <row r="690" spans="1:17" x14ac:dyDescent="0.25">
      <c r="A690">
        <v>689</v>
      </c>
      <c r="B690">
        <v>160.99095800000001</v>
      </c>
      <c r="C690" s="2">
        <v>1</v>
      </c>
      <c r="D690">
        <v>163.742287</v>
      </c>
      <c r="E690" s="4">
        <v>2</v>
      </c>
      <c r="P690">
        <v>2</v>
      </c>
      <c r="Q690" t="str">
        <f>CONCATENATE(C690,E690,G690,I690)</f>
        <v>12</v>
      </c>
    </row>
    <row r="691" spans="1:17" x14ac:dyDescent="0.25">
      <c r="A691">
        <v>690</v>
      </c>
      <c r="B691">
        <v>160.99244899999999</v>
      </c>
      <c r="C691" s="2">
        <v>1</v>
      </c>
      <c r="D691">
        <v>163.75239400000001</v>
      </c>
      <c r="E691" s="4">
        <v>2</v>
      </c>
      <c r="P691">
        <v>2</v>
      </c>
      <c r="Q691" t="str">
        <f>CONCATENATE(C691,E691,G691,I691)</f>
        <v>12</v>
      </c>
    </row>
    <row r="692" spans="1:17" x14ac:dyDescent="0.25">
      <c r="A692">
        <v>691</v>
      </c>
      <c r="B692">
        <v>160.98888400000001</v>
      </c>
      <c r="C692" s="2">
        <v>1</v>
      </c>
      <c r="D692">
        <v>163.76228800000001</v>
      </c>
      <c r="E692" s="4">
        <v>2</v>
      </c>
      <c r="P692">
        <v>2</v>
      </c>
      <c r="Q692" t="str">
        <f>CONCATENATE(C692,E692,G692,I692)</f>
        <v>12</v>
      </c>
    </row>
    <row r="693" spans="1:17" x14ac:dyDescent="0.25">
      <c r="A693">
        <v>692</v>
      </c>
      <c r="B693">
        <v>161.05095900000001</v>
      </c>
      <c r="C693" s="2">
        <v>1</v>
      </c>
      <c r="D693">
        <v>163.80835200000001</v>
      </c>
      <c r="E693" s="4">
        <v>2</v>
      </c>
      <c r="P693">
        <v>2</v>
      </c>
      <c r="Q693" t="str">
        <f>CONCATENATE(C693,E693,G693,I693)</f>
        <v>12</v>
      </c>
    </row>
    <row r="694" spans="1:17" x14ac:dyDescent="0.25">
      <c r="A694">
        <v>693</v>
      </c>
      <c r="B694">
        <v>161.03186299999999</v>
      </c>
      <c r="C694" s="2">
        <v>1</v>
      </c>
      <c r="D694">
        <v>163.75744700000001</v>
      </c>
      <c r="E694" s="4">
        <v>2</v>
      </c>
      <c r="P694">
        <v>2</v>
      </c>
      <c r="Q694" t="str">
        <f>CONCATENATE(C694,E694,G694,I694)</f>
        <v>12</v>
      </c>
    </row>
    <row r="695" spans="1:17" x14ac:dyDescent="0.25">
      <c r="A695">
        <v>694</v>
      </c>
      <c r="D695">
        <v>163.78957600000001</v>
      </c>
      <c r="E695" s="4">
        <v>2</v>
      </c>
      <c r="P695">
        <v>1</v>
      </c>
      <c r="Q695" t="str">
        <f>CONCATENATE(C695,E695,G695,I695)</f>
        <v>2</v>
      </c>
    </row>
    <row r="696" spans="1:17" x14ac:dyDescent="0.25">
      <c r="A696">
        <v>695</v>
      </c>
      <c r="D696">
        <v>163.772074</v>
      </c>
      <c r="E696" s="4">
        <v>2</v>
      </c>
      <c r="P696">
        <v>1</v>
      </c>
      <c r="Q696" t="str">
        <f>CONCATENATE(C696,E696,G696,I696)</f>
        <v>2</v>
      </c>
    </row>
    <row r="697" spans="1:17" x14ac:dyDescent="0.25">
      <c r="A697">
        <v>696</v>
      </c>
      <c r="D697">
        <v>163.772074</v>
      </c>
      <c r="E697" s="4">
        <v>2</v>
      </c>
      <c r="P697">
        <v>1</v>
      </c>
      <c r="Q697" t="str">
        <f>CONCATENATE(C697,E697,G697,I697)</f>
        <v>2</v>
      </c>
    </row>
    <row r="698" spans="1:17" x14ac:dyDescent="0.25">
      <c r="A698">
        <v>697</v>
      </c>
      <c r="F698">
        <v>163.024361</v>
      </c>
      <c r="G698" s="5">
        <v>3</v>
      </c>
      <c r="H698">
        <v>162.88106400000001</v>
      </c>
      <c r="I698" s="3">
        <v>4</v>
      </c>
      <c r="P698">
        <v>2</v>
      </c>
      <c r="Q698" t="str">
        <f>CONCATENATE(C698,E698,G698,I698)</f>
        <v>34</v>
      </c>
    </row>
    <row r="699" spans="1:17" x14ac:dyDescent="0.25">
      <c r="A699">
        <v>698</v>
      </c>
      <c r="F699">
        <v>163.05585200000002</v>
      </c>
      <c r="G699" s="5">
        <v>3</v>
      </c>
      <c r="H699">
        <v>162.88010700000001</v>
      </c>
      <c r="I699" s="3">
        <v>4</v>
      </c>
      <c r="P699">
        <v>2</v>
      </c>
      <c r="Q699" t="str">
        <f>CONCATENATE(C699,E699,G699,I699)</f>
        <v>34</v>
      </c>
    </row>
    <row r="700" spans="1:17" x14ac:dyDescent="0.25">
      <c r="A700">
        <v>699</v>
      </c>
      <c r="F700">
        <v>163.053406</v>
      </c>
      <c r="G700" s="5">
        <v>3</v>
      </c>
      <c r="H700">
        <v>162.93574599999999</v>
      </c>
      <c r="I700" s="3">
        <v>4</v>
      </c>
      <c r="P700">
        <v>2</v>
      </c>
      <c r="Q700" t="str">
        <f>CONCATENATE(C700,E700,G700,I700)</f>
        <v>34</v>
      </c>
    </row>
    <row r="701" spans="1:17" x14ac:dyDescent="0.25">
      <c r="A701">
        <v>700</v>
      </c>
      <c r="F701">
        <v>163.06356500000001</v>
      </c>
      <c r="G701" s="5">
        <v>3</v>
      </c>
      <c r="H701">
        <v>162.92048</v>
      </c>
      <c r="I701" s="3">
        <v>4</v>
      </c>
      <c r="P701">
        <v>2</v>
      </c>
      <c r="Q701" t="str">
        <f>CONCATENATE(C701,E701,G701,I701)</f>
        <v>34</v>
      </c>
    </row>
    <row r="702" spans="1:17" x14ac:dyDescent="0.25">
      <c r="A702">
        <v>701</v>
      </c>
      <c r="F702">
        <v>163.076436</v>
      </c>
      <c r="G702" s="5">
        <v>3</v>
      </c>
      <c r="H702">
        <v>162.92829799999998</v>
      </c>
      <c r="I702" s="3">
        <v>4</v>
      </c>
      <c r="P702">
        <v>2</v>
      </c>
      <c r="Q702" t="str">
        <f>CONCATENATE(C702,E702,G702,I702)</f>
        <v>34</v>
      </c>
    </row>
    <row r="703" spans="1:17" x14ac:dyDescent="0.25">
      <c r="A703">
        <v>702</v>
      </c>
      <c r="F703">
        <v>163.07425599999999</v>
      </c>
      <c r="G703" s="5">
        <v>3</v>
      </c>
      <c r="H703">
        <v>162.889363</v>
      </c>
      <c r="I703" s="3">
        <v>4</v>
      </c>
      <c r="P703">
        <v>2</v>
      </c>
      <c r="Q703" t="str">
        <f>CONCATENATE(C703,E703,G703,I703)</f>
        <v>34</v>
      </c>
    </row>
    <row r="704" spans="1:17" x14ac:dyDescent="0.25">
      <c r="A704">
        <v>703</v>
      </c>
      <c r="F704">
        <v>163.01595800000001</v>
      </c>
      <c r="G704" s="5">
        <v>3</v>
      </c>
      <c r="H704">
        <v>162.87276700000001</v>
      </c>
      <c r="I704" s="3">
        <v>4</v>
      </c>
      <c r="P704">
        <v>2</v>
      </c>
      <c r="Q704" t="str">
        <f>CONCATENATE(C704,E704,G704,I704)</f>
        <v>34</v>
      </c>
    </row>
    <row r="705" spans="1:17" x14ac:dyDescent="0.25">
      <c r="A705">
        <v>704</v>
      </c>
      <c r="F705">
        <v>163.024361</v>
      </c>
      <c r="G705" s="5">
        <v>3</v>
      </c>
      <c r="H705">
        <v>162.88106400000001</v>
      </c>
      <c r="I705" s="3">
        <v>4</v>
      </c>
      <c r="P705">
        <v>2</v>
      </c>
      <c r="Q705" t="str">
        <f>CONCATENATE(C705,E705,G705,I705)</f>
        <v>34</v>
      </c>
    </row>
    <row r="706" spans="1:17" x14ac:dyDescent="0.25">
      <c r="A706">
        <v>705</v>
      </c>
      <c r="F706">
        <v>163.024361</v>
      </c>
      <c r="G706" s="5">
        <v>3</v>
      </c>
      <c r="H706">
        <v>162.88106400000001</v>
      </c>
      <c r="I706" s="3">
        <v>4</v>
      </c>
      <c r="P706">
        <v>2</v>
      </c>
      <c r="Q706" t="str">
        <f>CONCATENATE(C706,E706,G706,I706)</f>
        <v>34</v>
      </c>
    </row>
    <row r="707" spans="1:17" x14ac:dyDescent="0.25">
      <c r="A707">
        <v>706</v>
      </c>
      <c r="F707">
        <v>163.024361</v>
      </c>
      <c r="G707" s="5">
        <v>3</v>
      </c>
      <c r="P707">
        <v>1</v>
      </c>
      <c r="Q707" t="str">
        <f>CONCATENATE(C707,E707,G707,I707)</f>
        <v>3</v>
      </c>
    </row>
    <row r="708" spans="1:17" x14ac:dyDescent="0.25">
      <c r="A708">
        <v>707</v>
      </c>
      <c r="P708">
        <v>0</v>
      </c>
      <c r="Q708" t="str">
        <f>CONCATENATE(C708,E708,G708,I708)</f>
        <v/>
      </c>
    </row>
    <row r="709" spans="1:17" x14ac:dyDescent="0.25">
      <c r="A709">
        <v>708</v>
      </c>
      <c r="B709">
        <v>184.53856500000001</v>
      </c>
      <c r="C709" s="2">
        <v>1</v>
      </c>
      <c r="P709">
        <v>1</v>
      </c>
      <c r="Q709" t="str">
        <f>CONCATENATE(C709,E709,G709,I709)</f>
        <v>1</v>
      </c>
    </row>
    <row r="710" spans="1:17" x14ac:dyDescent="0.25">
      <c r="A710">
        <v>709</v>
      </c>
      <c r="B710">
        <v>184.55132900000001</v>
      </c>
      <c r="C710" s="2">
        <v>1</v>
      </c>
      <c r="P710">
        <v>1</v>
      </c>
      <c r="Q710" t="str">
        <f>CONCATENATE(C710,E710,G710,I710)</f>
        <v>1</v>
      </c>
    </row>
    <row r="711" spans="1:17" x14ac:dyDescent="0.25">
      <c r="A711">
        <v>710</v>
      </c>
      <c r="B711">
        <v>184.503669</v>
      </c>
      <c r="C711" s="2">
        <v>1</v>
      </c>
      <c r="D711">
        <v>187.858351</v>
      </c>
      <c r="E711" s="4">
        <v>2</v>
      </c>
      <c r="P711">
        <v>2</v>
      </c>
      <c r="Q711" t="str">
        <f>CONCATENATE(C711,E711,G711,I711)</f>
        <v>12</v>
      </c>
    </row>
    <row r="712" spans="1:17" x14ac:dyDescent="0.25">
      <c r="A712">
        <v>711</v>
      </c>
      <c r="B712">
        <v>184.51776799999999</v>
      </c>
      <c r="C712" s="2">
        <v>1</v>
      </c>
      <c r="D712">
        <v>187.78398799999999</v>
      </c>
      <c r="E712" s="4">
        <v>2</v>
      </c>
      <c r="P712">
        <v>2</v>
      </c>
      <c r="Q712" t="str">
        <f>CONCATENATE(C712,E712,G712,I712)</f>
        <v>12</v>
      </c>
    </row>
    <row r="713" spans="1:17" x14ac:dyDescent="0.25">
      <c r="A713">
        <v>712</v>
      </c>
      <c r="B713">
        <v>184.54127800000001</v>
      </c>
      <c r="C713" s="2">
        <v>1</v>
      </c>
      <c r="D713">
        <v>187.83537200000001</v>
      </c>
      <c r="E713" s="4">
        <v>2</v>
      </c>
      <c r="P713">
        <v>2</v>
      </c>
      <c r="Q713" t="str">
        <f>CONCATENATE(C713,E713,G713,I713)</f>
        <v>12</v>
      </c>
    </row>
    <row r="714" spans="1:17" x14ac:dyDescent="0.25">
      <c r="A714">
        <v>713</v>
      </c>
      <c r="B714">
        <v>184.57058599999999</v>
      </c>
      <c r="C714" s="2">
        <v>1</v>
      </c>
      <c r="D714">
        <v>187.81813700000001</v>
      </c>
      <c r="E714" s="4">
        <v>2</v>
      </c>
      <c r="P714">
        <v>2</v>
      </c>
      <c r="Q714" t="str">
        <f>CONCATENATE(C714,E714,G714,I714)</f>
        <v>12</v>
      </c>
    </row>
    <row r="715" spans="1:17" x14ac:dyDescent="0.25">
      <c r="A715">
        <v>714</v>
      </c>
      <c r="B715">
        <v>184.59563700000001</v>
      </c>
      <c r="C715" s="2">
        <v>1</v>
      </c>
      <c r="D715">
        <v>187.85244599999999</v>
      </c>
      <c r="E715" s="4">
        <v>2</v>
      </c>
      <c r="P715">
        <v>2</v>
      </c>
      <c r="Q715" t="str">
        <f>CONCATENATE(C715,E715,G715,I715)</f>
        <v>12</v>
      </c>
    </row>
    <row r="716" spans="1:17" x14ac:dyDescent="0.25">
      <c r="A716">
        <v>715</v>
      </c>
      <c r="B716">
        <v>184.61574400000001</v>
      </c>
      <c r="C716" s="2">
        <v>1</v>
      </c>
      <c r="D716">
        <v>187.85973200000001</v>
      </c>
      <c r="E716" s="4">
        <v>2</v>
      </c>
      <c r="P716">
        <v>2</v>
      </c>
      <c r="Q716" t="str">
        <f>CONCATENATE(C716,E716,G716,I716)</f>
        <v>12</v>
      </c>
    </row>
    <row r="717" spans="1:17" x14ac:dyDescent="0.25">
      <c r="A717">
        <v>716</v>
      </c>
      <c r="B717">
        <v>184.547023</v>
      </c>
      <c r="C717" s="2">
        <v>1</v>
      </c>
      <c r="D717">
        <v>187.83665000000002</v>
      </c>
      <c r="E717" s="4">
        <v>2</v>
      </c>
      <c r="P717">
        <v>2</v>
      </c>
      <c r="Q717" t="str">
        <f>CONCATENATE(C717,E717,G717,I717)</f>
        <v>12</v>
      </c>
    </row>
    <row r="718" spans="1:17" x14ac:dyDescent="0.25">
      <c r="A718">
        <v>717</v>
      </c>
      <c r="D718">
        <v>187.88244500000002</v>
      </c>
      <c r="E718" s="4">
        <v>2</v>
      </c>
      <c r="P718">
        <v>1</v>
      </c>
      <c r="Q718" t="str">
        <f>CONCATENATE(C718,E718,G718,I718)</f>
        <v>2</v>
      </c>
    </row>
    <row r="719" spans="1:17" x14ac:dyDescent="0.25">
      <c r="A719">
        <v>718</v>
      </c>
      <c r="D719">
        <v>187.858351</v>
      </c>
      <c r="E719" s="4">
        <v>2</v>
      </c>
      <c r="P719">
        <v>1</v>
      </c>
      <c r="Q719" t="str">
        <f>CONCATENATE(C719,E719,G719,I719)</f>
        <v>2</v>
      </c>
    </row>
    <row r="720" spans="1:17" x14ac:dyDescent="0.25">
      <c r="A720">
        <v>719</v>
      </c>
      <c r="D720">
        <v>187.858351</v>
      </c>
      <c r="E720" s="4">
        <v>2</v>
      </c>
      <c r="F720">
        <v>187.21723400000002</v>
      </c>
      <c r="G720" s="5">
        <v>3</v>
      </c>
      <c r="P720">
        <v>2</v>
      </c>
      <c r="Q720" t="str">
        <f>CONCATENATE(C720,E720,G720,I720)</f>
        <v>23</v>
      </c>
    </row>
    <row r="721" spans="1:17" x14ac:dyDescent="0.25">
      <c r="A721">
        <v>720</v>
      </c>
      <c r="F721">
        <v>187.22685899999999</v>
      </c>
      <c r="G721" s="5">
        <v>3</v>
      </c>
      <c r="H721">
        <v>187.414309</v>
      </c>
      <c r="I721" s="3">
        <v>4</v>
      </c>
      <c r="P721">
        <v>2</v>
      </c>
      <c r="Q721" t="str">
        <f>CONCATENATE(C721,E721,G721,I721)</f>
        <v>34</v>
      </c>
    </row>
    <row r="722" spans="1:17" x14ac:dyDescent="0.25">
      <c r="A722">
        <v>721</v>
      </c>
      <c r="F722">
        <v>187.22819000000001</v>
      </c>
      <c r="G722" s="5">
        <v>3</v>
      </c>
      <c r="H722">
        <v>187.41781900000001</v>
      </c>
      <c r="I722" s="3">
        <v>4</v>
      </c>
      <c r="P722">
        <v>2</v>
      </c>
      <c r="Q722" t="str">
        <f>CONCATENATE(C722,E722,G722,I722)</f>
        <v>34</v>
      </c>
    </row>
    <row r="723" spans="1:17" x14ac:dyDescent="0.25">
      <c r="A723">
        <v>722</v>
      </c>
      <c r="F723">
        <v>187.207503</v>
      </c>
      <c r="G723" s="5">
        <v>3</v>
      </c>
      <c r="H723">
        <v>187.49542500000001</v>
      </c>
      <c r="I723" s="3">
        <v>4</v>
      </c>
      <c r="P723">
        <v>2</v>
      </c>
      <c r="Q723" t="str">
        <f>CONCATENATE(C723,E723,G723,I723)</f>
        <v>34</v>
      </c>
    </row>
    <row r="724" spans="1:17" x14ac:dyDescent="0.25">
      <c r="A724">
        <v>723</v>
      </c>
      <c r="F724">
        <v>187.18154000000001</v>
      </c>
      <c r="G724" s="5">
        <v>3</v>
      </c>
      <c r="H724">
        <v>187.49116800000002</v>
      </c>
      <c r="I724" s="3">
        <v>4</v>
      </c>
      <c r="P724">
        <v>2</v>
      </c>
      <c r="Q724" t="str">
        <f>CONCATENATE(C724,E724,G724,I724)</f>
        <v>34</v>
      </c>
    </row>
    <row r="725" spans="1:17" x14ac:dyDescent="0.25">
      <c r="A725">
        <v>724</v>
      </c>
      <c r="F725">
        <v>187.18893700000001</v>
      </c>
      <c r="G725" s="5">
        <v>3</v>
      </c>
      <c r="H725">
        <v>187.507395</v>
      </c>
      <c r="I725" s="3">
        <v>4</v>
      </c>
      <c r="P725">
        <v>2</v>
      </c>
      <c r="Q725" t="str">
        <f>CONCATENATE(C725,E725,G725,I725)</f>
        <v>34</v>
      </c>
    </row>
    <row r="726" spans="1:17" x14ac:dyDescent="0.25">
      <c r="A726">
        <v>725</v>
      </c>
      <c r="F726">
        <v>187.21553299999999</v>
      </c>
      <c r="G726" s="5">
        <v>3</v>
      </c>
      <c r="H726">
        <v>187.52696900000001</v>
      </c>
      <c r="I726" s="3">
        <v>4</v>
      </c>
      <c r="P726">
        <v>2</v>
      </c>
      <c r="Q726" t="str">
        <f>CONCATENATE(C726,E726,G726,I726)</f>
        <v>34</v>
      </c>
    </row>
    <row r="727" spans="1:17" x14ac:dyDescent="0.25">
      <c r="A727">
        <v>726</v>
      </c>
      <c r="F727">
        <v>187.23015900000001</v>
      </c>
      <c r="G727" s="5">
        <v>3</v>
      </c>
      <c r="H727">
        <v>187.51436100000001</v>
      </c>
      <c r="I727" s="3">
        <v>4</v>
      </c>
      <c r="P727">
        <v>2</v>
      </c>
      <c r="Q727" t="str">
        <f>CONCATENATE(C727,E727,G727,I727)</f>
        <v>34</v>
      </c>
    </row>
    <row r="728" spans="1:17" x14ac:dyDescent="0.25">
      <c r="A728">
        <v>727</v>
      </c>
      <c r="F728">
        <v>187.19143600000001</v>
      </c>
      <c r="G728" s="5">
        <v>3</v>
      </c>
      <c r="H728">
        <v>187.45133100000001</v>
      </c>
      <c r="I728" s="3">
        <v>4</v>
      </c>
      <c r="P728">
        <v>2</v>
      </c>
      <c r="Q728" t="str">
        <f>CONCATENATE(C728,E728,G728,I728)</f>
        <v>34</v>
      </c>
    </row>
    <row r="729" spans="1:17" x14ac:dyDescent="0.25">
      <c r="A729">
        <v>728</v>
      </c>
      <c r="B729">
        <v>205.87686400000001</v>
      </c>
      <c r="C729" s="2">
        <v>1</v>
      </c>
      <c r="F729">
        <v>187.11877699999999</v>
      </c>
      <c r="G729" s="5">
        <v>3</v>
      </c>
      <c r="H729">
        <v>187.414309</v>
      </c>
      <c r="I729" s="3">
        <v>4</v>
      </c>
      <c r="P729">
        <v>3</v>
      </c>
      <c r="Q729" t="str">
        <f>CONCATENATE(C729,E729,G729,I729)</f>
        <v>134</v>
      </c>
    </row>
    <row r="730" spans="1:17" x14ac:dyDescent="0.25">
      <c r="A730">
        <v>729</v>
      </c>
      <c r="B730">
        <v>205.920638</v>
      </c>
      <c r="C730" s="2">
        <v>1</v>
      </c>
      <c r="F730">
        <v>187.21723400000002</v>
      </c>
      <c r="G730" s="5">
        <v>3</v>
      </c>
      <c r="H730">
        <v>187.414309</v>
      </c>
      <c r="I730" s="3">
        <v>4</v>
      </c>
      <c r="P730">
        <v>3</v>
      </c>
      <c r="Q730" t="str">
        <f>CONCATENATE(C730,E730,G730,I730)</f>
        <v>134</v>
      </c>
    </row>
    <row r="731" spans="1:17" x14ac:dyDescent="0.25">
      <c r="A731">
        <v>730</v>
      </c>
      <c r="B731">
        <v>205.92111499999999</v>
      </c>
      <c r="C731" s="2">
        <v>1</v>
      </c>
      <c r="P731">
        <v>1</v>
      </c>
      <c r="Q731" t="str">
        <f>CONCATENATE(C731,E731,G731,I731)</f>
        <v>1</v>
      </c>
    </row>
    <row r="732" spans="1:17" x14ac:dyDescent="0.25">
      <c r="A732">
        <v>731</v>
      </c>
      <c r="B732">
        <v>205.90356300000002</v>
      </c>
      <c r="C732" s="2">
        <v>1</v>
      </c>
      <c r="P732">
        <v>1</v>
      </c>
      <c r="Q732" t="str">
        <f>CONCATENATE(C732,E732,G732,I732)</f>
        <v>1</v>
      </c>
    </row>
    <row r="733" spans="1:17" x14ac:dyDescent="0.25">
      <c r="A733">
        <v>732</v>
      </c>
      <c r="B733">
        <v>205.882182</v>
      </c>
      <c r="C733" s="2">
        <v>1</v>
      </c>
      <c r="P733">
        <v>1</v>
      </c>
      <c r="Q733" t="str">
        <f>CONCATENATE(C733,E733,G733,I733)</f>
        <v>1</v>
      </c>
    </row>
    <row r="734" spans="1:17" x14ac:dyDescent="0.25">
      <c r="A734">
        <v>733</v>
      </c>
      <c r="B734">
        <v>205.899359</v>
      </c>
      <c r="C734" s="2">
        <v>1</v>
      </c>
      <c r="D734">
        <v>210.565314</v>
      </c>
      <c r="E734" s="4">
        <v>2</v>
      </c>
      <c r="P734">
        <v>2</v>
      </c>
      <c r="Q734" t="str">
        <f>CONCATENATE(C734,E734,G734,I734)</f>
        <v>12</v>
      </c>
    </row>
    <row r="735" spans="1:17" x14ac:dyDescent="0.25">
      <c r="A735">
        <v>734</v>
      </c>
      <c r="B735">
        <v>205.906699</v>
      </c>
      <c r="C735" s="2">
        <v>1</v>
      </c>
      <c r="D735">
        <v>210.57845900000001</v>
      </c>
      <c r="E735" s="4">
        <v>2</v>
      </c>
      <c r="P735">
        <v>2</v>
      </c>
      <c r="Q735" t="str">
        <f>CONCATENATE(C735,E735,G735,I735)</f>
        <v>12</v>
      </c>
    </row>
    <row r="736" spans="1:17" x14ac:dyDescent="0.25">
      <c r="A736">
        <v>735</v>
      </c>
      <c r="B736">
        <v>205.93441300000001</v>
      </c>
      <c r="C736" s="2">
        <v>1</v>
      </c>
      <c r="D736">
        <v>210.55415199999999</v>
      </c>
      <c r="E736" s="4">
        <v>2</v>
      </c>
      <c r="P736">
        <v>2</v>
      </c>
      <c r="Q736" t="str">
        <f>CONCATENATE(C736,E736,G736,I736)</f>
        <v>12</v>
      </c>
    </row>
    <row r="737" spans="1:17" x14ac:dyDescent="0.25">
      <c r="A737">
        <v>736</v>
      </c>
      <c r="B737">
        <v>205.92185900000001</v>
      </c>
      <c r="C737" s="2">
        <v>1</v>
      </c>
      <c r="D737">
        <v>210.55633399999999</v>
      </c>
      <c r="E737" s="4">
        <v>2</v>
      </c>
      <c r="P737">
        <v>2</v>
      </c>
      <c r="Q737" t="str">
        <f>CONCATENATE(C737,E737,G737,I737)</f>
        <v>12</v>
      </c>
    </row>
    <row r="738" spans="1:17" x14ac:dyDescent="0.25">
      <c r="A738">
        <v>737</v>
      </c>
      <c r="B738">
        <v>205.87686400000001</v>
      </c>
      <c r="C738" s="2">
        <v>1</v>
      </c>
      <c r="D738">
        <v>210.52053699999999</v>
      </c>
      <c r="E738" s="4">
        <v>2</v>
      </c>
      <c r="P738">
        <v>2</v>
      </c>
      <c r="Q738" t="str">
        <f>CONCATENATE(C738,E738,G738,I738)</f>
        <v>12</v>
      </c>
    </row>
    <row r="739" spans="1:17" x14ac:dyDescent="0.25">
      <c r="A739">
        <v>738</v>
      </c>
      <c r="D739">
        <v>210.50824599999999</v>
      </c>
      <c r="E739" s="4">
        <v>2</v>
      </c>
      <c r="P739">
        <v>1</v>
      </c>
      <c r="Q739" t="str">
        <f>CONCATENATE(C739,E739,G739,I739)</f>
        <v>2</v>
      </c>
    </row>
    <row r="740" spans="1:17" x14ac:dyDescent="0.25">
      <c r="A740">
        <v>739</v>
      </c>
      <c r="D740">
        <v>210.517607</v>
      </c>
      <c r="E740" s="4">
        <v>2</v>
      </c>
      <c r="P740">
        <v>1</v>
      </c>
      <c r="Q740" t="str">
        <f>CONCATENATE(C740,E740,G740,I740)</f>
        <v>2</v>
      </c>
    </row>
    <row r="741" spans="1:17" x14ac:dyDescent="0.25">
      <c r="A741">
        <v>740</v>
      </c>
      <c r="D741">
        <v>210.51430400000001</v>
      </c>
      <c r="E741" s="4">
        <v>2</v>
      </c>
      <c r="P741">
        <v>1</v>
      </c>
      <c r="Q741" t="str">
        <f>CONCATENATE(C741,E741,G741,I741)</f>
        <v>2</v>
      </c>
    </row>
    <row r="742" spans="1:17" x14ac:dyDescent="0.25">
      <c r="A742">
        <v>741</v>
      </c>
      <c r="D742">
        <v>210.46951899999999</v>
      </c>
      <c r="E742" s="4">
        <v>2</v>
      </c>
      <c r="P742">
        <v>1</v>
      </c>
      <c r="Q742" t="str">
        <f>CONCATENATE(C742,E742,G742,I742)</f>
        <v>2</v>
      </c>
    </row>
    <row r="743" spans="1:17" x14ac:dyDescent="0.25">
      <c r="A743">
        <v>742</v>
      </c>
      <c r="D743">
        <v>210.565314</v>
      </c>
      <c r="E743" s="4">
        <v>2</v>
      </c>
      <c r="F743">
        <v>208.97861699999999</v>
      </c>
      <c r="G743" s="5">
        <v>3</v>
      </c>
      <c r="P743">
        <v>2</v>
      </c>
      <c r="Q743" t="str">
        <f>CONCATENATE(C743,E743,G743,I743)</f>
        <v>23</v>
      </c>
    </row>
    <row r="744" spans="1:17" x14ac:dyDescent="0.25">
      <c r="A744">
        <v>743</v>
      </c>
      <c r="F744">
        <v>208.995745</v>
      </c>
      <c r="G744" s="5">
        <v>3</v>
      </c>
      <c r="H744">
        <v>209.458079</v>
      </c>
      <c r="I744" s="3">
        <v>4</v>
      </c>
      <c r="P744">
        <v>2</v>
      </c>
      <c r="Q744" t="str">
        <f>CONCATENATE(C744,E744,G744,I744)</f>
        <v>34</v>
      </c>
    </row>
    <row r="745" spans="1:17" x14ac:dyDescent="0.25">
      <c r="A745">
        <v>744</v>
      </c>
      <c r="F745">
        <v>209.01611600000001</v>
      </c>
      <c r="G745" s="5">
        <v>3</v>
      </c>
      <c r="H745">
        <v>209.48462599999999</v>
      </c>
      <c r="I745" s="3">
        <v>4</v>
      </c>
      <c r="P745">
        <v>2</v>
      </c>
      <c r="Q745" t="str">
        <f>CONCATENATE(C745,E745,G745,I745)</f>
        <v>34</v>
      </c>
    </row>
    <row r="746" spans="1:17" x14ac:dyDescent="0.25">
      <c r="A746">
        <v>745</v>
      </c>
      <c r="F746">
        <v>208.974253</v>
      </c>
      <c r="G746" s="5">
        <v>3</v>
      </c>
      <c r="H746">
        <v>209.47797700000001</v>
      </c>
      <c r="I746" s="3">
        <v>4</v>
      </c>
      <c r="P746">
        <v>2</v>
      </c>
      <c r="Q746" t="str">
        <f>CONCATENATE(C746,E746,G746,I746)</f>
        <v>34</v>
      </c>
    </row>
    <row r="747" spans="1:17" x14ac:dyDescent="0.25">
      <c r="A747">
        <v>746</v>
      </c>
      <c r="F747">
        <v>208.991332</v>
      </c>
      <c r="G747" s="5">
        <v>3</v>
      </c>
      <c r="H747">
        <v>209.46100899999999</v>
      </c>
      <c r="I747" s="3">
        <v>4</v>
      </c>
      <c r="P747">
        <v>2</v>
      </c>
      <c r="Q747" t="str">
        <f>CONCATENATE(C747,E747,G747,I747)</f>
        <v>34</v>
      </c>
    </row>
    <row r="748" spans="1:17" x14ac:dyDescent="0.25">
      <c r="A748">
        <v>747</v>
      </c>
      <c r="F748">
        <v>208.953936</v>
      </c>
      <c r="G748" s="5">
        <v>3</v>
      </c>
      <c r="H748">
        <v>209.534842</v>
      </c>
      <c r="I748" s="3">
        <v>4</v>
      </c>
      <c r="P748">
        <v>2</v>
      </c>
      <c r="Q748" t="str">
        <f>CONCATENATE(C748,E748,G748,I748)</f>
        <v>34</v>
      </c>
    </row>
    <row r="749" spans="1:17" x14ac:dyDescent="0.25">
      <c r="A749">
        <v>748</v>
      </c>
      <c r="F749">
        <v>208.94340399999999</v>
      </c>
      <c r="G749" s="5">
        <v>3</v>
      </c>
      <c r="H749">
        <v>209.50441599999999</v>
      </c>
      <c r="I749" s="3">
        <v>4</v>
      </c>
      <c r="P749">
        <v>2</v>
      </c>
      <c r="Q749" t="str">
        <f>CONCATENATE(C749,E749,G749,I749)</f>
        <v>34</v>
      </c>
    </row>
    <row r="750" spans="1:17" x14ac:dyDescent="0.25">
      <c r="A750">
        <v>749</v>
      </c>
      <c r="F750">
        <v>208.971385</v>
      </c>
      <c r="G750" s="5">
        <v>3</v>
      </c>
      <c r="H750">
        <v>209.49446699999999</v>
      </c>
      <c r="I750" s="3">
        <v>4</v>
      </c>
      <c r="P750">
        <v>2</v>
      </c>
      <c r="Q750" t="str">
        <f>CONCATENATE(C750,E750,G750,I750)</f>
        <v>34</v>
      </c>
    </row>
    <row r="751" spans="1:17" x14ac:dyDescent="0.25">
      <c r="A751">
        <v>750</v>
      </c>
      <c r="B751">
        <v>224.51270600000001</v>
      </c>
      <c r="C751" s="2">
        <v>1</v>
      </c>
      <c r="F751">
        <v>209.02611400000001</v>
      </c>
      <c r="G751" s="5">
        <v>3</v>
      </c>
      <c r="H751">
        <v>209.52579800000001</v>
      </c>
      <c r="I751" s="3">
        <v>4</v>
      </c>
      <c r="P751">
        <v>3</v>
      </c>
      <c r="Q751" t="str">
        <f>CONCATENATE(C751,E751,G751,I751)</f>
        <v>134</v>
      </c>
    </row>
    <row r="752" spans="1:17" x14ac:dyDescent="0.25">
      <c r="A752">
        <v>751</v>
      </c>
      <c r="B752">
        <v>224.46655100000001</v>
      </c>
      <c r="C752" s="2">
        <v>1</v>
      </c>
      <c r="F752">
        <v>209.03414800000002</v>
      </c>
      <c r="G752" s="5">
        <v>3</v>
      </c>
      <c r="H752">
        <v>209.550048</v>
      </c>
      <c r="I752" s="3">
        <v>4</v>
      </c>
      <c r="P752">
        <v>3</v>
      </c>
      <c r="Q752" t="str">
        <f>CONCATENATE(C752,E752,G752,I752)</f>
        <v>134</v>
      </c>
    </row>
    <row r="753" spans="1:17" x14ac:dyDescent="0.25">
      <c r="A753">
        <v>752</v>
      </c>
      <c r="B753">
        <v>224.50254899999999</v>
      </c>
      <c r="C753" s="2">
        <v>1</v>
      </c>
      <c r="F753">
        <v>208.97861699999999</v>
      </c>
      <c r="G753" s="5">
        <v>3</v>
      </c>
      <c r="H753">
        <v>209.58760699999999</v>
      </c>
      <c r="I753" s="3">
        <v>4</v>
      </c>
      <c r="P753">
        <v>3</v>
      </c>
      <c r="Q753" t="str">
        <f>CONCATENATE(C753,E753,G753,I753)</f>
        <v>134</v>
      </c>
    </row>
    <row r="754" spans="1:17" x14ac:dyDescent="0.25">
      <c r="A754">
        <v>753</v>
      </c>
      <c r="B754">
        <v>224.52533700000001</v>
      </c>
      <c r="C754" s="2">
        <v>1</v>
      </c>
      <c r="H754">
        <v>209.458079</v>
      </c>
      <c r="I754" s="3">
        <v>4</v>
      </c>
      <c r="P754">
        <v>2</v>
      </c>
      <c r="Q754" t="str">
        <f>CONCATENATE(C754,E754,G754,I754)</f>
        <v>14</v>
      </c>
    </row>
    <row r="755" spans="1:17" x14ac:dyDescent="0.25">
      <c r="A755">
        <v>754</v>
      </c>
      <c r="B755">
        <v>224.514443</v>
      </c>
      <c r="C755" s="2">
        <v>1</v>
      </c>
      <c r="H755">
        <v>209.43909300000001</v>
      </c>
      <c r="I755" s="3">
        <v>4</v>
      </c>
      <c r="P755">
        <v>2</v>
      </c>
      <c r="Q755" t="str">
        <f>CONCATENATE(C755,E755,G755,I755)</f>
        <v>14</v>
      </c>
    </row>
    <row r="756" spans="1:17" x14ac:dyDescent="0.25">
      <c r="A756">
        <v>755</v>
      </c>
      <c r="B756">
        <v>224.51175899999998</v>
      </c>
      <c r="C756" s="2">
        <v>1</v>
      </c>
      <c r="P756">
        <v>1</v>
      </c>
      <c r="Q756" t="str">
        <f>CONCATENATE(C756,E756,G756,I756)</f>
        <v>1</v>
      </c>
    </row>
    <row r="757" spans="1:17" x14ac:dyDescent="0.25">
      <c r="A757">
        <v>756</v>
      </c>
      <c r="B757">
        <v>224.49865499999999</v>
      </c>
      <c r="C757" s="2">
        <v>1</v>
      </c>
      <c r="P757">
        <v>1</v>
      </c>
      <c r="Q757" t="str">
        <f>CONCATENATE(C757,E757,G757,I757)</f>
        <v>1</v>
      </c>
    </row>
    <row r="758" spans="1:17" x14ac:dyDescent="0.25">
      <c r="A758">
        <v>757</v>
      </c>
      <c r="B758">
        <v>224.47628700000001</v>
      </c>
      <c r="C758" s="2">
        <v>1</v>
      </c>
      <c r="D758">
        <v>229.70783900000001</v>
      </c>
      <c r="E758" s="4">
        <v>2</v>
      </c>
      <c r="P758">
        <v>2</v>
      </c>
      <c r="Q758" t="str">
        <f>CONCATENATE(C758,E758,G758,I758)</f>
        <v>12</v>
      </c>
    </row>
    <row r="759" spans="1:17" x14ac:dyDescent="0.25">
      <c r="A759">
        <v>758</v>
      </c>
      <c r="B759">
        <v>224.521917</v>
      </c>
      <c r="C759" s="2">
        <v>1</v>
      </c>
      <c r="D759">
        <v>229.70368199999999</v>
      </c>
      <c r="E759" s="4">
        <v>2</v>
      </c>
      <c r="P759">
        <v>2</v>
      </c>
      <c r="Q759" t="str">
        <f>CONCATENATE(C759,E759,G759,I759)</f>
        <v>12</v>
      </c>
    </row>
    <row r="760" spans="1:17" x14ac:dyDescent="0.25">
      <c r="A760">
        <v>759</v>
      </c>
      <c r="B760">
        <v>224.53107399999999</v>
      </c>
      <c r="C760" s="2">
        <v>1</v>
      </c>
      <c r="D760">
        <v>229.71210300000001</v>
      </c>
      <c r="E760" s="4">
        <v>2</v>
      </c>
      <c r="P760">
        <v>2</v>
      </c>
      <c r="Q760" t="str">
        <f>CONCATENATE(C760,E760,G760,I760)</f>
        <v>12</v>
      </c>
    </row>
    <row r="761" spans="1:17" x14ac:dyDescent="0.25">
      <c r="A761">
        <v>760</v>
      </c>
      <c r="B761">
        <v>224.55538799999999</v>
      </c>
      <c r="C761" s="2">
        <v>1</v>
      </c>
      <c r="D761">
        <v>229.73199499999998</v>
      </c>
      <c r="E761" s="4">
        <v>2</v>
      </c>
      <c r="P761">
        <v>2</v>
      </c>
      <c r="Q761" t="str">
        <f>CONCATENATE(C761,E761,G761,I761)</f>
        <v>12</v>
      </c>
    </row>
    <row r="762" spans="1:17" x14ac:dyDescent="0.25">
      <c r="A762">
        <v>761</v>
      </c>
      <c r="B762">
        <v>224.51270600000001</v>
      </c>
      <c r="C762" s="2">
        <v>1</v>
      </c>
      <c r="D762">
        <v>229.73057399999999</v>
      </c>
      <c r="E762" s="4">
        <v>2</v>
      </c>
      <c r="P762">
        <v>2</v>
      </c>
      <c r="Q762" t="str">
        <f>CONCATENATE(C762,E762,G762,I762)</f>
        <v>12</v>
      </c>
    </row>
    <row r="763" spans="1:17" x14ac:dyDescent="0.25">
      <c r="A763">
        <v>762</v>
      </c>
      <c r="D763">
        <v>229.73509999999999</v>
      </c>
      <c r="E763" s="4">
        <v>2</v>
      </c>
      <c r="P763">
        <v>1</v>
      </c>
      <c r="Q763" t="str">
        <f>CONCATENATE(C763,E763,G763,I763)</f>
        <v>2</v>
      </c>
    </row>
    <row r="764" spans="1:17" x14ac:dyDescent="0.25">
      <c r="A764">
        <v>763</v>
      </c>
      <c r="D764">
        <v>229.71626000000001</v>
      </c>
      <c r="E764" s="4">
        <v>2</v>
      </c>
      <c r="F764">
        <v>225.74963700000001</v>
      </c>
      <c r="G764" s="5">
        <v>3</v>
      </c>
      <c r="P764">
        <v>2</v>
      </c>
      <c r="Q764" t="str">
        <f>CONCATENATE(C764,E764,G764,I764)</f>
        <v>23</v>
      </c>
    </row>
    <row r="765" spans="1:17" x14ac:dyDescent="0.25">
      <c r="A765">
        <v>764</v>
      </c>
      <c r="D765">
        <v>229.73215299999998</v>
      </c>
      <c r="E765" s="4">
        <v>2</v>
      </c>
      <c r="F765">
        <v>225.835106</v>
      </c>
      <c r="G765" s="5">
        <v>3</v>
      </c>
      <c r="P765">
        <v>2</v>
      </c>
      <c r="Q765" t="str">
        <f>CONCATENATE(C765,E765,G765,I765)</f>
        <v>23</v>
      </c>
    </row>
    <row r="766" spans="1:17" x14ac:dyDescent="0.25">
      <c r="A766">
        <v>765</v>
      </c>
      <c r="D766">
        <v>229.747153</v>
      </c>
      <c r="E766" s="4">
        <v>2</v>
      </c>
      <c r="F766">
        <v>225.81463400000001</v>
      </c>
      <c r="G766" s="5">
        <v>3</v>
      </c>
      <c r="P766">
        <v>2</v>
      </c>
      <c r="Q766" t="str">
        <f>CONCATENATE(C766,E766,G766,I766)</f>
        <v>23</v>
      </c>
    </row>
    <row r="767" spans="1:17" x14ac:dyDescent="0.25">
      <c r="A767">
        <v>766</v>
      </c>
      <c r="D767">
        <v>229.746205</v>
      </c>
      <c r="E767" s="4">
        <v>2</v>
      </c>
      <c r="F767">
        <v>225.80368799999999</v>
      </c>
      <c r="G767" s="5">
        <v>3</v>
      </c>
      <c r="P767">
        <v>2</v>
      </c>
      <c r="Q767" t="str">
        <f>CONCATENATE(C767,E767,G767,I767)</f>
        <v>23</v>
      </c>
    </row>
    <row r="768" spans="1:17" x14ac:dyDescent="0.25">
      <c r="A768">
        <v>767</v>
      </c>
      <c r="D768">
        <v>229.70783900000001</v>
      </c>
      <c r="E768" s="4">
        <v>2</v>
      </c>
      <c r="F768">
        <v>225.768058</v>
      </c>
      <c r="G768" s="5">
        <v>3</v>
      </c>
      <c r="P768">
        <v>2</v>
      </c>
      <c r="Q768" t="str">
        <f>CONCATENATE(C768,E768,G768,I768)</f>
        <v>23</v>
      </c>
    </row>
    <row r="769" spans="1:17" x14ac:dyDescent="0.25">
      <c r="A769">
        <v>768</v>
      </c>
      <c r="F769">
        <v>225.78158300000001</v>
      </c>
      <c r="G769" s="5">
        <v>3</v>
      </c>
      <c r="P769">
        <v>1</v>
      </c>
      <c r="Q769" t="str">
        <f>CONCATENATE(C769,E769,G769,I769)</f>
        <v>3</v>
      </c>
    </row>
    <row r="770" spans="1:17" x14ac:dyDescent="0.25">
      <c r="A770">
        <v>769</v>
      </c>
      <c r="F770">
        <v>225.81010800000001</v>
      </c>
      <c r="G770" s="5">
        <v>3</v>
      </c>
      <c r="H770">
        <v>228.52358899999999</v>
      </c>
      <c r="I770" s="3">
        <v>4</v>
      </c>
      <c r="P770">
        <v>2</v>
      </c>
      <c r="Q770" t="str">
        <f>CONCATENATE(C770,E770,G770,I770)</f>
        <v>34</v>
      </c>
    </row>
    <row r="771" spans="1:17" x14ac:dyDescent="0.25">
      <c r="A771">
        <v>770</v>
      </c>
      <c r="F771">
        <v>225.83436900000001</v>
      </c>
      <c r="G771" s="5">
        <v>3</v>
      </c>
      <c r="H771">
        <v>228.46554</v>
      </c>
      <c r="I771" s="3">
        <v>4</v>
      </c>
      <c r="P771">
        <v>2</v>
      </c>
      <c r="Q771" t="str">
        <f>CONCATENATE(C771,E771,G771,I771)</f>
        <v>34</v>
      </c>
    </row>
    <row r="772" spans="1:17" x14ac:dyDescent="0.25">
      <c r="A772">
        <v>771</v>
      </c>
      <c r="F772">
        <v>225.848106</v>
      </c>
      <c r="G772" s="5">
        <v>3</v>
      </c>
      <c r="H772">
        <v>228.50474800000001</v>
      </c>
      <c r="I772" s="3">
        <v>4</v>
      </c>
      <c r="P772">
        <v>2</v>
      </c>
      <c r="Q772" t="str">
        <f>CONCATENATE(C772,E772,G772,I772)</f>
        <v>34</v>
      </c>
    </row>
    <row r="773" spans="1:17" x14ac:dyDescent="0.25">
      <c r="A773">
        <v>772</v>
      </c>
      <c r="B773">
        <v>243.00678500000001</v>
      </c>
      <c r="C773" s="2">
        <v>1</v>
      </c>
      <c r="F773">
        <v>225.817318</v>
      </c>
      <c r="G773" s="5">
        <v>3</v>
      </c>
      <c r="H773">
        <v>228.50490600000001</v>
      </c>
      <c r="I773" s="3">
        <v>4</v>
      </c>
      <c r="P773">
        <v>3</v>
      </c>
      <c r="Q773" t="str">
        <f>CONCATENATE(C773,E773,G773,I773)</f>
        <v>134</v>
      </c>
    </row>
    <row r="774" spans="1:17" x14ac:dyDescent="0.25">
      <c r="A774">
        <v>773</v>
      </c>
      <c r="B774">
        <v>243.06110100000001</v>
      </c>
      <c r="C774" s="2">
        <v>1</v>
      </c>
      <c r="F774">
        <v>225.74963700000001</v>
      </c>
      <c r="G774" s="5">
        <v>3</v>
      </c>
      <c r="H774">
        <v>228.54090600000001</v>
      </c>
      <c r="I774" s="3">
        <v>4</v>
      </c>
      <c r="P774">
        <v>3</v>
      </c>
      <c r="Q774" t="str">
        <f>CONCATENATE(C774,E774,G774,I774)</f>
        <v>134</v>
      </c>
    </row>
    <row r="775" spans="1:17" x14ac:dyDescent="0.25">
      <c r="A775">
        <v>774</v>
      </c>
      <c r="B775">
        <v>243.14983000000001</v>
      </c>
      <c r="C775" s="2">
        <v>1</v>
      </c>
      <c r="F775">
        <v>225.74963700000001</v>
      </c>
      <c r="G775" s="5">
        <v>3</v>
      </c>
      <c r="H775">
        <v>228.507643</v>
      </c>
      <c r="I775" s="3">
        <v>4</v>
      </c>
      <c r="P775">
        <v>3</v>
      </c>
      <c r="Q775" t="str">
        <f>CONCATENATE(C775,E775,G775,I775)</f>
        <v>134</v>
      </c>
    </row>
    <row r="776" spans="1:17" x14ac:dyDescent="0.25">
      <c r="A776">
        <v>775</v>
      </c>
      <c r="B776">
        <v>243.057625</v>
      </c>
      <c r="C776" s="2">
        <v>1</v>
      </c>
      <c r="F776">
        <v>225.74963700000001</v>
      </c>
      <c r="G776" s="5">
        <v>3</v>
      </c>
      <c r="H776">
        <v>228.52022199999999</v>
      </c>
      <c r="I776" s="3">
        <v>4</v>
      </c>
      <c r="P776">
        <v>3</v>
      </c>
      <c r="Q776" t="str">
        <f>CONCATENATE(C776,E776,G776,I776)</f>
        <v>134</v>
      </c>
    </row>
    <row r="777" spans="1:17" x14ac:dyDescent="0.25">
      <c r="A777">
        <v>776</v>
      </c>
      <c r="B777">
        <v>243.06031100000001</v>
      </c>
      <c r="C777" s="2">
        <v>1</v>
      </c>
      <c r="H777">
        <v>228.51611600000001</v>
      </c>
      <c r="I777" s="3">
        <v>4</v>
      </c>
      <c r="P777">
        <v>2</v>
      </c>
      <c r="Q777" t="str">
        <f>CONCATENATE(C777,E777,G777,I777)</f>
        <v>14</v>
      </c>
    </row>
    <row r="778" spans="1:17" x14ac:dyDescent="0.25">
      <c r="A778">
        <v>777</v>
      </c>
      <c r="B778">
        <v>243.06678299999999</v>
      </c>
      <c r="C778" s="2">
        <v>1</v>
      </c>
      <c r="H778">
        <v>228.49964199999999</v>
      </c>
      <c r="I778" s="3">
        <v>4</v>
      </c>
      <c r="P778">
        <v>2</v>
      </c>
      <c r="Q778" t="str">
        <f>CONCATENATE(C778,E778,G778,I778)</f>
        <v>14</v>
      </c>
    </row>
    <row r="779" spans="1:17" x14ac:dyDescent="0.25">
      <c r="A779">
        <v>778</v>
      </c>
      <c r="B779">
        <v>243.05494400000001</v>
      </c>
      <c r="C779" s="2">
        <v>1</v>
      </c>
      <c r="H779">
        <v>228.49343400000001</v>
      </c>
      <c r="I779" s="3">
        <v>4</v>
      </c>
      <c r="P779">
        <v>2</v>
      </c>
      <c r="Q779" t="str">
        <f>CONCATENATE(C779,E779,G779,I779)</f>
        <v>14</v>
      </c>
    </row>
    <row r="780" spans="1:17" x14ac:dyDescent="0.25">
      <c r="A780">
        <v>779</v>
      </c>
      <c r="B780">
        <v>243.04836499999999</v>
      </c>
      <c r="C780" s="2">
        <v>1</v>
      </c>
      <c r="H780">
        <v>228.504221</v>
      </c>
      <c r="I780" s="3">
        <v>4</v>
      </c>
      <c r="P780">
        <v>2</v>
      </c>
      <c r="Q780" t="str">
        <f>CONCATENATE(C780,E780,G780,I780)</f>
        <v>14</v>
      </c>
    </row>
    <row r="781" spans="1:17" x14ac:dyDescent="0.25">
      <c r="A781">
        <v>780</v>
      </c>
      <c r="B781">
        <v>243.06357399999999</v>
      </c>
      <c r="C781" s="2">
        <v>1</v>
      </c>
      <c r="H781">
        <v>228.47190899999998</v>
      </c>
      <c r="I781" s="3">
        <v>4</v>
      </c>
      <c r="P781">
        <v>2</v>
      </c>
      <c r="Q781" t="str">
        <f>CONCATENATE(C781,E781,G781,I781)</f>
        <v>14</v>
      </c>
    </row>
    <row r="782" spans="1:17" x14ac:dyDescent="0.25">
      <c r="A782">
        <v>781</v>
      </c>
      <c r="B782">
        <v>243.04888800000001</v>
      </c>
      <c r="C782" s="2">
        <v>1</v>
      </c>
      <c r="H782">
        <v>228.47190899999998</v>
      </c>
      <c r="I782" s="3">
        <v>4</v>
      </c>
      <c r="P782">
        <v>2</v>
      </c>
      <c r="Q782" t="str">
        <f>CONCATENATE(C782,E782,G782,I782)</f>
        <v>14</v>
      </c>
    </row>
    <row r="783" spans="1:17" x14ac:dyDescent="0.25">
      <c r="A783">
        <v>782</v>
      </c>
      <c r="B783">
        <v>243.05657099999999</v>
      </c>
      <c r="C783" s="2">
        <v>1</v>
      </c>
      <c r="P783">
        <v>1</v>
      </c>
      <c r="Q783" t="str">
        <f>CONCATENATE(C783,E783,G783,I783)</f>
        <v>1</v>
      </c>
    </row>
    <row r="784" spans="1:17" x14ac:dyDescent="0.25">
      <c r="A784">
        <v>783</v>
      </c>
      <c r="B784">
        <v>243.064942</v>
      </c>
      <c r="C784" s="2">
        <v>1</v>
      </c>
      <c r="D784">
        <v>250.93361099999998</v>
      </c>
      <c r="E784" s="4">
        <v>2</v>
      </c>
      <c r="P784">
        <v>2</v>
      </c>
      <c r="Q784" t="str">
        <f>CONCATENATE(C784,E784,G784,I784)</f>
        <v>12</v>
      </c>
    </row>
    <row r="785" spans="1:17" x14ac:dyDescent="0.25">
      <c r="A785">
        <v>784</v>
      </c>
      <c r="B785">
        <v>243.078045</v>
      </c>
      <c r="C785" s="2">
        <v>1</v>
      </c>
      <c r="D785">
        <v>250.93634700000001</v>
      </c>
      <c r="E785" s="4">
        <v>2</v>
      </c>
      <c r="P785">
        <v>2</v>
      </c>
      <c r="Q785" t="str">
        <f>CONCATENATE(C785,E785,G785,I785)</f>
        <v>12</v>
      </c>
    </row>
    <row r="786" spans="1:17" x14ac:dyDescent="0.25">
      <c r="A786">
        <v>785</v>
      </c>
      <c r="B786">
        <v>243.00678500000001</v>
      </c>
      <c r="C786" s="2">
        <v>1</v>
      </c>
      <c r="D786">
        <v>250.951132</v>
      </c>
      <c r="E786" s="4">
        <v>2</v>
      </c>
      <c r="P786">
        <v>2</v>
      </c>
      <c r="Q786" t="str">
        <f>CONCATENATE(C786,E786,G786,I786)</f>
        <v>12</v>
      </c>
    </row>
    <row r="787" spans="1:17" x14ac:dyDescent="0.25">
      <c r="A787">
        <v>786</v>
      </c>
      <c r="D787">
        <v>250.980448</v>
      </c>
      <c r="E787" s="4">
        <v>2</v>
      </c>
      <c r="P787">
        <v>1</v>
      </c>
      <c r="Q787" t="str">
        <f>CONCATENATE(C787,E787,G787,I787)</f>
        <v>2</v>
      </c>
    </row>
    <row r="788" spans="1:17" x14ac:dyDescent="0.25">
      <c r="A788">
        <v>787</v>
      </c>
      <c r="D788">
        <v>250.96266399999999</v>
      </c>
      <c r="E788" s="4">
        <v>2</v>
      </c>
      <c r="P788">
        <v>1</v>
      </c>
      <c r="Q788" t="str">
        <f>CONCATENATE(C788,E788,G788,I788)</f>
        <v>2</v>
      </c>
    </row>
    <row r="789" spans="1:17" x14ac:dyDescent="0.25">
      <c r="A789">
        <v>788</v>
      </c>
      <c r="D789">
        <v>250.970606</v>
      </c>
      <c r="E789" s="4">
        <v>2</v>
      </c>
      <c r="P789">
        <v>1</v>
      </c>
      <c r="Q789" t="str">
        <f>CONCATENATE(C789,E789,G789,I789)</f>
        <v>2</v>
      </c>
    </row>
    <row r="790" spans="1:17" x14ac:dyDescent="0.25">
      <c r="A790">
        <v>789</v>
      </c>
      <c r="D790">
        <v>250.95250199999998</v>
      </c>
      <c r="E790" s="4">
        <v>2</v>
      </c>
      <c r="F790">
        <v>244.03325699999999</v>
      </c>
      <c r="G790" s="5">
        <v>3</v>
      </c>
      <c r="P790">
        <v>2</v>
      </c>
      <c r="Q790" t="str">
        <f>CONCATENATE(C790,E790,G790,I790)</f>
        <v>23</v>
      </c>
    </row>
    <row r="791" spans="1:17" x14ac:dyDescent="0.25">
      <c r="A791">
        <v>790</v>
      </c>
      <c r="D791">
        <v>250.94734800000001</v>
      </c>
      <c r="E791" s="4">
        <v>2</v>
      </c>
      <c r="F791">
        <v>244.03325699999999</v>
      </c>
      <c r="G791" s="5">
        <v>3</v>
      </c>
      <c r="P791">
        <v>2</v>
      </c>
      <c r="Q791" t="str">
        <f>CONCATENATE(C791,E791,G791,I791)</f>
        <v>23</v>
      </c>
    </row>
    <row r="792" spans="1:17" x14ac:dyDescent="0.25">
      <c r="A792">
        <v>791</v>
      </c>
      <c r="D792">
        <v>250.947924</v>
      </c>
      <c r="E792" s="4">
        <v>2</v>
      </c>
      <c r="F792">
        <v>244.04293899999999</v>
      </c>
      <c r="G792" s="5">
        <v>3</v>
      </c>
      <c r="P792">
        <v>2</v>
      </c>
      <c r="Q792" t="str">
        <f>CONCATENATE(C792,E792,G792,I792)</f>
        <v>23</v>
      </c>
    </row>
    <row r="793" spans="1:17" x14ac:dyDescent="0.25">
      <c r="A793">
        <v>792</v>
      </c>
      <c r="D793">
        <v>250.95881900000001</v>
      </c>
      <c r="E793" s="4">
        <v>2</v>
      </c>
      <c r="F793">
        <v>244.06251599999999</v>
      </c>
      <c r="G793" s="5">
        <v>3</v>
      </c>
      <c r="P793">
        <v>2</v>
      </c>
      <c r="Q793" t="str">
        <f>CONCATENATE(C793,E793,G793,I793)</f>
        <v>23</v>
      </c>
    </row>
    <row r="794" spans="1:17" x14ac:dyDescent="0.25">
      <c r="A794">
        <v>793</v>
      </c>
      <c r="D794">
        <v>250.96271400000001</v>
      </c>
      <c r="E794" s="4">
        <v>2</v>
      </c>
      <c r="F794">
        <v>244.02462399999999</v>
      </c>
      <c r="G794" s="5">
        <v>3</v>
      </c>
      <c r="P794">
        <v>2</v>
      </c>
      <c r="Q794" t="str">
        <f>CONCATENATE(C794,E794,G794,I794)</f>
        <v>23</v>
      </c>
    </row>
    <row r="795" spans="1:17" x14ac:dyDescent="0.25">
      <c r="A795">
        <v>794</v>
      </c>
      <c r="D795">
        <v>250.98834499999998</v>
      </c>
      <c r="E795" s="4">
        <v>2</v>
      </c>
      <c r="F795">
        <v>244.05330699999999</v>
      </c>
      <c r="G795" s="5">
        <v>3</v>
      </c>
      <c r="P795">
        <v>2</v>
      </c>
      <c r="Q795" t="str">
        <f>CONCATENATE(C795,E795,G795,I795)</f>
        <v>23</v>
      </c>
    </row>
    <row r="796" spans="1:17" x14ac:dyDescent="0.25">
      <c r="A796">
        <v>795</v>
      </c>
      <c r="D796">
        <v>250.93361099999998</v>
      </c>
      <c r="E796" s="4">
        <v>2</v>
      </c>
      <c r="F796">
        <v>244.040413</v>
      </c>
      <c r="G796" s="5">
        <v>3</v>
      </c>
      <c r="P796">
        <v>2</v>
      </c>
      <c r="Q796" t="str">
        <f>CONCATENATE(C796,E796,G796,I796)</f>
        <v>23</v>
      </c>
    </row>
    <row r="797" spans="1:17" x14ac:dyDescent="0.25">
      <c r="A797">
        <v>796</v>
      </c>
      <c r="B797">
        <v>260.51071000000002</v>
      </c>
      <c r="C797" s="2">
        <v>1</v>
      </c>
      <c r="F797">
        <v>244.09604100000001</v>
      </c>
      <c r="G797" s="5">
        <v>3</v>
      </c>
      <c r="H797">
        <v>248.85393399999998</v>
      </c>
      <c r="I797" s="3">
        <v>4</v>
      </c>
      <c r="P797">
        <v>3</v>
      </c>
      <c r="Q797" t="str">
        <f>CONCATENATE(C797,E797,G797,I797)</f>
        <v>134</v>
      </c>
    </row>
    <row r="798" spans="1:17" x14ac:dyDescent="0.25">
      <c r="A798">
        <v>797</v>
      </c>
      <c r="B798">
        <v>260.544444</v>
      </c>
      <c r="C798" s="2">
        <v>1</v>
      </c>
      <c r="F798">
        <v>244.10719699999999</v>
      </c>
      <c r="G798" s="5">
        <v>3</v>
      </c>
      <c r="H798">
        <v>248.81167500000001</v>
      </c>
      <c r="I798" s="3">
        <v>4</v>
      </c>
      <c r="P798">
        <v>3</v>
      </c>
      <c r="Q798" t="str">
        <f>CONCATENATE(C798,E798,G798,I798)</f>
        <v>134</v>
      </c>
    </row>
    <row r="799" spans="1:17" x14ac:dyDescent="0.25">
      <c r="A799">
        <v>798</v>
      </c>
      <c r="B799">
        <v>260.50134500000001</v>
      </c>
      <c r="C799" s="2">
        <v>1</v>
      </c>
      <c r="F799">
        <v>244.12656799999999</v>
      </c>
      <c r="G799" s="5">
        <v>3</v>
      </c>
      <c r="H799">
        <v>248.80698999999998</v>
      </c>
      <c r="I799" s="3">
        <v>4</v>
      </c>
      <c r="P799">
        <v>3</v>
      </c>
      <c r="Q799" t="str">
        <f>CONCATENATE(C799,E799,G799,I799)</f>
        <v>134</v>
      </c>
    </row>
    <row r="800" spans="1:17" x14ac:dyDescent="0.25">
      <c r="A800">
        <v>799</v>
      </c>
      <c r="B800">
        <v>260.50076200000001</v>
      </c>
      <c r="C800" s="2">
        <v>1</v>
      </c>
      <c r="F800">
        <v>244.141829</v>
      </c>
      <c r="G800" s="5">
        <v>3</v>
      </c>
      <c r="H800">
        <v>248.84214600000001</v>
      </c>
      <c r="I800" s="3">
        <v>4</v>
      </c>
      <c r="P800">
        <v>3</v>
      </c>
      <c r="Q800" t="str">
        <f>CONCATENATE(C800,E800,G800,I800)</f>
        <v>134</v>
      </c>
    </row>
    <row r="801" spans="1:17" x14ac:dyDescent="0.25">
      <c r="A801">
        <v>800</v>
      </c>
      <c r="B801">
        <v>260.50665500000002</v>
      </c>
      <c r="C801" s="2">
        <v>1</v>
      </c>
      <c r="F801">
        <v>244.09146200000001</v>
      </c>
      <c r="G801" s="5">
        <v>3</v>
      </c>
      <c r="H801">
        <v>248.874987</v>
      </c>
      <c r="I801" s="3">
        <v>4</v>
      </c>
      <c r="P801">
        <v>3</v>
      </c>
      <c r="Q801" t="str">
        <f>CONCATENATE(C801,E801,G801,I801)</f>
        <v>134</v>
      </c>
    </row>
    <row r="802" spans="1:17" x14ac:dyDescent="0.25">
      <c r="A802">
        <v>801</v>
      </c>
      <c r="B802">
        <v>260.50455299999999</v>
      </c>
      <c r="C802" s="2">
        <v>1</v>
      </c>
      <c r="F802">
        <v>244.063571</v>
      </c>
      <c r="G802" s="5">
        <v>3</v>
      </c>
      <c r="H802">
        <v>248.886672</v>
      </c>
      <c r="I802" s="3">
        <v>4</v>
      </c>
      <c r="P802">
        <v>3</v>
      </c>
      <c r="Q802" t="str">
        <f>CONCATENATE(C802,E802,G802,I802)</f>
        <v>134</v>
      </c>
    </row>
    <row r="803" spans="1:17" x14ac:dyDescent="0.25">
      <c r="A803">
        <v>802</v>
      </c>
      <c r="B803">
        <v>260.510291</v>
      </c>
      <c r="C803" s="2">
        <v>1</v>
      </c>
      <c r="F803">
        <v>244.03325699999999</v>
      </c>
      <c r="G803" s="5">
        <v>3</v>
      </c>
      <c r="H803">
        <v>248.88262</v>
      </c>
      <c r="I803" s="3">
        <v>4</v>
      </c>
      <c r="P803">
        <v>3</v>
      </c>
      <c r="Q803" t="str">
        <f>CONCATENATE(C803,E803,G803,I803)</f>
        <v>134</v>
      </c>
    </row>
    <row r="804" spans="1:17" x14ac:dyDescent="0.25">
      <c r="A804">
        <v>803</v>
      </c>
      <c r="B804">
        <v>260.521815</v>
      </c>
      <c r="C804" s="2">
        <v>1</v>
      </c>
      <c r="H804">
        <v>248.87309099999999</v>
      </c>
      <c r="I804" s="3">
        <v>4</v>
      </c>
      <c r="P804">
        <v>2</v>
      </c>
      <c r="Q804" t="str">
        <f>CONCATENATE(C804,E804,G804,I804)</f>
        <v>14</v>
      </c>
    </row>
    <row r="805" spans="1:17" x14ac:dyDescent="0.25">
      <c r="A805">
        <v>804</v>
      </c>
      <c r="B805">
        <v>260.51602800000001</v>
      </c>
      <c r="C805" s="2">
        <v>1</v>
      </c>
      <c r="H805">
        <v>248.85703899999999</v>
      </c>
      <c r="I805" s="3">
        <v>4</v>
      </c>
      <c r="P805">
        <v>2</v>
      </c>
      <c r="Q805" t="str">
        <f>CONCATENATE(C805,E805,G805,I805)</f>
        <v>14</v>
      </c>
    </row>
    <row r="806" spans="1:17" x14ac:dyDescent="0.25">
      <c r="A806">
        <v>805</v>
      </c>
      <c r="B806">
        <v>260.50976400000002</v>
      </c>
      <c r="C806" s="2">
        <v>1</v>
      </c>
      <c r="H806">
        <v>248.83403999999999</v>
      </c>
      <c r="I806" s="3">
        <v>4</v>
      </c>
      <c r="P806">
        <v>2</v>
      </c>
      <c r="Q806" t="str">
        <f>CONCATENATE(C806,E806,G806,I806)</f>
        <v>14</v>
      </c>
    </row>
    <row r="807" spans="1:17" x14ac:dyDescent="0.25">
      <c r="A807">
        <v>806</v>
      </c>
      <c r="B807">
        <v>260.49939599999999</v>
      </c>
      <c r="C807" s="2">
        <v>1</v>
      </c>
      <c r="H807">
        <v>248.82430499999998</v>
      </c>
      <c r="I807" s="3">
        <v>4</v>
      </c>
      <c r="P807">
        <v>2</v>
      </c>
      <c r="Q807" t="str">
        <f>CONCATENATE(C807,E807,G807,I807)</f>
        <v>14</v>
      </c>
    </row>
    <row r="808" spans="1:17" x14ac:dyDescent="0.25">
      <c r="A808">
        <v>807</v>
      </c>
      <c r="B808">
        <v>260.499976</v>
      </c>
      <c r="C808" s="2">
        <v>1</v>
      </c>
      <c r="H808">
        <v>248.81472600000001</v>
      </c>
      <c r="I808" s="3">
        <v>4</v>
      </c>
      <c r="P808">
        <v>2</v>
      </c>
      <c r="Q808" t="str">
        <f>CONCATENATE(C808,E808,G808,I808)</f>
        <v>14</v>
      </c>
    </row>
    <row r="809" spans="1:17" x14ac:dyDescent="0.25">
      <c r="A809">
        <v>808</v>
      </c>
      <c r="B809">
        <v>260.46208100000001</v>
      </c>
      <c r="C809" s="2">
        <v>1</v>
      </c>
      <c r="H809">
        <v>248.816622</v>
      </c>
      <c r="I809" s="3">
        <v>4</v>
      </c>
      <c r="P809">
        <v>2</v>
      </c>
      <c r="Q809" t="str">
        <f>CONCATENATE(C809,E809,G809,I809)</f>
        <v>14</v>
      </c>
    </row>
    <row r="810" spans="1:17" x14ac:dyDescent="0.25">
      <c r="A810">
        <v>809</v>
      </c>
      <c r="B810">
        <v>260.45823899999999</v>
      </c>
      <c r="C810" s="2">
        <v>1</v>
      </c>
      <c r="H810">
        <v>248.85393399999998</v>
      </c>
      <c r="I810" s="3">
        <v>4</v>
      </c>
      <c r="P810">
        <v>2</v>
      </c>
      <c r="Q810" t="str">
        <f>CONCATENATE(C810,E810,G810,I810)</f>
        <v>14</v>
      </c>
    </row>
    <row r="811" spans="1:17" x14ac:dyDescent="0.25">
      <c r="A811">
        <v>810</v>
      </c>
      <c r="B811">
        <v>260.47234600000002</v>
      </c>
      <c r="C811" s="2">
        <v>1</v>
      </c>
      <c r="H811">
        <v>248.85393399999998</v>
      </c>
      <c r="I811" s="3">
        <v>4</v>
      </c>
      <c r="P811">
        <v>2</v>
      </c>
      <c r="Q811" t="str">
        <f>CONCATENATE(C811,E811,G811,I811)</f>
        <v>14</v>
      </c>
    </row>
    <row r="812" spans="1:17" x14ac:dyDescent="0.25">
      <c r="A812">
        <v>811</v>
      </c>
      <c r="B812">
        <v>260.47013299999998</v>
      </c>
      <c r="C812" s="2">
        <v>1</v>
      </c>
      <c r="D812">
        <v>267.98529300000001</v>
      </c>
      <c r="E812" s="4">
        <v>2</v>
      </c>
      <c r="H812">
        <v>248.85393399999998</v>
      </c>
      <c r="I812" s="3">
        <v>4</v>
      </c>
      <c r="P812">
        <v>3</v>
      </c>
      <c r="Q812" t="str">
        <f>CONCATENATE(C812,E812,G812,I812)</f>
        <v>124</v>
      </c>
    </row>
    <row r="813" spans="1:17" x14ac:dyDescent="0.25">
      <c r="A813">
        <v>812</v>
      </c>
      <c r="B813">
        <v>260.503871</v>
      </c>
      <c r="C813" s="2">
        <v>1</v>
      </c>
      <c r="D813">
        <v>267.98529300000001</v>
      </c>
      <c r="E813" s="4">
        <v>2</v>
      </c>
      <c r="H813">
        <v>248.85393399999998</v>
      </c>
      <c r="I813" s="3">
        <v>4</v>
      </c>
      <c r="P813">
        <v>3</v>
      </c>
      <c r="Q813" t="str">
        <f>CONCATENATE(C813,E813,G813,I813)</f>
        <v>124</v>
      </c>
    </row>
    <row r="814" spans="1:17" x14ac:dyDescent="0.25">
      <c r="A814">
        <v>813</v>
      </c>
      <c r="B814">
        <v>260.53676100000001</v>
      </c>
      <c r="C814" s="2">
        <v>1</v>
      </c>
      <c r="D814">
        <v>268.02118899999999</v>
      </c>
      <c r="E814" s="4">
        <v>2</v>
      </c>
      <c r="H814">
        <v>248.85393399999998</v>
      </c>
      <c r="I814" s="3">
        <v>4</v>
      </c>
      <c r="P814">
        <v>3</v>
      </c>
      <c r="Q814" t="str">
        <f>CONCATENATE(C814,E814,G814,I814)</f>
        <v>124</v>
      </c>
    </row>
    <row r="815" spans="1:17" x14ac:dyDescent="0.25">
      <c r="A815">
        <v>814</v>
      </c>
      <c r="B815">
        <v>260.51076399999999</v>
      </c>
      <c r="C815" s="2">
        <v>1</v>
      </c>
      <c r="D815">
        <v>268.04845299999999</v>
      </c>
      <c r="E815" s="4">
        <v>2</v>
      </c>
      <c r="H815">
        <v>248.85393399999998</v>
      </c>
      <c r="I815" s="3">
        <v>4</v>
      </c>
      <c r="P815">
        <v>3</v>
      </c>
      <c r="Q815" t="str">
        <f>CONCATENATE(C815,E815,G815,I815)</f>
        <v>124</v>
      </c>
    </row>
    <row r="816" spans="1:17" x14ac:dyDescent="0.25">
      <c r="A816">
        <v>815</v>
      </c>
      <c r="B816">
        <v>260.51071000000002</v>
      </c>
      <c r="C816" s="2">
        <v>1</v>
      </c>
      <c r="D816">
        <v>268.03171800000001</v>
      </c>
      <c r="E816" s="4">
        <v>2</v>
      </c>
      <c r="H816">
        <v>248.85393399999998</v>
      </c>
      <c r="I816" s="3">
        <v>4</v>
      </c>
      <c r="P816">
        <v>3</v>
      </c>
      <c r="Q816" t="str">
        <f>CONCATENATE(C816,E816,G816,I816)</f>
        <v>124</v>
      </c>
    </row>
    <row r="817" spans="1:17" x14ac:dyDescent="0.25">
      <c r="A817">
        <v>816</v>
      </c>
      <c r="D817">
        <v>268.031294</v>
      </c>
      <c r="E817" s="4">
        <v>2</v>
      </c>
      <c r="P817">
        <v>1</v>
      </c>
      <c r="Q817" t="str">
        <f>CONCATENATE(C817,E817,G817,I817)</f>
        <v>2</v>
      </c>
    </row>
    <row r="818" spans="1:17" x14ac:dyDescent="0.25">
      <c r="A818">
        <v>817</v>
      </c>
      <c r="D818">
        <v>268.02456100000001</v>
      </c>
      <c r="E818" s="4">
        <v>2</v>
      </c>
      <c r="F818">
        <v>259.46587199999999</v>
      </c>
      <c r="G818" s="5">
        <v>3</v>
      </c>
      <c r="P818">
        <v>2</v>
      </c>
      <c r="Q818" t="str">
        <f>CONCATENATE(C818,E818,G818,I818)</f>
        <v>23</v>
      </c>
    </row>
    <row r="819" spans="1:17" x14ac:dyDescent="0.25">
      <c r="A819">
        <v>818</v>
      </c>
      <c r="D819">
        <v>267.98529300000001</v>
      </c>
      <c r="E819" s="4">
        <v>2</v>
      </c>
      <c r="F819">
        <v>259.62902300000002</v>
      </c>
      <c r="G819" s="5">
        <v>3</v>
      </c>
      <c r="J819">
        <v>235.604985</v>
      </c>
      <c r="K819" t="s">
        <v>22</v>
      </c>
      <c r="Q819" t="str">
        <f>CONCATENATE(C819,E819,G819,I819)</f>
        <v>23</v>
      </c>
    </row>
    <row r="820" spans="1:17" x14ac:dyDescent="0.25">
      <c r="A820">
        <v>819</v>
      </c>
      <c r="Q820" t="str">
        <f>CONCATENATE(C820,E820,G820,I820)</f>
        <v/>
      </c>
    </row>
    <row r="821" spans="1:17" x14ac:dyDescent="0.25">
      <c r="A821">
        <v>820</v>
      </c>
      <c r="J821">
        <v>235.92191600000001</v>
      </c>
      <c r="K821" t="s">
        <v>22</v>
      </c>
      <c r="Q821" t="str">
        <f>CONCATENATE(C821,E821,G821,I821)</f>
        <v/>
      </c>
    </row>
    <row r="822" spans="1:17" x14ac:dyDescent="0.25">
      <c r="A822">
        <v>821</v>
      </c>
      <c r="F822">
        <v>271.13407000000001</v>
      </c>
      <c r="G822" s="5">
        <v>3</v>
      </c>
      <c r="P822">
        <v>1</v>
      </c>
      <c r="Q822" t="str">
        <f>CONCATENATE(C822,E822,G822,I822)</f>
        <v>3</v>
      </c>
    </row>
    <row r="823" spans="1:17" x14ac:dyDescent="0.25">
      <c r="A823">
        <v>822</v>
      </c>
      <c r="F823">
        <v>271.10038600000001</v>
      </c>
      <c r="G823" s="5">
        <v>3</v>
      </c>
      <c r="P823">
        <v>1</v>
      </c>
      <c r="Q823" t="str">
        <f>CONCATENATE(C823,E823,G823,I823)</f>
        <v>3</v>
      </c>
    </row>
    <row r="824" spans="1:17" x14ac:dyDescent="0.25">
      <c r="A824">
        <v>823</v>
      </c>
      <c r="D824">
        <v>258.52892500000002</v>
      </c>
      <c r="E824" s="4">
        <v>2</v>
      </c>
      <c r="F824">
        <v>271.10207200000002</v>
      </c>
      <c r="G824" s="5">
        <v>3</v>
      </c>
      <c r="P824">
        <v>2</v>
      </c>
      <c r="Q824" t="str">
        <f>CONCATENATE(C824,E824,G824,I824)</f>
        <v>23</v>
      </c>
    </row>
    <row r="825" spans="1:17" x14ac:dyDescent="0.25">
      <c r="A825">
        <v>824</v>
      </c>
      <c r="D825">
        <v>258.53839699999997</v>
      </c>
      <c r="E825" s="4">
        <v>2</v>
      </c>
      <c r="F825">
        <v>271.10670299999998</v>
      </c>
      <c r="G825" s="5">
        <v>3</v>
      </c>
      <c r="P825">
        <v>2</v>
      </c>
      <c r="Q825" t="str">
        <f>CONCATENATE(C825,E825,G825,I825)</f>
        <v>23</v>
      </c>
    </row>
    <row r="826" spans="1:17" x14ac:dyDescent="0.25">
      <c r="A826">
        <v>825</v>
      </c>
      <c r="D826">
        <v>258.51434899999998</v>
      </c>
      <c r="E826" s="4">
        <v>2</v>
      </c>
      <c r="F826">
        <v>271.11138799999998</v>
      </c>
      <c r="G826" s="5">
        <v>3</v>
      </c>
      <c r="P826">
        <v>2</v>
      </c>
      <c r="Q826" t="str">
        <f>CONCATENATE(C826,E826,G826,I826)</f>
        <v>23</v>
      </c>
    </row>
    <row r="827" spans="1:17" x14ac:dyDescent="0.25">
      <c r="A827">
        <v>826</v>
      </c>
      <c r="D827">
        <v>258.52492799999999</v>
      </c>
      <c r="E827" s="4">
        <v>2</v>
      </c>
      <c r="F827">
        <v>271.122862</v>
      </c>
      <c r="G827" s="5">
        <v>3</v>
      </c>
      <c r="P827">
        <v>2</v>
      </c>
      <c r="Q827" t="str">
        <f>CONCATENATE(C827,E827,G827,I827)</f>
        <v>23</v>
      </c>
    </row>
    <row r="828" spans="1:17" x14ac:dyDescent="0.25">
      <c r="A828">
        <v>827</v>
      </c>
      <c r="D828">
        <v>258.55129099999999</v>
      </c>
      <c r="E828" s="4">
        <v>2</v>
      </c>
      <c r="F828">
        <v>271.09912400000002</v>
      </c>
      <c r="G828" s="5">
        <v>3</v>
      </c>
      <c r="P828">
        <v>2</v>
      </c>
      <c r="Q828" t="str">
        <f>CONCATENATE(C828,E828,G828,I828)</f>
        <v>23</v>
      </c>
    </row>
    <row r="829" spans="1:17" x14ac:dyDescent="0.25">
      <c r="A829">
        <v>828</v>
      </c>
      <c r="D829">
        <v>258.54902900000002</v>
      </c>
      <c r="E829" s="4">
        <v>2</v>
      </c>
      <c r="F829">
        <v>271.07291700000002</v>
      </c>
      <c r="G829" s="5">
        <v>3</v>
      </c>
      <c r="P829">
        <v>2</v>
      </c>
      <c r="Q829" t="str">
        <f>CONCATENATE(C829,E829,G829,I829)</f>
        <v>23</v>
      </c>
    </row>
    <row r="830" spans="1:17" x14ac:dyDescent="0.25">
      <c r="A830">
        <v>829</v>
      </c>
      <c r="D830">
        <v>258.53687100000002</v>
      </c>
      <c r="E830" s="4">
        <v>2</v>
      </c>
      <c r="F830">
        <v>271.03755000000001</v>
      </c>
      <c r="G830" s="5">
        <v>3</v>
      </c>
      <c r="P830">
        <v>2</v>
      </c>
      <c r="Q830" t="str">
        <f>CONCATENATE(C830,E830,G830,I830)</f>
        <v>23</v>
      </c>
    </row>
    <row r="831" spans="1:17" x14ac:dyDescent="0.25">
      <c r="A831">
        <v>830</v>
      </c>
      <c r="D831">
        <v>258.52887599999997</v>
      </c>
      <c r="E831" s="4">
        <v>2</v>
      </c>
      <c r="F831">
        <v>271.14348799999999</v>
      </c>
      <c r="G831" s="5">
        <v>3</v>
      </c>
      <c r="P831">
        <v>2</v>
      </c>
      <c r="Q831" t="str">
        <f>CONCATENATE(C831,E831,G831,I831)</f>
        <v>23</v>
      </c>
    </row>
    <row r="832" spans="1:17" x14ac:dyDescent="0.25">
      <c r="A832">
        <v>831</v>
      </c>
      <c r="D832">
        <v>258.524767</v>
      </c>
      <c r="E832" s="4">
        <v>2</v>
      </c>
      <c r="F832">
        <v>271.12501800000001</v>
      </c>
      <c r="G832" s="5">
        <v>3</v>
      </c>
      <c r="P832">
        <v>2</v>
      </c>
      <c r="Q832" t="str">
        <f>CONCATENATE(C832,E832,G832,I832)</f>
        <v>23</v>
      </c>
    </row>
    <row r="833" spans="1:17" x14ac:dyDescent="0.25">
      <c r="A833">
        <v>832</v>
      </c>
      <c r="D833">
        <v>258.50576999999998</v>
      </c>
      <c r="E833" s="4">
        <v>2</v>
      </c>
      <c r="F833">
        <v>271.20759099999998</v>
      </c>
      <c r="G833" s="5">
        <v>3</v>
      </c>
      <c r="P833">
        <v>2</v>
      </c>
      <c r="Q833" t="str">
        <f>CONCATENATE(C833,E833,G833,I833)</f>
        <v>23</v>
      </c>
    </row>
    <row r="834" spans="1:17" x14ac:dyDescent="0.25">
      <c r="A834">
        <v>833</v>
      </c>
      <c r="D834">
        <v>258.50892499999998</v>
      </c>
      <c r="E834" s="4">
        <v>2</v>
      </c>
      <c r="F834">
        <v>271.29058700000002</v>
      </c>
      <c r="G834" s="5">
        <v>3</v>
      </c>
      <c r="P834">
        <v>2</v>
      </c>
      <c r="Q834" t="str">
        <f>CONCATENATE(C834,E834,G834,I834)</f>
        <v>23</v>
      </c>
    </row>
    <row r="835" spans="1:17" x14ac:dyDescent="0.25">
      <c r="A835">
        <v>834</v>
      </c>
      <c r="D835">
        <v>258.49997999999999</v>
      </c>
      <c r="E835" s="4">
        <v>2</v>
      </c>
      <c r="F835">
        <v>271.12528099999997</v>
      </c>
      <c r="G835" s="5">
        <v>3</v>
      </c>
      <c r="P835">
        <v>2</v>
      </c>
      <c r="Q835" t="str">
        <f>CONCATENATE(C835,E835,G835,I835)</f>
        <v>23</v>
      </c>
    </row>
    <row r="836" spans="1:17" x14ac:dyDescent="0.25">
      <c r="A836">
        <v>835</v>
      </c>
      <c r="B836">
        <v>249.861617</v>
      </c>
      <c r="C836" s="2">
        <v>1</v>
      </c>
      <c r="D836">
        <v>258.453665</v>
      </c>
      <c r="E836" s="4">
        <v>2</v>
      </c>
      <c r="F836">
        <v>271.12528099999997</v>
      </c>
      <c r="G836" s="5">
        <v>3</v>
      </c>
      <c r="P836">
        <v>3</v>
      </c>
      <c r="Q836" t="str">
        <f>CONCATENATE(C836,E836,G836,I836)</f>
        <v>123</v>
      </c>
    </row>
    <row r="837" spans="1:17" x14ac:dyDescent="0.25">
      <c r="A837">
        <v>836</v>
      </c>
      <c r="B837">
        <v>249.88851</v>
      </c>
      <c r="C837" s="2">
        <v>1</v>
      </c>
      <c r="D837">
        <v>258.52892500000002</v>
      </c>
      <c r="E837" s="4">
        <v>2</v>
      </c>
      <c r="P837">
        <v>2</v>
      </c>
      <c r="Q837" t="str">
        <f>CONCATENATE(C837,E837,G837,I837)</f>
        <v>12</v>
      </c>
    </row>
    <row r="838" spans="1:17" x14ac:dyDescent="0.25">
      <c r="A838">
        <v>837</v>
      </c>
      <c r="B838">
        <v>249.88035400000001</v>
      </c>
      <c r="C838" s="2">
        <v>1</v>
      </c>
      <c r="D838">
        <v>258.52892500000002</v>
      </c>
      <c r="E838" s="4">
        <v>2</v>
      </c>
      <c r="P838">
        <v>2</v>
      </c>
      <c r="Q838" t="str">
        <f>CONCATENATE(C838,E838,G838,I838)</f>
        <v>12</v>
      </c>
    </row>
    <row r="839" spans="1:17" x14ac:dyDescent="0.25">
      <c r="A839">
        <v>838</v>
      </c>
      <c r="B839">
        <v>249.91598399999998</v>
      </c>
      <c r="C839" s="2">
        <v>1</v>
      </c>
      <c r="P839">
        <v>1</v>
      </c>
      <c r="Q839" t="str">
        <f>CONCATENATE(C839,E839,G839,I839)</f>
        <v>1</v>
      </c>
    </row>
    <row r="840" spans="1:17" x14ac:dyDescent="0.25">
      <c r="A840">
        <v>839</v>
      </c>
      <c r="B840">
        <v>249.886088</v>
      </c>
      <c r="C840" s="2">
        <v>1</v>
      </c>
      <c r="P840">
        <v>1</v>
      </c>
      <c r="Q840" t="str">
        <f>CONCATENATE(C840,E840,G840,I840)</f>
        <v>1</v>
      </c>
    </row>
    <row r="841" spans="1:17" x14ac:dyDescent="0.25">
      <c r="A841">
        <v>840</v>
      </c>
      <c r="B841">
        <v>249.87172200000001</v>
      </c>
      <c r="C841" s="2">
        <v>1</v>
      </c>
      <c r="H841">
        <v>259.117999</v>
      </c>
      <c r="I841" s="3">
        <v>4</v>
      </c>
      <c r="P841">
        <v>2</v>
      </c>
      <c r="Q841" t="str">
        <f>CONCATENATE(C841,E841,G841,I841)</f>
        <v>14</v>
      </c>
    </row>
    <row r="842" spans="1:17" x14ac:dyDescent="0.25">
      <c r="A842">
        <v>841</v>
      </c>
      <c r="B842">
        <v>249.843985</v>
      </c>
      <c r="C842" s="2">
        <v>1</v>
      </c>
      <c r="H842">
        <v>259.11405000000002</v>
      </c>
      <c r="I842" s="3">
        <v>4</v>
      </c>
      <c r="P842">
        <v>2</v>
      </c>
      <c r="Q842" t="str">
        <f>CONCATENATE(C842,E842,G842,I842)</f>
        <v>14</v>
      </c>
    </row>
    <row r="843" spans="1:17" x14ac:dyDescent="0.25">
      <c r="A843">
        <v>842</v>
      </c>
      <c r="B843">
        <v>249.89961499999998</v>
      </c>
      <c r="C843" s="2">
        <v>1</v>
      </c>
      <c r="H843">
        <v>259.077315</v>
      </c>
      <c r="I843" s="3">
        <v>4</v>
      </c>
      <c r="P843">
        <v>2</v>
      </c>
      <c r="Q843" t="str">
        <f>CONCATENATE(C843,E843,G843,I843)</f>
        <v>14</v>
      </c>
    </row>
    <row r="844" spans="1:17" x14ac:dyDescent="0.25">
      <c r="A844">
        <v>843</v>
      </c>
      <c r="B844">
        <v>249.85709199999999</v>
      </c>
      <c r="C844" s="2">
        <v>1</v>
      </c>
      <c r="H844">
        <v>259.084475</v>
      </c>
      <c r="I844" s="3">
        <v>4</v>
      </c>
      <c r="P844">
        <v>2</v>
      </c>
      <c r="Q844" t="str">
        <f>CONCATENATE(C844,E844,G844,I844)</f>
        <v>14</v>
      </c>
    </row>
    <row r="845" spans="1:17" x14ac:dyDescent="0.25">
      <c r="A845">
        <v>844</v>
      </c>
      <c r="B845">
        <v>249.89756299999999</v>
      </c>
      <c r="C845" s="2">
        <v>1</v>
      </c>
      <c r="H845">
        <v>259.10152699999998</v>
      </c>
      <c r="I845" s="3">
        <v>4</v>
      </c>
      <c r="P845">
        <v>2</v>
      </c>
      <c r="Q845" t="str">
        <f>CONCATENATE(C845,E845,G845,I845)</f>
        <v>14</v>
      </c>
    </row>
    <row r="846" spans="1:17" x14ac:dyDescent="0.25">
      <c r="A846">
        <v>845</v>
      </c>
      <c r="B846">
        <v>249.873671</v>
      </c>
      <c r="C846" s="2">
        <v>1</v>
      </c>
      <c r="H846">
        <v>259.11915799999997</v>
      </c>
      <c r="I846" s="3">
        <v>4</v>
      </c>
      <c r="P846">
        <v>2</v>
      </c>
      <c r="Q846" t="str">
        <f>CONCATENATE(C846,E846,G846,I846)</f>
        <v>14</v>
      </c>
    </row>
    <row r="847" spans="1:17" x14ac:dyDescent="0.25">
      <c r="A847">
        <v>846</v>
      </c>
      <c r="B847">
        <v>249.902773</v>
      </c>
      <c r="C847" s="2">
        <v>1</v>
      </c>
      <c r="H847">
        <v>259.12710399999997</v>
      </c>
      <c r="I847" s="3">
        <v>4</v>
      </c>
      <c r="P847">
        <v>2</v>
      </c>
      <c r="Q847" t="str">
        <f>CONCATENATE(C847,E847,G847,I847)</f>
        <v>14</v>
      </c>
    </row>
    <row r="848" spans="1:17" x14ac:dyDescent="0.25">
      <c r="A848">
        <v>847</v>
      </c>
      <c r="B848">
        <v>249.88235299999999</v>
      </c>
      <c r="C848" s="2">
        <v>1</v>
      </c>
      <c r="H848">
        <v>259.115317</v>
      </c>
      <c r="I848" s="3">
        <v>4</v>
      </c>
      <c r="P848">
        <v>2</v>
      </c>
      <c r="Q848" t="str">
        <f>CONCATENATE(C848,E848,G848,I848)</f>
        <v>14</v>
      </c>
    </row>
    <row r="849" spans="1:17" x14ac:dyDescent="0.25">
      <c r="A849">
        <v>848</v>
      </c>
      <c r="B849">
        <v>249.81119799999999</v>
      </c>
      <c r="C849" s="2">
        <v>1</v>
      </c>
      <c r="F849">
        <v>253.27106000000001</v>
      </c>
      <c r="G849" s="5">
        <v>3</v>
      </c>
      <c r="H849">
        <v>259.08615700000001</v>
      </c>
      <c r="I849" s="3">
        <v>4</v>
      </c>
      <c r="P849">
        <v>3</v>
      </c>
      <c r="Q849" t="str">
        <f>CONCATENATE(C849,E849,G849,I849)</f>
        <v>134</v>
      </c>
    </row>
    <row r="850" spans="1:17" x14ac:dyDescent="0.25">
      <c r="A850">
        <v>849</v>
      </c>
      <c r="B850">
        <v>249.861617</v>
      </c>
      <c r="C850" s="2">
        <v>1</v>
      </c>
      <c r="F850">
        <v>253.289637</v>
      </c>
      <c r="G850" s="5">
        <v>3</v>
      </c>
      <c r="H850">
        <v>259.05216100000001</v>
      </c>
      <c r="I850" s="3">
        <v>4</v>
      </c>
      <c r="P850">
        <v>3</v>
      </c>
      <c r="Q850" t="str">
        <f>CONCATENATE(C850,E850,G850,I850)</f>
        <v>134</v>
      </c>
    </row>
    <row r="851" spans="1:17" x14ac:dyDescent="0.25">
      <c r="A851">
        <v>850</v>
      </c>
      <c r="F851">
        <v>253.27305799999999</v>
      </c>
      <c r="G851" s="5">
        <v>3</v>
      </c>
      <c r="H851">
        <v>259.06163300000003</v>
      </c>
      <c r="I851" s="3">
        <v>4</v>
      </c>
      <c r="P851">
        <v>2</v>
      </c>
      <c r="Q851" t="str">
        <f>CONCATENATE(C851,E851,G851,I851)</f>
        <v>34</v>
      </c>
    </row>
    <row r="852" spans="1:17" x14ac:dyDescent="0.25">
      <c r="A852">
        <v>851</v>
      </c>
      <c r="F852">
        <v>253.220168</v>
      </c>
      <c r="G852" s="5">
        <v>3</v>
      </c>
      <c r="H852">
        <v>259.00816199999997</v>
      </c>
      <c r="I852" s="3">
        <v>4</v>
      </c>
      <c r="P852">
        <v>2</v>
      </c>
      <c r="Q852" t="str">
        <f>CONCATENATE(C852,E852,G852,I852)</f>
        <v>34</v>
      </c>
    </row>
    <row r="853" spans="1:17" x14ac:dyDescent="0.25">
      <c r="A853">
        <v>852</v>
      </c>
      <c r="F853">
        <v>253.25848200000001</v>
      </c>
      <c r="G853" s="5">
        <v>3</v>
      </c>
      <c r="H853">
        <v>259.092421</v>
      </c>
      <c r="I853" s="3">
        <v>4</v>
      </c>
      <c r="P853">
        <v>2</v>
      </c>
      <c r="Q853" t="str">
        <f>CONCATENATE(C853,E853,G853,I853)</f>
        <v>34</v>
      </c>
    </row>
    <row r="854" spans="1:17" x14ac:dyDescent="0.25">
      <c r="A854">
        <v>853</v>
      </c>
      <c r="D854">
        <v>237.327786</v>
      </c>
      <c r="E854" s="4">
        <v>2</v>
      </c>
      <c r="F854">
        <v>253.24384900000001</v>
      </c>
      <c r="G854" s="5">
        <v>3</v>
      </c>
      <c r="P854">
        <v>2</v>
      </c>
      <c r="Q854" t="str">
        <f>CONCATENATE(C854,E854,G854,I854)</f>
        <v>23</v>
      </c>
    </row>
    <row r="855" spans="1:17" x14ac:dyDescent="0.25">
      <c r="A855">
        <v>854</v>
      </c>
      <c r="D855">
        <v>237.379887</v>
      </c>
      <c r="E855" s="4">
        <v>2</v>
      </c>
      <c r="F855">
        <v>253.25169199999999</v>
      </c>
      <c r="G855" s="5">
        <v>3</v>
      </c>
      <c r="P855">
        <v>2</v>
      </c>
      <c r="Q855" t="str">
        <f>CONCATENATE(C855,E855,G855,I855)</f>
        <v>23</v>
      </c>
    </row>
    <row r="856" spans="1:17" x14ac:dyDescent="0.25">
      <c r="A856">
        <v>855</v>
      </c>
      <c r="D856">
        <v>237.36215099999998</v>
      </c>
      <c r="E856" s="4">
        <v>2</v>
      </c>
      <c r="F856">
        <v>253.28285099999999</v>
      </c>
      <c r="G856" s="5">
        <v>3</v>
      </c>
      <c r="P856">
        <v>2</v>
      </c>
      <c r="Q856" t="str">
        <f>CONCATENATE(C856,E856,G856,I856)</f>
        <v>23</v>
      </c>
    </row>
    <row r="857" spans="1:17" x14ac:dyDescent="0.25">
      <c r="A857">
        <v>856</v>
      </c>
      <c r="D857">
        <v>237.35762499999998</v>
      </c>
      <c r="E857" s="4">
        <v>2</v>
      </c>
      <c r="F857">
        <v>253.28510900000001</v>
      </c>
      <c r="G857" s="5">
        <v>3</v>
      </c>
      <c r="P857">
        <v>2</v>
      </c>
      <c r="Q857" t="str">
        <f>CONCATENATE(C857,E857,G857,I857)</f>
        <v>23</v>
      </c>
    </row>
    <row r="858" spans="1:17" x14ac:dyDescent="0.25">
      <c r="A858">
        <v>857</v>
      </c>
      <c r="D858">
        <v>237.350627</v>
      </c>
      <c r="E858" s="4">
        <v>2</v>
      </c>
      <c r="F858">
        <v>253.27006</v>
      </c>
      <c r="G858" s="5">
        <v>3</v>
      </c>
      <c r="P858">
        <v>2</v>
      </c>
      <c r="Q858" t="str">
        <f>CONCATENATE(C858,E858,G858,I858)</f>
        <v>23</v>
      </c>
    </row>
    <row r="859" spans="1:17" x14ac:dyDescent="0.25">
      <c r="A859">
        <v>858</v>
      </c>
      <c r="D859">
        <v>237.33352300000001</v>
      </c>
      <c r="E859" s="4">
        <v>2</v>
      </c>
      <c r="F859">
        <v>253.35358300000001</v>
      </c>
      <c r="G859" s="5">
        <v>3</v>
      </c>
      <c r="P859">
        <v>2</v>
      </c>
      <c r="Q859" t="str">
        <f>CONCATENATE(C859,E859,G859,I859)</f>
        <v>23</v>
      </c>
    </row>
    <row r="860" spans="1:17" x14ac:dyDescent="0.25">
      <c r="A860">
        <v>859</v>
      </c>
      <c r="D860">
        <v>237.37872899999999</v>
      </c>
      <c r="E860" s="4">
        <v>2</v>
      </c>
      <c r="F860">
        <v>253.34431699999999</v>
      </c>
      <c r="G860" s="5">
        <v>3</v>
      </c>
      <c r="P860">
        <v>2</v>
      </c>
      <c r="Q860" t="str">
        <f>CONCATENATE(C860,E860,G860,I860)</f>
        <v>23</v>
      </c>
    </row>
    <row r="861" spans="1:17" x14ac:dyDescent="0.25">
      <c r="A861">
        <v>860</v>
      </c>
      <c r="D861">
        <v>237.37052</v>
      </c>
      <c r="E861" s="4">
        <v>2</v>
      </c>
      <c r="F861">
        <v>253.35957999999999</v>
      </c>
      <c r="G861" s="5">
        <v>3</v>
      </c>
      <c r="P861">
        <v>2</v>
      </c>
      <c r="Q861" t="str">
        <f>CONCATENATE(C861,E861,G861,I861)</f>
        <v>23</v>
      </c>
    </row>
    <row r="862" spans="1:17" x14ac:dyDescent="0.25">
      <c r="A862">
        <v>861</v>
      </c>
      <c r="D862">
        <v>237.35046800000001</v>
      </c>
      <c r="E862" s="4">
        <v>2</v>
      </c>
      <c r="F862">
        <v>253.230322</v>
      </c>
      <c r="G862" s="5">
        <v>3</v>
      </c>
      <c r="P862">
        <v>2</v>
      </c>
      <c r="Q862" t="str">
        <f>CONCATENATE(C862,E862,G862,I862)</f>
        <v>23</v>
      </c>
    </row>
    <row r="863" spans="1:17" x14ac:dyDescent="0.25">
      <c r="A863">
        <v>862</v>
      </c>
      <c r="D863">
        <v>237.35236399999999</v>
      </c>
      <c r="E863" s="4">
        <v>2</v>
      </c>
      <c r="F863">
        <v>253.27106000000001</v>
      </c>
      <c r="G863" s="5">
        <v>3</v>
      </c>
      <c r="P863">
        <v>2</v>
      </c>
      <c r="Q863" t="str">
        <f>CONCATENATE(C863,E863,G863,I863)</f>
        <v>23</v>
      </c>
    </row>
    <row r="864" spans="1:17" x14ac:dyDescent="0.25">
      <c r="A864">
        <v>863</v>
      </c>
      <c r="D864">
        <v>237.330153</v>
      </c>
      <c r="E864" s="4">
        <v>2</v>
      </c>
      <c r="P864">
        <v>1</v>
      </c>
      <c r="Q864" t="str">
        <f>CONCATENATE(C864,E864,G864,I864)</f>
        <v>2</v>
      </c>
    </row>
    <row r="865" spans="1:17" x14ac:dyDescent="0.25">
      <c r="A865">
        <v>864</v>
      </c>
      <c r="D865">
        <v>237.35552100000001</v>
      </c>
      <c r="E865" s="4">
        <v>2</v>
      </c>
      <c r="P865">
        <v>1</v>
      </c>
      <c r="Q865" t="str">
        <f>CONCATENATE(C865,E865,G865,I865)</f>
        <v>2</v>
      </c>
    </row>
    <row r="866" spans="1:17" x14ac:dyDescent="0.25">
      <c r="A866">
        <v>865</v>
      </c>
      <c r="D866">
        <v>237.36804599999999</v>
      </c>
      <c r="E866" s="4">
        <v>2</v>
      </c>
      <c r="P866">
        <v>1</v>
      </c>
      <c r="Q866" t="str">
        <f>CONCATENATE(C866,E866,G866,I866)</f>
        <v>2</v>
      </c>
    </row>
    <row r="867" spans="1:17" x14ac:dyDescent="0.25">
      <c r="A867">
        <v>866</v>
      </c>
      <c r="B867">
        <v>228.894307</v>
      </c>
      <c r="C867" s="2">
        <v>1</v>
      </c>
      <c r="D867">
        <v>237.30210199999999</v>
      </c>
      <c r="E867" s="4">
        <v>2</v>
      </c>
      <c r="P867">
        <v>2</v>
      </c>
      <c r="Q867" t="str">
        <f>CONCATENATE(C867,E867,G867,I867)</f>
        <v>12</v>
      </c>
    </row>
    <row r="868" spans="1:17" x14ac:dyDescent="0.25">
      <c r="A868">
        <v>867</v>
      </c>
      <c r="B868">
        <v>228.80578499999999</v>
      </c>
      <c r="C868" s="2">
        <v>1</v>
      </c>
      <c r="D868">
        <v>237.379887</v>
      </c>
      <c r="E868" s="4">
        <v>2</v>
      </c>
      <c r="H868">
        <v>239.73643899999999</v>
      </c>
      <c r="I868" s="3">
        <v>4</v>
      </c>
      <c r="P868">
        <v>3</v>
      </c>
      <c r="Q868" t="str">
        <f>CONCATENATE(C868,E868,G868,I868)</f>
        <v>124</v>
      </c>
    </row>
    <row r="869" spans="1:17" x14ac:dyDescent="0.25">
      <c r="A869">
        <v>868</v>
      </c>
      <c r="B869">
        <v>228.793047</v>
      </c>
      <c r="C869" s="2">
        <v>1</v>
      </c>
      <c r="D869">
        <v>237.379887</v>
      </c>
      <c r="E869" s="4">
        <v>2</v>
      </c>
      <c r="H869">
        <v>239.692812</v>
      </c>
      <c r="I869" s="3">
        <v>4</v>
      </c>
      <c r="P869">
        <v>3</v>
      </c>
      <c r="Q869" t="str">
        <f>CONCATENATE(C869,E869,G869,I869)</f>
        <v>124</v>
      </c>
    </row>
    <row r="870" spans="1:17" x14ac:dyDescent="0.25">
      <c r="A870">
        <v>869</v>
      </c>
      <c r="B870">
        <v>228.78862799999999</v>
      </c>
      <c r="C870" s="2">
        <v>1</v>
      </c>
      <c r="H870">
        <v>239.71102200000001</v>
      </c>
      <c r="I870" s="3">
        <v>4</v>
      </c>
      <c r="P870">
        <v>2</v>
      </c>
      <c r="Q870" t="str">
        <f>CONCATENATE(C870,E870,G870,I870)</f>
        <v>14</v>
      </c>
    </row>
    <row r="871" spans="1:17" x14ac:dyDescent="0.25">
      <c r="A871">
        <v>870</v>
      </c>
      <c r="B871">
        <v>228.831097</v>
      </c>
      <c r="C871" s="2">
        <v>1</v>
      </c>
      <c r="H871">
        <v>239.648762</v>
      </c>
      <c r="I871" s="3">
        <v>4</v>
      </c>
      <c r="P871">
        <v>2</v>
      </c>
      <c r="Q871" t="str">
        <f>CONCATENATE(C871,E871,G871,I871)</f>
        <v>14</v>
      </c>
    </row>
    <row r="872" spans="1:17" x14ac:dyDescent="0.25">
      <c r="A872">
        <v>871</v>
      </c>
      <c r="B872">
        <v>228.80578499999999</v>
      </c>
      <c r="C872" s="2">
        <v>1</v>
      </c>
      <c r="H872">
        <v>239.67249699999999</v>
      </c>
      <c r="I872" s="3">
        <v>4</v>
      </c>
      <c r="P872">
        <v>2</v>
      </c>
      <c r="Q872" t="str">
        <f>CONCATENATE(C872,E872,G872,I872)</f>
        <v>14</v>
      </c>
    </row>
    <row r="873" spans="1:17" x14ac:dyDescent="0.25">
      <c r="A873">
        <v>872</v>
      </c>
      <c r="B873">
        <v>228.84009800000001</v>
      </c>
      <c r="C873" s="2">
        <v>1</v>
      </c>
      <c r="H873">
        <v>239.74454700000001</v>
      </c>
      <c r="I873" s="3">
        <v>4</v>
      </c>
      <c r="P873">
        <v>2</v>
      </c>
      <c r="Q873" t="str">
        <f>CONCATENATE(C873,E873,G873,I873)</f>
        <v>14</v>
      </c>
    </row>
    <row r="874" spans="1:17" x14ac:dyDescent="0.25">
      <c r="A874">
        <v>873</v>
      </c>
      <c r="B874">
        <v>228.81915100000001</v>
      </c>
      <c r="C874" s="2">
        <v>1</v>
      </c>
      <c r="H874">
        <v>239.761178</v>
      </c>
      <c r="I874" s="3">
        <v>4</v>
      </c>
      <c r="P874">
        <v>2</v>
      </c>
      <c r="Q874" t="str">
        <f>CONCATENATE(C874,E874,G874,I874)</f>
        <v>14</v>
      </c>
    </row>
    <row r="875" spans="1:17" x14ac:dyDescent="0.25">
      <c r="A875">
        <v>874</v>
      </c>
      <c r="B875">
        <v>228.770207</v>
      </c>
      <c r="C875" s="2">
        <v>1</v>
      </c>
      <c r="H875">
        <v>239.79359500000001</v>
      </c>
      <c r="I875" s="3">
        <v>4</v>
      </c>
      <c r="P875">
        <v>2</v>
      </c>
      <c r="Q875" t="str">
        <f>CONCATENATE(C875,E875,G875,I875)</f>
        <v>14</v>
      </c>
    </row>
    <row r="876" spans="1:17" x14ac:dyDescent="0.25">
      <c r="A876">
        <v>875</v>
      </c>
      <c r="B876">
        <v>228.797101</v>
      </c>
      <c r="C876" s="2">
        <v>1</v>
      </c>
      <c r="H876">
        <v>239.80749</v>
      </c>
      <c r="I876" s="3">
        <v>4</v>
      </c>
      <c r="P876">
        <v>2</v>
      </c>
      <c r="Q876" t="str">
        <f>CONCATENATE(C876,E876,G876,I876)</f>
        <v>14</v>
      </c>
    </row>
    <row r="877" spans="1:17" x14ac:dyDescent="0.25">
      <c r="A877">
        <v>876</v>
      </c>
      <c r="B877">
        <v>228.798575</v>
      </c>
      <c r="C877" s="2">
        <v>1</v>
      </c>
      <c r="H877">
        <v>239.780438</v>
      </c>
      <c r="I877" s="3">
        <v>4</v>
      </c>
      <c r="P877">
        <v>2</v>
      </c>
      <c r="Q877" t="str">
        <f>CONCATENATE(C877,E877,G877,I877)</f>
        <v>14</v>
      </c>
    </row>
    <row r="878" spans="1:17" x14ac:dyDescent="0.25">
      <c r="A878">
        <v>877</v>
      </c>
      <c r="B878">
        <v>228.801152</v>
      </c>
      <c r="C878" s="2">
        <v>1</v>
      </c>
      <c r="H878">
        <v>239.74554699999999</v>
      </c>
      <c r="I878" s="3">
        <v>4</v>
      </c>
      <c r="P878">
        <v>2</v>
      </c>
      <c r="Q878" t="str">
        <f>CONCATENATE(C878,E878,G878,I878)</f>
        <v>14</v>
      </c>
    </row>
    <row r="879" spans="1:17" x14ac:dyDescent="0.25">
      <c r="A879">
        <v>878</v>
      </c>
      <c r="B879">
        <v>228.776734</v>
      </c>
      <c r="C879" s="2">
        <v>1</v>
      </c>
      <c r="H879">
        <v>239.71007399999999</v>
      </c>
      <c r="I879" s="3">
        <v>4</v>
      </c>
      <c r="P879">
        <v>2</v>
      </c>
      <c r="Q879" t="str">
        <f>CONCATENATE(C879,E879,G879,I879)</f>
        <v>14</v>
      </c>
    </row>
    <row r="880" spans="1:17" x14ac:dyDescent="0.25">
      <c r="A880">
        <v>879</v>
      </c>
      <c r="B880">
        <v>228.80578499999999</v>
      </c>
      <c r="C880" s="2">
        <v>1</v>
      </c>
      <c r="H880">
        <v>239.64060499999999</v>
      </c>
      <c r="I880" s="3">
        <v>4</v>
      </c>
      <c r="P880">
        <v>2</v>
      </c>
      <c r="Q880" t="str">
        <f>CONCATENATE(C880,E880,G880,I880)</f>
        <v>14</v>
      </c>
    </row>
    <row r="881" spans="1:17" x14ac:dyDescent="0.25">
      <c r="A881">
        <v>880</v>
      </c>
      <c r="B881">
        <v>228.80578499999999</v>
      </c>
      <c r="C881" s="2">
        <v>1</v>
      </c>
      <c r="H881">
        <v>239.70391699999999</v>
      </c>
      <c r="I881" s="3">
        <v>4</v>
      </c>
      <c r="P881">
        <v>2</v>
      </c>
      <c r="Q881" t="str">
        <f>CONCATENATE(C881,E881,G881,I881)</f>
        <v>14</v>
      </c>
    </row>
    <row r="882" spans="1:17" x14ac:dyDescent="0.25">
      <c r="A882">
        <v>881</v>
      </c>
      <c r="D882">
        <v>220.008061</v>
      </c>
      <c r="E882" s="4">
        <v>2</v>
      </c>
      <c r="P882">
        <v>1</v>
      </c>
      <c r="Q882" t="str">
        <f>CONCATENATE(C882,E882,G882,I882)</f>
        <v>2</v>
      </c>
    </row>
    <row r="883" spans="1:17" x14ac:dyDescent="0.25">
      <c r="A883">
        <v>882</v>
      </c>
      <c r="D883">
        <v>220.059427</v>
      </c>
      <c r="E883" s="4">
        <v>2</v>
      </c>
      <c r="F883">
        <v>229.41869800000001</v>
      </c>
      <c r="G883" s="5">
        <v>3</v>
      </c>
      <c r="P883">
        <v>2</v>
      </c>
      <c r="Q883" t="str">
        <f>CONCATENATE(C883,E883,G883,I883)</f>
        <v>23</v>
      </c>
    </row>
    <row r="884" spans="1:17" x14ac:dyDescent="0.25">
      <c r="A884">
        <v>883</v>
      </c>
      <c r="D884">
        <v>219.989746</v>
      </c>
      <c r="E884" s="4">
        <v>2</v>
      </c>
      <c r="F884">
        <v>229.42264599999999</v>
      </c>
      <c r="G884" s="5">
        <v>3</v>
      </c>
      <c r="P884">
        <v>2</v>
      </c>
      <c r="Q884" t="str">
        <f>CONCATENATE(C884,E884,G884,I884)</f>
        <v>23</v>
      </c>
    </row>
    <row r="885" spans="1:17" x14ac:dyDescent="0.25">
      <c r="A885">
        <v>884</v>
      </c>
      <c r="D885">
        <v>220.113845</v>
      </c>
      <c r="E885" s="4">
        <v>2</v>
      </c>
      <c r="F885">
        <v>229.44769500000001</v>
      </c>
      <c r="G885" s="5">
        <v>3</v>
      </c>
      <c r="P885">
        <v>2</v>
      </c>
      <c r="Q885" t="str">
        <f>CONCATENATE(C885,E885,G885,I885)</f>
        <v>23</v>
      </c>
    </row>
    <row r="886" spans="1:17" x14ac:dyDescent="0.25">
      <c r="A886">
        <v>885</v>
      </c>
      <c r="D886">
        <v>220.08010999999999</v>
      </c>
      <c r="E886" s="4">
        <v>2</v>
      </c>
      <c r="F886">
        <v>229.457696</v>
      </c>
      <c r="G886" s="5">
        <v>3</v>
      </c>
      <c r="P886">
        <v>2</v>
      </c>
      <c r="Q886" t="str">
        <f>CONCATENATE(C886,E886,G886,I886)</f>
        <v>23</v>
      </c>
    </row>
    <row r="887" spans="1:17" x14ac:dyDescent="0.25">
      <c r="A887">
        <v>886</v>
      </c>
      <c r="D887">
        <v>220.03005999999999</v>
      </c>
      <c r="E887" s="4">
        <v>2</v>
      </c>
      <c r="F887">
        <v>229.38359500000001</v>
      </c>
      <c r="G887" s="5">
        <v>3</v>
      </c>
      <c r="P887">
        <v>2</v>
      </c>
      <c r="Q887" t="str">
        <f>CONCATENATE(C887,E887,G887,I887)</f>
        <v>23</v>
      </c>
    </row>
    <row r="888" spans="1:17" x14ac:dyDescent="0.25">
      <c r="A888">
        <v>887</v>
      </c>
      <c r="D888">
        <v>220.04316399999999</v>
      </c>
      <c r="E888" s="4">
        <v>2</v>
      </c>
      <c r="F888">
        <v>229.432435</v>
      </c>
      <c r="G888" s="5">
        <v>3</v>
      </c>
      <c r="P888">
        <v>2</v>
      </c>
      <c r="Q888" t="str">
        <f>CONCATENATE(C888,E888,G888,I888)</f>
        <v>23</v>
      </c>
    </row>
    <row r="889" spans="1:17" x14ac:dyDescent="0.25">
      <c r="A889">
        <v>888</v>
      </c>
      <c r="D889">
        <v>220.05042700000001</v>
      </c>
      <c r="E889" s="4">
        <v>2</v>
      </c>
      <c r="F889">
        <v>229.46695800000001</v>
      </c>
      <c r="G889" s="5">
        <v>3</v>
      </c>
      <c r="P889">
        <v>2</v>
      </c>
      <c r="Q889" t="str">
        <f>CONCATENATE(C889,E889,G889,I889)</f>
        <v>23</v>
      </c>
    </row>
    <row r="890" spans="1:17" x14ac:dyDescent="0.25">
      <c r="A890">
        <v>889</v>
      </c>
      <c r="D890">
        <v>220.070111</v>
      </c>
      <c r="E890" s="4">
        <v>2</v>
      </c>
      <c r="F890">
        <v>229.394383</v>
      </c>
      <c r="G890" s="5">
        <v>3</v>
      </c>
      <c r="P890">
        <v>2</v>
      </c>
      <c r="Q890" t="str">
        <f>CONCATENATE(C890,E890,G890,I890)</f>
        <v>23</v>
      </c>
    </row>
    <row r="891" spans="1:17" x14ac:dyDescent="0.25">
      <c r="A891">
        <v>890</v>
      </c>
      <c r="D891">
        <v>220.08937299999999</v>
      </c>
      <c r="E891" s="4">
        <v>2</v>
      </c>
      <c r="F891">
        <v>229.39296200000001</v>
      </c>
      <c r="G891" s="5">
        <v>3</v>
      </c>
      <c r="P891">
        <v>2</v>
      </c>
      <c r="Q891" t="str">
        <f>CONCATENATE(C891,E891,G891,I891)</f>
        <v>23</v>
      </c>
    </row>
    <row r="892" spans="1:17" x14ac:dyDescent="0.25">
      <c r="A892">
        <v>891</v>
      </c>
      <c r="D892">
        <v>220.07163700000001</v>
      </c>
      <c r="E892" s="4">
        <v>2</v>
      </c>
      <c r="F892">
        <v>229.354176</v>
      </c>
      <c r="G892" s="5">
        <v>3</v>
      </c>
      <c r="P892">
        <v>2</v>
      </c>
      <c r="Q892" t="str">
        <f>CONCATENATE(C892,E892,G892,I892)</f>
        <v>23</v>
      </c>
    </row>
    <row r="893" spans="1:17" x14ac:dyDescent="0.25">
      <c r="A893">
        <v>892</v>
      </c>
      <c r="D893">
        <v>220.06174300000001</v>
      </c>
      <c r="E893" s="4">
        <v>2</v>
      </c>
      <c r="F893">
        <v>229.30259899999999</v>
      </c>
      <c r="G893" s="5">
        <v>3</v>
      </c>
      <c r="P893">
        <v>2</v>
      </c>
      <c r="Q893" t="str">
        <f>CONCATENATE(C893,E893,G893,I893)</f>
        <v>23</v>
      </c>
    </row>
    <row r="894" spans="1:17" x14ac:dyDescent="0.25">
      <c r="A894">
        <v>893</v>
      </c>
      <c r="D894">
        <v>220.008061</v>
      </c>
      <c r="E894" s="4">
        <v>2</v>
      </c>
      <c r="F894">
        <v>229.44769500000001</v>
      </c>
      <c r="G894" s="5">
        <v>3</v>
      </c>
      <c r="P894">
        <v>2</v>
      </c>
      <c r="Q894" t="str">
        <f>CONCATENATE(C894,E894,G894,I894)</f>
        <v>23</v>
      </c>
    </row>
    <row r="895" spans="1:17" x14ac:dyDescent="0.25">
      <c r="A895">
        <v>894</v>
      </c>
      <c r="F895">
        <v>229.46748400000001</v>
      </c>
      <c r="G895" s="5">
        <v>3</v>
      </c>
      <c r="P895">
        <v>1</v>
      </c>
      <c r="Q895" t="str">
        <f>CONCATENATE(C895,E895,G895,I895)</f>
        <v>3</v>
      </c>
    </row>
    <row r="896" spans="1:17" x14ac:dyDescent="0.25">
      <c r="A896">
        <v>895</v>
      </c>
      <c r="P896">
        <v>0</v>
      </c>
      <c r="Q896" t="str">
        <f>CONCATENATE(C896,E896,G896,I896)</f>
        <v/>
      </c>
    </row>
    <row r="897" spans="1:17" x14ac:dyDescent="0.25">
      <c r="A897">
        <v>896</v>
      </c>
      <c r="B897">
        <v>210.19920200000001</v>
      </c>
      <c r="C897" s="2">
        <v>1</v>
      </c>
      <c r="H897">
        <v>220.86354</v>
      </c>
      <c r="I897" s="3">
        <v>4</v>
      </c>
      <c r="P897">
        <v>2</v>
      </c>
      <c r="Q897" t="str">
        <f>CONCATENATE(C897,E897,G897,I897)</f>
        <v>14</v>
      </c>
    </row>
    <row r="898" spans="1:17" x14ac:dyDescent="0.25">
      <c r="A898">
        <v>897</v>
      </c>
      <c r="B898">
        <v>210.20888400000001</v>
      </c>
      <c r="C898" s="2">
        <v>1</v>
      </c>
      <c r="H898">
        <v>220.85453999999999</v>
      </c>
      <c r="I898" s="3">
        <v>4</v>
      </c>
      <c r="P898">
        <v>2</v>
      </c>
      <c r="Q898" t="str">
        <f>CONCATENATE(C898,E898,G898,I898)</f>
        <v>14</v>
      </c>
    </row>
    <row r="899" spans="1:17" x14ac:dyDescent="0.25">
      <c r="A899">
        <v>898</v>
      </c>
      <c r="B899">
        <v>210.181861</v>
      </c>
      <c r="C899" s="2">
        <v>1</v>
      </c>
      <c r="H899">
        <v>220.86106599999999</v>
      </c>
      <c r="I899" s="3">
        <v>4</v>
      </c>
      <c r="P899">
        <v>2</v>
      </c>
      <c r="Q899" t="str">
        <f>CONCATENATE(C899,E899,G899,I899)</f>
        <v>14</v>
      </c>
    </row>
    <row r="900" spans="1:17" x14ac:dyDescent="0.25">
      <c r="A900">
        <v>899</v>
      </c>
      <c r="B900">
        <v>210.19414399999999</v>
      </c>
      <c r="C900" s="2">
        <v>1</v>
      </c>
      <c r="H900">
        <v>220.89843300000001</v>
      </c>
      <c r="I900" s="3">
        <v>4</v>
      </c>
      <c r="P900">
        <v>2</v>
      </c>
      <c r="Q900" t="str">
        <f>CONCATENATE(C900,E900,G900,I900)</f>
        <v>14</v>
      </c>
    </row>
    <row r="901" spans="1:17" x14ac:dyDescent="0.25">
      <c r="A901">
        <v>900</v>
      </c>
      <c r="B901">
        <v>210.15904499999999</v>
      </c>
      <c r="C901" s="2">
        <v>1</v>
      </c>
      <c r="H901">
        <v>220.92132599999999</v>
      </c>
      <c r="I901" s="3">
        <v>4</v>
      </c>
      <c r="P901">
        <v>2</v>
      </c>
      <c r="Q901" t="str">
        <f>CONCATENATE(C901,E901,G901,I901)</f>
        <v>14</v>
      </c>
    </row>
    <row r="902" spans="1:17" x14ac:dyDescent="0.25">
      <c r="A902">
        <v>901</v>
      </c>
      <c r="B902">
        <v>210.218085</v>
      </c>
      <c r="C902" s="2">
        <v>1</v>
      </c>
      <c r="H902">
        <v>220.958009</v>
      </c>
      <c r="I902" s="3">
        <v>4</v>
      </c>
      <c r="P902">
        <v>2</v>
      </c>
      <c r="Q902" t="str">
        <f>CONCATENATE(C902,E902,G902,I902)</f>
        <v>14</v>
      </c>
    </row>
    <row r="903" spans="1:17" x14ac:dyDescent="0.25">
      <c r="A903">
        <v>902</v>
      </c>
      <c r="B903">
        <v>210.23670100000001</v>
      </c>
      <c r="C903" s="2">
        <v>1</v>
      </c>
      <c r="H903">
        <v>220.92132599999999</v>
      </c>
      <c r="I903" s="3">
        <v>4</v>
      </c>
      <c r="P903">
        <v>2</v>
      </c>
      <c r="Q903" t="str">
        <f>CONCATENATE(C903,E903,G903,I903)</f>
        <v>14</v>
      </c>
    </row>
    <row r="904" spans="1:17" x14ac:dyDescent="0.25">
      <c r="A904">
        <v>903</v>
      </c>
      <c r="B904">
        <v>210.27339799999999</v>
      </c>
      <c r="C904" s="2">
        <v>1</v>
      </c>
      <c r="H904">
        <v>220.889644</v>
      </c>
      <c r="I904" s="3">
        <v>4</v>
      </c>
      <c r="P904">
        <v>2</v>
      </c>
      <c r="Q904" t="str">
        <f>CONCATENATE(C904,E904,G904,I904)</f>
        <v>14</v>
      </c>
    </row>
    <row r="905" spans="1:17" x14ac:dyDescent="0.25">
      <c r="A905">
        <v>904</v>
      </c>
      <c r="B905">
        <v>210.278617</v>
      </c>
      <c r="C905" s="2">
        <v>1</v>
      </c>
      <c r="H905">
        <v>220.877171</v>
      </c>
      <c r="I905" s="3">
        <v>4</v>
      </c>
      <c r="P905">
        <v>2</v>
      </c>
      <c r="Q905" t="str">
        <f>CONCATENATE(C905,E905,G905,I905)</f>
        <v>14</v>
      </c>
    </row>
    <row r="906" spans="1:17" x14ac:dyDescent="0.25">
      <c r="A906">
        <v>905</v>
      </c>
      <c r="B906">
        <v>210.26888200000002</v>
      </c>
      <c r="C906" s="2">
        <v>1</v>
      </c>
      <c r="H906">
        <v>220.85822400000001</v>
      </c>
      <c r="I906" s="3">
        <v>4</v>
      </c>
      <c r="P906">
        <v>2</v>
      </c>
      <c r="Q906" t="str">
        <f>CONCATENATE(C906,E906,G906,I906)</f>
        <v>14</v>
      </c>
    </row>
    <row r="907" spans="1:17" x14ac:dyDescent="0.25">
      <c r="A907">
        <v>906</v>
      </c>
      <c r="B907">
        <v>210.23287099999999</v>
      </c>
      <c r="C907" s="2">
        <v>1</v>
      </c>
      <c r="H907">
        <v>220.89538099999999</v>
      </c>
      <c r="I907" s="3">
        <v>4</v>
      </c>
      <c r="P907">
        <v>2</v>
      </c>
      <c r="Q907" t="str">
        <f>CONCATENATE(C907,E907,G907,I907)</f>
        <v>14</v>
      </c>
    </row>
    <row r="908" spans="1:17" x14ac:dyDescent="0.25">
      <c r="A908">
        <v>907</v>
      </c>
      <c r="B908">
        <v>210.17829399999999</v>
      </c>
      <c r="C908" s="2">
        <v>1</v>
      </c>
      <c r="P908">
        <v>1</v>
      </c>
      <c r="Q908" t="str">
        <f>CONCATENATE(C908,E908,G908,I908)</f>
        <v>1</v>
      </c>
    </row>
    <row r="909" spans="1:17" x14ac:dyDescent="0.25">
      <c r="A909">
        <v>908</v>
      </c>
      <c r="P909">
        <v>0</v>
      </c>
      <c r="Q909" t="str">
        <f>CONCATENATE(C909,E909,G909,I909)</f>
        <v/>
      </c>
    </row>
    <row r="910" spans="1:17" x14ac:dyDescent="0.25">
      <c r="A910">
        <v>909</v>
      </c>
      <c r="F910">
        <v>210.51718</v>
      </c>
      <c r="G910" s="5">
        <v>3</v>
      </c>
      <c r="P910">
        <v>1</v>
      </c>
      <c r="Q910" t="str">
        <f>CONCATENATE(C910,E910,G910,I910)</f>
        <v>3</v>
      </c>
    </row>
    <row r="911" spans="1:17" x14ac:dyDescent="0.25">
      <c r="A911">
        <v>910</v>
      </c>
      <c r="D911">
        <v>198.52074300000001</v>
      </c>
      <c r="E911" s="4">
        <v>2</v>
      </c>
      <c r="F911">
        <v>210.49574200000001</v>
      </c>
      <c r="G911" s="5">
        <v>3</v>
      </c>
      <c r="P911">
        <v>2</v>
      </c>
      <c r="Q911" t="str">
        <f>CONCATENATE(C911,E911,G911,I911)</f>
        <v>23</v>
      </c>
    </row>
    <row r="912" spans="1:17" x14ac:dyDescent="0.25">
      <c r="A912">
        <v>911</v>
      </c>
      <c r="D912">
        <v>198.61069000000001</v>
      </c>
      <c r="E912" s="4">
        <v>2</v>
      </c>
      <c r="F912">
        <v>210.50819300000001</v>
      </c>
      <c r="G912" s="5">
        <v>3</v>
      </c>
      <c r="P912">
        <v>2</v>
      </c>
      <c r="Q912" t="str">
        <f>CONCATENATE(C912,E912,G912,I912)</f>
        <v>23</v>
      </c>
    </row>
    <row r="913" spans="1:17" x14ac:dyDescent="0.25">
      <c r="A913">
        <v>912</v>
      </c>
      <c r="D913">
        <v>198.60478900000001</v>
      </c>
      <c r="E913" s="4">
        <v>2</v>
      </c>
      <c r="F913">
        <v>210.52903600000002</v>
      </c>
      <c r="G913" s="5">
        <v>3</v>
      </c>
      <c r="P913">
        <v>2</v>
      </c>
      <c r="Q913" t="str">
        <f>CONCATENATE(C913,E913,G913,I913)</f>
        <v>23</v>
      </c>
    </row>
    <row r="914" spans="1:17" x14ac:dyDescent="0.25">
      <c r="A914">
        <v>913</v>
      </c>
      <c r="D914">
        <v>198.581008</v>
      </c>
      <c r="E914" s="4">
        <v>2</v>
      </c>
      <c r="F914">
        <v>210.52622100000002</v>
      </c>
      <c r="G914" s="5">
        <v>3</v>
      </c>
      <c r="P914">
        <v>2</v>
      </c>
      <c r="Q914" t="str">
        <f>CONCATENATE(C914,E914,G914,I914)</f>
        <v>23</v>
      </c>
    </row>
    <row r="915" spans="1:17" x14ac:dyDescent="0.25">
      <c r="A915">
        <v>914</v>
      </c>
      <c r="D915">
        <v>198.59303199999999</v>
      </c>
      <c r="E915" s="4">
        <v>2</v>
      </c>
      <c r="F915">
        <v>210.52069</v>
      </c>
      <c r="G915" s="5">
        <v>3</v>
      </c>
      <c r="P915">
        <v>2</v>
      </c>
      <c r="Q915" t="str">
        <f>CONCATENATE(C915,E915,G915,I915)</f>
        <v>23</v>
      </c>
    </row>
    <row r="916" spans="1:17" x14ac:dyDescent="0.25">
      <c r="A916">
        <v>915</v>
      </c>
      <c r="D916">
        <v>198.59138400000001</v>
      </c>
      <c r="E916" s="4">
        <v>2</v>
      </c>
      <c r="F916">
        <v>210.527602</v>
      </c>
      <c r="G916" s="5">
        <v>3</v>
      </c>
      <c r="P916">
        <v>2</v>
      </c>
      <c r="Q916" t="str">
        <f>CONCATENATE(C916,E916,G916,I916)</f>
        <v>23</v>
      </c>
    </row>
    <row r="917" spans="1:17" x14ac:dyDescent="0.25">
      <c r="A917">
        <v>916</v>
      </c>
      <c r="D917">
        <v>198.58962500000001</v>
      </c>
      <c r="E917" s="4">
        <v>2</v>
      </c>
      <c r="F917">
        <v>210.54409700000002</v>
      </c>
      <c r="G917" s="5">
        <v>3</v>
      </c>
      <c r="P917">
        <v>2</v>
      </c>
      <c r="Q917" t="str">
        <f>CONCATENATE(C917,E917,G917,I917)</f>
        <v>23</v>
      </c>
    </row>
    <row r="918" spans="1:17" x14ac:dyDescent="0.25">
      <c r="A918">
        <v>917</v>
      </c>
      <c r="D918">
        <v>198.59095600000001</v>
      </c>
      <c r="E918" s="4">
        <v>2</v>
      </c>
      <c r="F918">
        <v>210.50074599999999</v>
      </c>
      <c r="G918" s="5">
        <v>3</v>
      </c>
      <c r="P918">
        <v>2</v>
      </c>
      <c r="Q918" t="str">
        <f>CONCATENATE(C918,E918,G918,I918)</f>
        <v>23</v>
      </c>
    </row>
    <row r="919" spans="1:17" x14ac:dyDescent="0.25">
      <c r="A919">
        <v>918</v>
      </c>
      <c r="D919">
        <v>198.57181</v>
      </c>
      <c r="E919" s="4">
        <v>2</v>
      </c>
      <c r="F919">
        <v>210.51718</v>
      </c>
      <c r="G919" s="5">
        <v>3</v>
      </c>
      <c r="P919">
        <v>2</v>
      </c>
      <c r="Q919" t="str">
        <f>CONCATENATE(C919,E919,G919,I919)</f>
        <v>23</v>
      </c>
    </row>
    <row r="920" spans="1:17" x14ac:dyDescent="0.25">
      <c r="A920">
        <v>919</v>
      </c>
      <c r="D920">
        <v>198.53558200000001</v>
      </c>
      <c r="E920" s="4">
        <v>2</v>
      </c>
      <c r="F920">
        <v>210.51718</v>
      </c>
      <c r="G920" s="5">
        <v>3</v>
      </c>
      <c r="P920">
        <v>2</v>
      </c>
      <c r="Q920" t="str">
        <f>CONCATENATE(C920,E920,G920,I920)</f>
        <v>23</v>
      </c>
    </row>
    <row r="921" spans="1:17" x14ac:dyDescent="0.25">
      <c r="A921">
        <v>920</v>
      </c>
      <c r="D921">
        <v>198.52074300000001</v>
      </c>
      <c r="E921" s="4">
        <v>2</v>
      </c>
      <c r="P921">
        <v>1</v>
      </c>
      <c r="Q921" t="str">
        <f>CONCATENATE(C921,E921,G921,I921)</f>
        <v>2</v>
      </c>
    </row>
    <row r="922" spans="1:17" x14ac:dyDescent="0.25">
      <c r="A922">
        <v>921</v>
      </c>
      <c r="D922">
        <v>198.52074300000001</v>
      </c>
      <c r="E922" s="4">
        <v>2</v>
      </c>
      <c r="P922">
        <v>1</v>
      </c>
      <c r="Q922" t="str">
        <f>CONCATENATE(C922,E922,G922,I922)</f>
        <v>2</v>
      </c>
    </row>
    <row r="923" spans="1:17" x14ac:dyDescent="0.25">
      <c r="A923">
        <v>922</v>
      </c>
      <c r="B923">
        <v>188.67132800000002</v>
      </c>
      <c r="C923" s="2">
        <v>1</v>
      </c>
      <c r="P923">
        <v>1</v>
      </c>
      <c r="Q923" t="str">
        <f>CONCATENATE(C923,E923,G923,I923)</f>
        <v>1</v>
      </c>
    </row>
    <row r="924" spans="1:17" x14ac:dyDescent="0.25">
      <c r="A924">
        <v>923</v>
      </c>
      <c r="B924">
        <v>188.661811</v>
      </c>
      <c r="C924" s="2">
        <v>1</v>
      </c>
      <c r="P924">
        <v>1</v>
      </c>
      <c r="Q924" t="str">
        <f>CONCATENATE(C924,E924,G924,I924)</f>
        <v>1</v>
      </c>
    </row>
    <row r="925" spans="1:17" x14ac:dyDescent="0.25">
      <c r="A925">
        <v>924</v>
      </c>
      <c r="B925">
        <v>188.677817</v>
      </c>
      <c r="C925" s="2">
        <v>1</v>
      </c>
      <c r="H925">
        <v>198.62696700000001</v>
      </c>
      <c r="I925" s="3">
        <v>4</v>
      </c>
      <c r="P925">
        <v>2</v>
      </c>
      <c r="Q925" t="str">
        <f>CONCATENATE(C925,E925,G925,I925)</f>
        <v>14</v>
      </c>
    </row>
    <row r="926" spans="1:17" x14ac:dyDescent="0.25">
      <c r="A926">
        <v>925</v>
      </c>
      <c r="B926">
        <v>188.67824400000001</v>
      </c>
      <c r="C926" s="2">
        <v>1</v>
      </c>
      <c r="H926">
        <v>198.601969</v>
      </c>
      <c r="I926" s="3">
        <v>4</v>
      </c>
      <c r="P926">
        <v>2</v>
      </c>
      <c r="Q926" t="str">
        <f>CONCATENATE(C926,E926,G926,I926)</f>
        <v>14</v>
      </c>
    </row>
    <row r="927" spans="1:17" x14ac:dyDescent="0.25">
      <c r="A927">
        <v>926</v>
      </c>
      <c r="B927">
        <v>188.71856200000002</v>
      </c>
      <c r="C927" s="2">
        <v>1</v>
      </c>
      <c r="H927">
        <v>198.620902</v>
      </c>
      <c r="I927" s="3">
        <v>4</v>
      </c>
      <c r="P927">
        <v>2</v>
      </c>
      <c r="Q927" t="str">
        <f>CONCATENATE(C927,E927,G927,I927)</f>
        <v>14</v>
      </c>
    </row>
    <row r="928" spans="1:17" x14ac:dyDescent="0.25">
      <c r="A928">
        <v>927</v>
      </c>
      <c r="B928">
        <v>188.68526700000001</v>
      </c>
      <c r="C928" s="2">
        <v>1</v>
      </c>
      <c r="H928">
        <v>198.635852</v>
      </c>
      <c r="I928" s="3">
        <v>4</v>
      </c>
      <c r="P928">
        <v>2</v>
      </c>
      <c r="Q928" t="str">
        <f>CONCATENATE(C928,E928,G928,I928)</f>
        <v>14</v>
      </c>
    </row>
    <row r="929" spans="1:17" x14ac:dyDescent="0.25">
      <c r="A929">
        <v>928</v>
      </c>
      <c r="B929">
        <v>188.65883100000002</v>
      </c>
      <c r="C929" s="2">
        <v>1</v>
      </c>
      <c r="H929">
        <v>198.647074</v>
      </c>
      <c r="I929" s="3">
        <v>4</v>
      </c>
      <c r="P929">
        <v>2</v>
      </c>
      <c r="Q929" t="str">
        <f>CONCATENATE(C929,E929,G929,I929)</f>
        <v>14</v>
      </c>
    </row>
    <row r="930" spans="1:17" x14ac:dyDescent="0.25">
      <c r="A930">
        <v>929</v>
      </c>
      <c r="B930">
        <v>188.605479</v>
      </c>
      <c r="C930" s="2">
        <v>1</v>
      </c>
      <c r="H930">
        <v>198.63787300000001</v>
      </c>
      <c r="I930" s="3">
        <v>4</v>
      </c>
      <c r="P930">
        <v>2</v>
      </c>
      <c r="Q930" t="str">
        <f>CONCATENATE(C930,E930,G930,I930)</f>
        <v>14</v>
      </c>
    </row>
    <row r="931" spans="1:17" x14ac:dyDescent="0.25">
      <c r="A931">
        <v>930</v>
      </c>
      <c r="B931">
        <v>188.63611500000002</v>
      </c>
      <c r="C931" s="2">
        <v>1</v>
      </c>
      <c r="H931">
        <v>198.60978599999999</v>
      </c>
      <c r="I931" s="3">
        <v>4</v>
      </c>
      <c r="P931">
        <v>2</v>
      </c>
      <c r="Q931" t="str">
        <f>CONCATENATE(C931,E931,G931,I931)</f>
        <v>14</v>
      </c>
    </row>
    <row r="932" spans="1:17" x14ac:dyDescent="0.25">
      <c r="A932">
        <v>931</v>
      </c>
      <c r="B932">
        <v>188.630427</v>
      </c>
      <c r="C932" s="2">
        <v>1</v>
      </c>
      <c r="H932">
        <v>198.612765</v>
      </c>
      <c r="I932" s="3">
        <v>4</v>
      </c>
      <c r="P932">
        <v>2</v>
      </c>
      <c r="Q932" t="str">
        <f>CONCATENATE(C932,E932,G932,I932)</f>
        <v>14</v>
      </c>
    </row>
    <row r="933" spans="1:17" x14ac:dyDescent="0.25">
      <c r="A933">
        <v>932</v>
      </c>
      <c r="B933">
        <v>188.67132800000002</v>
      </c>
      <c r="C933" s="2">
        <v>1</v>
      </c>
      <c r="H933">
        <v>198.60127900000001</v>
      </c>
      <c r="I933" s="3">
        <v>4</v>
      </c>
      <c r="P933">
        <v>2</v>
      </c>
      <c r="Q933" t="str">
        <f>CONCATENATE(C933,E933,G933,I933)</f>
        <v>14</v>
      </c>
    </row>
    <row r="934" spans="1:17" x14ac:dyDescent="0.25">
      <c r="A934">
        <v>933</v>
      </c>
      <c r="H934">
        <v>198.62696700000001</v>
      </c>
      <c r="I934" s="3">
        <v>4</v>
      </c>
      <c r="P934">
        <v>1</v>
      </c>
      <c r="Q934" t="str">
        <f>CONCATENATE(C934,E934,G934,I934)</f>
        <v>4</v>
      </c>
    </row>
    <row r="935" spans="1:17" x14ac:dyDescent="0.25">
      <c r="A935">
        <v>934</v>
      </c>
      <c r="F935">
        <v>189.43877700000002</v>
      </c>
      <c r="G935" s="5">
        <v>3</v>
      </c>
      <c r="H935">
        <v>198.62696700000001</v>
      </c>
      <c r="I935" s="3">
        <v>4</v>
      </c>
      <c r="P935">
        <v>2</v>
      </c>
      <c r="Q935" t="str">
        <f>CONCATENATE(C935,E935,G935,I935)</f>
        <v>34</v>
      </c>
    </row>
    <row r="936" spans="1:17" x14ac:dyDescent="0.25">
      <c r="A936">
        <v>935</v>
      </c>
      <c r="F936">
        <v>189.44904200000002</v>
      </c>
      <c r="G936" s="5">
        <v>3</v>
      </c>
      <c r="P936">
        <v>1</v>
      </c>
      <c r="Q936" t="str">
        <f>CONCATENATE(C936,E936,G936,I936)</f>
        <v>3</v>
      </c>
    </row>
    <row r="937" spans="1:17" x14ac:dyDescent="0.25">
      <c r="A937">
        <v>936</v>
      </c>
      <c r="D937">
        <v>175.725053</v>
      </c>
      <c r="E937" s="4">
        <v>2</v>
      </c>
      <c r="F937">
        <v>189.44276300000001</v>
      </c>
      <c r="G937" s="5">
        <v>3</v>
      </c>
      <c r="P937">
        <v>2</v>
      </c>
      <c r="Q937" t="str">
        <f>CONCATENATE(C937,E937,G937,I937)</f>
        <v>23</v>
      </c>
    </row>
    <row r="938" spans="1:17" x14ac:dyDescent="0.25">
      <c r="A938">
        <v>937</v>
      </c>
      <c r="D938">
        <v>175.730321</v>
      </c>
      <c r="E938" s="4">
        <v>2</v>
      </c>
      <c r="F938">
        <v>189.44649000000001</v>
      </c>
      <c r="G938" s="5">
        <v>3</v>
      </c>
      <c r="P938">
        <v>2</v>
      </c>
      <c r="Q938" t="str">
        <f>CONCATENATE(C938,E938,G938,I938)</f>
        <v>23</v>
      </c>
    </row>
    <row r="939" spans="1:17" x14ac:dyDescent="0.25">
      <c r="A939">
        <v>938</v>
      </c>
      <c r="D939">
        <v>175.750426</v>
      </c>
      <c r="E939" s="4">
        <v>2</v>
      </c>
      <c r="F939">
        <v>189.448455</v>
      </c>
      <c r="G939" s="5">
        <v>3</v>
      </c>
      <c r="P939">
        <v>2</v>
      </c>
      <c r="Q939" t="str">
        <f>CONCATENATE(C939,E939,G939,I939)</f>
        <v>23</v>
      </c>
    </row>
    <row r="940" spans="1:17" x14ac:dyDescent="0.25">
      <c r="A940">
        <v>939</v>
      </c>
      <c r="D940">
        <v>175.752501</v>
      </c>
      <c r="E940" s="4">
        <v>2</v>
      </c>
      <c r="F940">
        <v>189.47611499999999</v>
      </c>
      <c r="G940" s="5">
        <v>3</v>
      </c>
      <c r="P940">
        <v>2</v>
      </c>
      <c r="Q940" t="str">
        <f>CONCATENATE(C940,E940,G940,I940)</f>
        <v>23</v>
      </c>
    </row>
    <row r="941" spans="1:17" x14ac:dyDescent="0.25">
      <c r="A941">
        <v>940</v>
      </c>
      <c r="D941">
        <v>175.737075</v>
      </c>
      <c r="E941" s="4">
        <v>2</v>
      </c>
      <c r="F941">
        <v>189.43313900000001</v>
      </c>
      <c r="G941" s="5">
        <v>3</v>
      </c>
      <c r="P941">
        <v>2</v>
      </c>
      <c r="Q941" t="str">
        <f>CONCATENATE(C941,E941,G941,I941)</f>
        <v>23</v>
      </c>
    </row>
    <row r="942" spans="1:17" x14ac:dyDescent="0.25">
      <c r="A942">
        <v>941</v>
      </c>
      <c r="D942">
        <v>175.74218100000002</v>
      </c>
      <c r="E942" s="4">
        <v>2</v>
      </c>
      <c r="F942">
        <v>189.41808600000002</v>
      </c>
      <c r="G942" s="5">
        <v>3</v>
      </c>
      <c r="P942">
        <v>2</v>
      </c>
      <c r="Q942" t="str">
        <f>CONCATENATE(C942,E942,G942,I942)</f>
        <v>23</v>
      </c>
    </row>
    <row r="943" spans="1:17" x14ac:dyDescent="0.25">
      <c r="A943">
        <v>942</v>
      </c>
      <c r="D943">
        <v>175.71202</v>
      </c>
      <c r="E943" s="4">
        <v>2</v>
      </c>
      <c r="F943">
        <v>189.413882</v>
      </c>
      <c r="G943" s="5">
        <v>3</v>
      </c>
      <c r="P943">
        <v>2</v>
      </c>
      <c r="Q943" t="str">
        <f>CONCATENATE(C943,E943,G943,I943)</f>
        <v>23</v>
      </c>
    </row>
    <row r="944" spans="1:17" x14ac:dyDescent="0.25">
      <c r="A944">
        <v>943</v>
      </c>
      <c r="D944">
        <v>175.715159</v>
      </c>
      <c r="E944" s="4">
        <v>2</v>
      </c>
      <c r="F944">
        <v>189.43877700000002</v>
      </c>
      <c r="G944" s="5">
        <v>3</v>
      </c>
      <c r="P944">
        <v>2</v>
      </c>
      <c r="Q944" t="str">
        <f>CONCATENATE(C944,E944,G944,I944)</f>
        <v>23</v>
      </c>
    </row>
    <row r="945" spans="1:17" x14ac:dyDescent="0.25">
      <c r="A945">
        <v>944</v>
      </c>
      <c r="D945">
        <v>175.73303100000001</v>
      </c>
      <c r="E945" s="4">
        <v>2</v>
      </c>
      <c r="F945">
        <v>189.43877700000002</v>
      </c>
      <c r="G945" s="5">
        <v>3</v>
      </c>
      <c r="P945">
        <v>2</v>
      </c>
      <c r="Q945" t="str">
        <f>CONCATENATE(C945,E945,G945,I945)</f>
        <v>23</v>
      </c>
    </row>
    <row r="946" spans="1:17" x14ac:dyDescent="0.25">
      <c r="A946">
        <v>945</v>
      </c>
      <c r="D946">
        <v>175.685</v>
      </c>
      <c r="E946" s="4">
        <v>2</v>
      </c>
      <c r="P946">
        <v>1</v>
      </c>
      <c r="Q946" t="str">
        <f>CONCATENATE(C946,E946,G946,I946)</f>
        <v>2</v>
      </c>
    </row>
    <row r="947" spans="1:17" x14ac:dyDescent="0.25">
      <c r="A947">
        <v>946</v>
      </c>
      <c r="D947">
        <v>175.66420199999999</v>
      </c>
      <c r="E947" s="4">
        <v>2</v>
      </c>
      <c r="P947">
        <v>1</v>
      </c>
      <c r="Q947" t="str">
        <f>CONCATENATE(C947,E947,G947,I947)</f>
        <v>2</v>
      </c>
    </row>
    <row r="948" spans="1:17" x14ac:dyDescent="0.25">
      <c r="A948">
        <v>947</v>
      </c>
      <c r="B948">
        <v>167.075639</v>
      </c>
      <c r="C948" s="2">
        <v>1</v>
      </c>
      <c r="D948">
        <v>175.725053</v>
      </c>
      <c r="E948" s="4">
        <v>2</v>
      </c>
      <c r="P948">
        <v>2</v>
      </c>
      <c r="Q948" t="str">
        <f>CONCATENATE(C948,E948,G948,I948)</f>
        <v>12</v>
      </c>
    </row>
    <row r="949" spans="1:17" x14ac:dyDescent="0.25">
      <c r="A949">
        <v>948</v>
      </c>
      <c r="B949">
        <v>167.02675500000001</v>
      </c>
      <c r="C949" s="2">
        <v>1</v>
      </c>
      <c r="P949">
        <v>1</v>
      </c>
      <c r="Q949" t="str">
        <f>CONCATENATE(C949,E949,G949,I949)</f>
        <v>1</v>
      </c>
    </row>
    <row r="950" spans="1:17" x14ac:dyDescent="0.25">
      <c r="A950">
        <v>949</v>
      </c>
      <c r="B950">
        <v>167.05319300000002</v>
      </c>
      <c r="C950" s="2">
        <v>1</v>
      </c>
      <c r="P950">
        <v>1</v>
      </c>
      <c r="Q950" t="str">
        <f>CONCATENATE(C950,E950,G950,I950)</f>
        <v>1</v>
      </c>
    </row>
    <row r="951" spans="1:17" x14ac:dyDescent="0.25">
      <c r="A951">
        <v>950</v>
      </c>
      <c r="B951">
        <v>167.05861900000002</v>
      </c>
      <c r="C951" s="2">
        <v>1</v>
      </c>
      <c r="H951">
        <v>175.36946699999999</v>
      </c>
      <c r="I951" s="3">
        <v>4</v>
      </c>
      <c r="P951">
        <v>2</v>
      </c>
      <c r="Q951" t="str">
        <f>CONCATENATE(C951,E951,G951,I951)</f>
        <v>14</v>
      </c>
    </row>
    <row r="952" spans="1:17" x14ac:dyDescent="0.25">
      <c r="A952">
        <v>951</v>
      </c>
      <c r="B952">
        <v>167.09186199999999</v>
      </c>
      <c r="C952" s="2">
        <v>1</v>
      </c>
      <c r="H952">
        <v>175.27675500000001</v>
      </c>
      <c r="I952" s="3">
        <v>4</v>
      </c>
      <c r="P952">
        <v>2</v>
      </c>
      <c r="Q952" t="str">
        <f>CONCATENATE(C952,E952,G952,I952)</f>
        <v>14</v>
      </c>
    </row>
    <row r="953" spans="1:17" x14ac:dyDescent="0.25">
      <c r="A953">
        <v>952</v>
      </c>
      <c r="B953">
        <v>167.11037300000001</v>
      </c>
      <c r="C953" s="2">
        <v>1</v>
      </c>
      <c r="H953">
        <v>175.28303</v>
      </c>
      <c r="I953" s="3">
        <v>4</v>
      </c>
      <c r="P953">
        <v>2</v>
      </c>
      <c r="Q953" t="str">
        <f>CONCATENATE(C953,E953,G953,I953)</f>
        <v>14</v>
      </c>
    </row>
    <row r="954" spans="1:17" x14ac:dyDescent="0.25">
      <c r="A954">
        <v>953</v>
      </c>
      <c r="B954">
        <v>167.05968200000001</v>
      </c>
      <c r="C954" s="2">
        <v>1</v>
      </c>
      <c r="H954">
        <v>175.31297899999998</v>
      </c>
      <c r="I954" s="3">
        <v>4</v>
      </c>
      <c r="P954">
        <v>2</v>
      </c>
      <c r="Q954" t="str">
        <f>CONCATENATE(C954,E954,G954,I954)</f>
        <v>14</v>
      </c>
    </row>
    <row r="955" spans="1:17" x14ac:dyDescent="0.25">
      <c r="A955">
        <v>954</v>
      </c>
      <c r="B955">
        <v>167.06127800000002</v>
      </c>
      <c r="C955" s="2">
        <v>1</v>
      </c>
      <c r="H955">
        <v>175.31883099999999</v>
      </c>
      <c r="I955" s="3">
        <v>4</v>
      </c>
      <c r="P955">
        <v>2</v>
      </c>
      <c r="Q955" t="str">
        <f>CONCATENATE(C955,E955,G955,I955)</f>
        <v>14</v>
      </c>
    </row>
    <row r="956" spans="1:17" x14ac:dyDescent="0.25">
      <c r="A956">
        <v>955</v>
      </c>
      <c r="B956">
        <v>167.11313899999999</v>
      </c>
      <c r="C956" s="2">
        <v>1</v>
      </c>
      <c r="H956">
        <v>175.37143800000001</v>
      </c>
      <c r="I956" s="3">
        <v>4</v>
      </c>
      <c r="P956">
        <v>2</v>
      </c>
      <c r="Q956" t="str">
        <f>CONCATENATE(C956,E956,G956,I956)</f>
        <v>14</v>
      </c>
    </row>
    <row r="957" spans="1:17" x14ac:dyDescent="0.25">
      <c r="A957">
        <v>956</v>
      </c>
      <c r="B957">
        <v>167.090214</v>
      </c>
      <c r="C957" s="2">
        <v>1</v>
      </c>
      <c r="H957">
        <v>175.35340400000001</v>
      </c>
      <c r="I957" s="3">
        <v>4</v>
      </c>
      <c r="P957">
        <v>2</v>
      </c>
      <c r="Q957" t="str">
        <f>CONCATENATE(C957,E957,G957,I957)</f>
        <v>14</v>
      </c>
    </row>
    <row r="958" spans="1:17" x14ac:dyDescent="0.25">
      <c r="A958">
        <v>957</v>
      </c>
      <c r="B958">
        <v>167.075639</v>
      </c>
      <c r="C958" s="2">
        <v>1</v>
      </c>
      <c r="H958">
        <v>175.385054</v>
      </c>
      <c r="I958" s="3">
        <v>4</v>
      </c>
      <c r="P958">
        <v>2</v>
      </c>
      <c r="Q958" t="str">
        <f>CONCATENATE(C958,E958,G958,I958)</f>
        <v>14</v>
      </c>
    </row>
    <row r="959" spans="1:17" x14ac:dyDescent="0.25">
      <c r="A959">
        <v>958</v>
      </c>
      <c r="F959">
        <v>168.426276</v>
      </c>
      <c r="G959" s="5">
        <v>3</v>
      </c>
      <c r="H959">
        <v>175.357608</v>
      </c>
      <c r="I959" s="3">
        <v>4</v>
      </c>
      <c r="P959">
        <v>2</v>
      </c>
      <c r="Q959" t="str">
        <f>CONCATENATE(C959,E959,G959,I959)</f>
        <v>34</v>
      </c>
    </row>
    <row r="960" spans="1:17" x14ac:dyDescent="0.25">
      <c r="A960">
        <v>959</v>
      </c>
      <c r="F960">
        <v>168.437129</v>
      </c>
      <c r="G960" s="5">
        <v>3</v>
      </c>
      <c r="H960">
        <v>175.32015899999999</v>
      </c>
      <c r="I960" s="3">
        <v>4</v>
      </c>
      <c r="P960">
        <v>2</v>
      </c>
      <c r="Q960" t="str">
        <f>CONCATENATE(C960,E960,G960,I960)</f>
        <v>34</v>
      </c>
    </row>
    <row r="961" spans="1:17" x14ac:dyDescent="0.25">
      <c r="A961">
        <v>960</v>
      </c>
      <c r="D961">
        <v>156.592555</v>
      </c>
      <c r="E961" s="4">
        <v>2</v>
      </c>
      <c r="F961">
        <v>168.45893699999999</v>
      </c>
      <c r="G961" s="5">
        <v>3</v>
      </c>
      <c r="H961">
        <v>175.36946699999999</v>
      </c>
      <c r="I961" s="3">
        <v>4</v>
      </c>
      <c r="P961">
        <v>3</v>
      </c>
      <c r="Q961" t="str">
        <f>CONCATENATE(C961,E961,G961,I961)</f>
        <v>234</v>
      </c>
    </row>
    <row r="962" spans="1:17" x14ac:dyDescent="0.25">
      <c r="A962">
        <v>961</v>
      </c>
      <c r="D962">
        <v>156.592555</v>
      </c>
      <c r="E962" s="4">
        <v>2</v>
      </c>
      <c r="F962">
        <v>168.455693</v>
      </c>
      <c r="G962" s="5">
        <v>3</v>
      </c>
      <c r="P962">
        <v>2</v>
      </c>
      <c r="Q962" t="str">
        <f>CONCATENATE(C962,E962,G962,I962)</f>
        <v>23</v>
      </c>
    </row>
    <row r="963" spans="1:17" x14ac:dyDescent="0.25">
      <c r="A963">
        <v>962</v>
      </c>
      <c r="D963">
        <v>156.56548000000001</v>
      </c>
      <c r="E963" s="4">
        <v>2</v>
      </c>
      <c r="F963">
        <v>168.48170300000001</v>
      </c>
      <c r="G963" s="5">
        <v>3</v>
      </c>
      <c r="P963">
        <v>2</v>
      </c>
      <c r="Q963" t="str">
        <f>CONCATENATE(C963,E963,G963,I963)</f>
        <v>23</v>
      </c>
    </row>
    <row r="964" spans="1:17" x14ac:dyDescent="0.25">
      <c r="A964">
        <v>963</v>
      </c>
      <c r="D964">
        <v>156.59936300000001</v>
      </c>
      <c r="E964" s="4">
        <v>2</v>
      </c>
      <c r="F964">
        <v>168.47031900000002</v>
      </c>
      <c r="G964" s="5">
        <v>3</v>
      </c>
      <c r="P964">
        <v>2</v>
      </c>
      <c r="Q964" t="str">
        <f>CONCATENATE(C964,E964,G964,I964)</f>
        <v>23</v>
      </c>
    </row>
    <row r="965" spans="1:17" x14ac:dyDescent="0.25">
      <c r="A965">
        <v>964</v>
      </c>
      <c r="D965">
        <v>156.60542700000002</v>
      </c>
      <c r="E965" s="4">
        <v>2</v>
      </c>
      <c r="F965">
        <v>168.45287200000001</v>
      </c>
      <c r="G965" s="5">
        <v>3</v>
      </c>
      <c r="P965">
        <v>2</v>
      </c>
      <c r="Q965" t="str">
        <f>CONCATENATE(C965,E965,G965,I965)</f>
        <v>23</v>
      </c>
    </row>
    <row r="966" spans="1:17" x14ac:dyDescent="0.25">
      <c r="A966">
        <v>965</v>
      </c>
      <c r="D966">
        <v>156.587501</v>
      </c>
      <c r="E966" s="4">
        <v>2</v>
      </c>
      <c r="F966">
        <v>168.398034</v>
      </c>
      <c r="G966" s="5">
        <v>3</v>
      </c>
      <c r="P966">
        <v>2</v>
      </c>
      <c r="Q966" t="str">
        <f>CONCATENATE(C966,E966,G966,I966)</f>
        <v>23</v>
      </c>
    </row>
    <row r="967" spans="1:17" x14ac:dyDescent="0.25">
      <c r="A967">
        <v>966</v>
      </c>
      <c r="D967">
        <v>156.616118</v>
      </c>
      <c r="E967" s="4">
        <v>2</v>
      </c>
      <c r="F967">
        <v>168.426276</v>
      </c>
      <c r="G967" s="5">
        <v>3</v>
      </c>
      <c r="P967">
        <v>2</v>
      </c>
      <c r="Q967" t="str">
        <f>CONCATENATE(C967,E967,G967,I967)</f>
        <v>23</v>
      </c>
    </row>
    <row r="968" spans="1:17" x14ac:dyDescent="0.25">
      <c r="A968">
        <v>967</v>
      </c>
      <c r="D968">
        <v>156.607236</v>
      </c>
      <c r="E968" s="4">
        <v>2</v>
      </c>
      <c r="F968">
        <v>168.426276</v>
      </c>
      <c r="G968" s="5">
        <v>3</v>
      </c>
      <c r="P968">
        <v>2</v>
      </c>
      <c r="Q968" t="str">
        <f>CONCATENATE(C968,E968,G968,I968)</f>
        <v>23</v>
      </c>
    </row>
    <row r="969" spans="1:17" x14ac:dyDescent="0.25">
      <c r="A969">
        <v>968</v>
      </c>
      <c r="D969">
        <v>156.556544</v>
      </c>
      <c r="E969" s="4">
        <v>2</v>
      </c>
      <c r="F969">
        <v>168.426276</v>
      </c>
      <c r="G969" s="5">
        <v>3</v>
      </c>
      <c r="P969">
        <v>2</v>
      </c>
      <c r="Q969" t="str">
        <f>CONCATENATE(C969,E969,G969,I969)</f>
        <v>23</v>
      </c>
    </row>
    <row r="970" spans="1:17" x14ac:dyDescent="0.25">
      <c r="A970">
        <v>969</v>
      </c>
      <c r="D970">
        <v>156.54845900000001</v>
      </c>
      <c r="E970" s="4">
        <v>2</v>
      </c>
      <c r="F970">
        <v>168.426276</v>
      </c>
      <c r="G970" s="5">
        <v>3</v>
      </c>
      <c r="P970">
        <v>2</v>
      </c>
      <c r="Q970" t="str">
        <f>CONCATENATE(C970,E970,G970,I970)</f>
        <v>23</v>
      </c>
    </row>
    <row r="971" spans="1:17" x14ac:dyDescent="0.25">
      <c r="A971">
        <v>970</v>
      </c>
      <c r="D971">
        <v>156.583832</v>
      </c>
      <c r="E971" s="4">
        <v>2</v>
      </c>
      <c r="P971">
        <v>1</v>
      </c>
      <c r="Q971" t="str">
        <f>CONCATENATE(C971,E971,G971,I971)</f>
        <v>2</v>
      </c>
    </row>
    <row r="972" spans="1:17" x14ac:dyDescent="0.25">
      <c r="A972">
        <v>971</v>
      </c>
      <c r="D972">
        <v>156.547608</v>
      </c>
      <c r="E972" s="4">
        <v>2</v>
      </c>
      <c r="P972">
        <v>1</v>
      </c>
      <c r="Q972" t="str">
        <f>CONCATENATE(C972,E972,G972,I972)</f>
        <v>2</v>
      </c>
    </row>
    <row r="973" spans="1:17" x14ac:dyDescent="0.25">
      <c r="A973">
        <v>972</v>
      </c>
      <c r="B973">
        <v>150.68893700000001</v>
      </c>
      <c r="C973" s="2">
        <v>1</v>
      </c>
      <c r="D973">
        <v>156.592555</v>
      </c>
      <c r="E973" s="4">
        <v>2</v>
      </c>
      <c r="P973">
        <v>2</v>
      </c>
      <c r="Q973" t="str">
        <f>CONCATENATE(C973,E973,G973,I973)</f>
        <v>12</v>
      </c>
    </row>
    <row r="974" spans="1:17" x14ac:dyDescent="0.25">
      <c r="A974">
        <v>973</v>
      </c>
      <c r="B974">
        <v>150.648405</v>
      </c>
      <c r="C974" s="2">
        <v>1</v>
      </c>
      <c r="P974">
        <v>1</v>
      </c>
      <c r="Q974" t="str">
        <f>CONCATENATE(C974,E974,G974,I974)</f>
        <v>1</v>
      </c>
    </row>
    <row r="975" spans="1:17" x14ac:dyDescent="0.25">
      <c r="A975">
        <v>974</v>
      </c>
      <c r="B975">
        <v>150.68218200000001</v>
      </c>
      <c r="C975" s="2">
        <v>1</v>
      </c>
      <c r="P975">
        <v>1</v>
      </c>
      <c r="Q975" t="str">
        <f>CONCATENATE(C975,E975,G975,I975)</f>
        <v>1</v>
      </c>
    </row>
    <row r="976" spans="1:17" x14ac:dyDescent="0.25">
      <c r="A976">
        <v>975</v>
      </c>
      <c r="B976">
        <v>150.64893699999999</v>
      </c>
      <c r="C976" s="2">
        <v>1</v>
      </c>
      <c r="P976">
        <v>1</v>
      </c>
      <c r="Q976" t="str">
        <f>CONCATENATE(C976,E976,G976,I976)</f>
        <v>1</v>
      </c>
    </row>
    <row r="977" spans="1:17" x14ac:dyDescent="0.25">
      <c r="A977">
        <v>976</v>
      </c>
      <c r="B977">
        <v>150.68021400000001</v>
      </c>
      <c r="C977" s="2">
        <v>1</v>
      </c>
      <c r="H977">
        <v>155.82484099999999</v>
      </c>
      <c r="I977" s="3">
        <v>4</v>
      </c>
      <c r="P977">
        <v>2</v>
      </c>
      <c r="Q977" t="str">
        <f>CONCATENATE(C977,E977,G977,I977)</f>
        <v>14</v>
      </c>
    </row>
    <row r="978" spans="1:17" x14ac:dyDescent="0.25">
      <c r="A978">
        <v>977</v>
      </c>
      <c r="B978">
        <v>150.67170400000001</v>
      </c>
      <c r="C978" s="2">
        <v>1</v>
      </c>
      <c r="H978">
        <v>155.79579899999999</v>
      </c>
      <c r="I978" s="3">
        <v>4</v>
      </c>
      <c r="P978">
        <v>2</v>
      </c>
      <c r="Q978" t="str">
        <f>CONCATENATE(C978,E978,G978,I978)</f>
        <v>14</v>
      </c>
    </row>
    <row r="979" spans="1:17" x14ac:dyDescent="0.25">
      <c r="A979">
        <v>978</v>
      </c>
      <c r="B979">
        <v>150.66899100000001</v>
      </c>
      <c r="C979" s="2">
        <v>1</v>
      </c>
      <c r="H979">
        <v>155.79548</v>
      </c>
      <c r="I979" s="3">
        <v>4</v>
      </c>
      <c r="P979">
        <v>2</v>
      </c>
      <c r="Q979" t="str">
        <f>CONCATENATE(C979,E979,G979,I979)</f>
        <v>14</v>
      </c>
    </row>
    <row r="980" spans="1:17" x14ac:dyDescent="0.25">
      <c r="A980">
        <v>979</v>
      </c>
      <c r="B980">
        <v>150.738991</v>
      </c>
      <c r="C980" s="2">
        <v>1</v>
      </c>
      <c r="H980">
        <v>155.81383099999999</v>
      </c>
      <c r="I980" s="3">
        <v>4</v>
      </c>
      <c r="P980">
        <v>2</v>
      </c>
      <c r="Q980" t="str">
        <f>CONCATENATE(C980,E980,G980,I980)</f>
        <v>14</v>
      </c>
    </row>
    <row r="981" spans="1:17" x14ac:dyDescent="0.25">
      <c r="A981">
        <v>980</v>
      </c>
      <c r="B981">
        <v>150.65824600000002</v>
      </c>
      <c r="C981" s="2">
        <v>1</v>
      </c>
      <c r="H981">
        <v>155.843299</v>
      </c>
      <c r="I981" s="3">
        <v>4</v>
      </c>
      <c r="P981">
        <v>2</v>
      </c>
      <c r="Q981" t="str">
        <f>CONCATENATE(C981,E981,G981,I981)</f>
        <v>14</v>
      </c>
    </row>
    <row r="982" spans="1:17" x14ac:dyDescent="0.25">
      <c r="A982">
        <v>981</v>
      </c>
      <c r="B982">
        <v>150.710374</v>
      </c>
      <c r="C982" s="2">
        <v>1</v>
      </c>
      <c r="F982">
        <v>151.91149100000001</v>
      </c>
      <c r="G982" s="5">
        <v>3</v>
      </c>
      <c r="H982">
        <v>155.84106500000001</v>
      </c>
      <c r="I982" s="3">
        <v>4</v>
      </c>
      <c r="P982">
        <v>3</v>
      </c>
      <c r="Q982" t="str">
        <f>CONCATENATE(C982,E982,G982,I982)</f>
        <v>134</v>
      </c>
    </row>
    <row r="983" spans="1:17" x14ac:dyDescent="0.25">
      <c r="A983">
        <v>982</v>
      </c>
      <c r="F983">
        <v>151.93824599999999</v>
      </c>
      <c r="G983" s="5">
        <v>3</v>
      </c>
      <c r="H983">
        <v>155.847129</v>
      </c>
      <c r="I983" s="3">
        <v>4</v>
      </c>
      <c r="P983">
        <v>2</v>
      </c>
      <c r="Q983" t="str">
        <f>CONCATENATE(C983,E983,G983,I983)</f>
        <v>34</v>
      </c>
    </row>
    <row r="984" spans="1:17" x14ac:dyDescent="0.25">
      <c r="A984">
        <v>983</v>
      </c>
      <c r="F984">
        <v>151.925746</v>
      </c>
      <c r="G984" s="5">
        <v>3</v>
      </c>
      <c r="H984">
        <v>155.86638400000001</v>
      </c>
      <c r="I984" s="3">
        <v>4</v>
      </c>
      <c r="P984">
        <v>2</v>
      </c>
      <c r="Q984" t="str">
        <f>CONCATENATE(C984,E984,G984,I984)</f>
        <v>34</v>
      </c>
    </row>
    <row r="985" spans="1:17" x14ac:dyDescent="0.25">
      <c r="A985">
        <v>984</v>
      </c>
      <c r="F985">
        <v>151.938512</v>
      </c>
      <c r="G985" s="5">
        <v>3</v>
      </c>
      <c r="H985">
        <v>155.86872500000001</v>
      </c>
      <c r="I985" s="3">
        <v>4</v>
      </c>
      <c r="P985">
        <v>2</v>
      </c>
      <c r="Q985" t="str">
        <f>CONCATENATE(C985,E985,G985,I985)</f>
        <v>34</v>
      </c>
    </row>
    <row r="986" spans="1:17" x14ac:dyDescent="0.25">
      <c r="A986">
        <v>985</v>
      </c>
      <c r="F986">
        <v>151.93803300000002</v>
      </c>
      <c r="G986" s="5">
        <v>3</v>
      </c>
      <c r="H986">
        <v>155.82484099999999</v>
      </c>
      <c r="I986" s="3">
        <v>4</v>
      </c>
      <c r="P986">
        <v>2</v>
      </c>
      <c r="Q986" t="str">
        <f>CONCATENATE(C986,E986,G986,I986)</f>
        <v>34</v>
      </c>
    </row>
    <row r="987" spans="1:17" x14ac:dyDescent="0.25">
      <c r="A987">
        <v>986</v>
      </c>
      <c r="F987">
        <v>151.967288</v>
      </c>
      <c r="G987" s="5">
        <v>3</v>
      </c>
      <c r="H987">
        <v>155.80489399999999</v>
      </c>
      <c r="I987" s="3">
        <v>4</v>
      </c>
      <c r="P987">
        <v>2</v>
      </c>
      <c r="Q987" t="str">
        <f>CONCATENATE(C987,E987,G987,I987)</f>
        <v>34</v>
      </c>
    </row>
    <row r="988" spans="1:17" x14ac:dyDescent="0.25">
      <c r="A988">
        <v>987</v>
      </c>
      <c r="D988">
        <v>130.103049</v>
      </c>
      <c r="E988" s="4">
        <v>2</v>
      </c>
      <c r="F988">
        <v>151.94595900000002</v>
      </c>
      <c r="G988" s="5">
        <v>3</v>
      </c>
      <c r="P988">
        <v>2</v>
      </c>
      <c r="Q988" t="str">
        <f>CONCATENATE(C988,E988,G988,I988)</f>
        <v>23</v>
      </c>
    </row>
    <row r="989" spans="1:17" x14ac:dyDescent="0.25">
      <c r="A989">
        <v>988</v>
      </c>
      <c r="D989">
        <v>130.11300199999999</v>
      </c>
      <c r="E989" s="4">
        <v>2</v>
      </c>
      <c r="F989">
        <v>151.930373</v>
      </c>
      <c r="G989" s="5">
        <v>3</v>
      </c>
      <c r="P989">
        <v>2</v>
      </c>
      <c r="Q989" t="str">
        <f>CONCATENATE(C989,E989,G989,I989)</f>
        <v>23</v>
      </c>
    </row>
    <row r="990" spans="1:17" x14ac:dyDescent="0.25">
      <c r="A990">
        <v>989</v>
      </c>
      <c r="D990">
        <v>130.09799900000002</v>
      </c>
      <c r="E990" s="4">
        <v>2</v>
      </c>
      <c r="F990">
        <v>151.89558600000001</v>
      </c>
      <c r="G990" s="5">
        <v>3</v>
      </c>
      <c r="P990">
        <v>2</v>
      </c>
      <c r="Q990" t="str">
        <f>CONCATENATE(C990,E990,G990,I990)</f>
        <v>23</v>
      </c>
    </row>
    <row r="991" spans="1:17" x14ac:dyDescent="0.25">
      <c r="A991">
        <v>990</v>
      </c>
      <c r="D991">
        <v>130.08784</v>
      </c>
      <c r="E991" s="4">
        <v>2</v>
      </c>
      <c r="F991">
        <v>151.88659699999999</v>
      </c>
      <c r="G991" s="5">
        <v>3</v>
      </c>
      <c r="P991">
        <v>2</v>
      </c>
      <c r="Q991" t="str">
        <f>CONCATENATE(C991,E991,G991,I991)</f>
        <v>23</v>
      </c>
    </row>
    <row r="992" spans="1:17" x14ac:dyDescent="0.25">
      <c r="A992">
        <v>991</v>
      </c>
      <c r="D992">
        <v>130.095157</v>
      </c>
      <c r="E992" s="4">
        <v>2</v>
      </c>
      <c r="F992">
        <v>151.85925600000002</v>
      </c>
      <c r="G992" s="5">
        <v>3</v>
      </c>
      <c r="P992">
        <v>2</v>
      </c>
      <c r="Q992" t="str">
        <f>CONCATENATE(C992,E992,G992,I992)</f>
        <v>23</v>
      </c>
    </row>
    <row r="993" spans="1:17" x14ac:dyDescent="0.25">
      <c r="A993">
        <v>992</v>
      </c>
      <c r="D993">
        <v>130.088683</v>
      </c>
      <c r="E993" s="4">
        <v>2</v>
      </c>
      <c r="F993">
        <v>151.91149100000001</v>
      </c>
      <c r="G993" s="5">
        <v>3</v>
      </c>
      <c r="P993">
        <v>2</v>
      </c>
      <c r="Q993" t="str">
        <f>CONCATENATE(C993,E993,G993,I993)</f>
        <v>23</v>
      </c>
    </row>
    <row r="994" spans="1:17" x14ac:dyDescent="0.25">
      <c r="A994">
        <v>993</v>
      </c>
      <c r="D994">
        <v>130.086524</v>
      </c>
      <c r="E994" s="4">
        <v>2</v>
      </c>
      <c r="P994">
        <v>1</v>
      </c>
      <c r="Q994" t="str">
        <f>CONCATENATE(C994,E994,G994,I994)</f>
        <v>2</v>
      </c>
    </row>
    <row r="995" spans="1:17" x14ac:dyDescent="0.25">
      <c r="A995">
        <v>994</v>
      </c>
      <c r="D995">
        <v>130.10105000000001</v>
      </c>
      <c r="E995" s="4">
        <v>2</v>
      </c>
      <c r="P995">
        <v>1</v>
      </c>
      <c r="Q995" t="str">
        <f>CONCATENATE(C995,E995,G995,I995)</f>
        <v>2</v>
      </c>
    </row>
    <row r="996" spans="1:17" x14ac:dyDescent="0.25">
      <c r="A996">
        <v>995</v>
      </c>
      <c r="B996">
        <v>124.686576</v>
      </c>
      <c r="C996" s="2">
        <v>1</v>
      </c>
      <c r="D996">
        <v>130.073474</v>
      </c>
      <c r="E996" s="4">
        <v>2</v>
      </c>
      <c r="P996">
        <v>2</v>
      </c>
      <c r="Q996" t="str">
        <f>CONCATENATE(C996,E996,G996,I996)</f>
        <v>12</v>
      </c>
    </row>
    <row r="997" spans="1:17" x14ac:dyDescent="0.25">
      <c r="A997">
        <v>996</v>
      </c>
      <c r="B997">
        <v>124.707053</v>
      </c>
      <c r="C997" s="2">
        <v>1</v>
      </c>
      <c r="D997">
        <v>129.99304900000001</v>
      </c>
      <c r="E997" s="4">
        <v>2</v>
      </c>
      <c r="P997">
        <v>2</v>
      </c>
      <c r="Q997" t="str">
        <f>CONCATENATE(C997,E997,G997,I997)</f>
        <v>12</v>
      </c>
    </row>
    <row r="998" spans="1:17" x14ac:dyDescent="0.25">
      <c r="A998">
        <v>997</v>
      </c>
      <c r="B998">
        <v>124.65847300000001</v>
      </c>
      <c r="C998" s="2">
        <v>1</v>
      </c>
      <c r="D998">
        <v>130.103049</v>
      </c>
      <c r="E998" s="4">
        <v>2</v>
      </c>
      <c r="P998">
        <v>2</v>
      </c>
      <c r="Q998" t="str">
        <f>CONCATENATE(C998,E998,G998,I998)</f>
        <v>12</v>
      </c>
    </row>
    <row r="999" spans="1:17" x14ac:dyDescent="0.25">
      <c r="A999">
        <v>998</v>
      </c>
      <c r="B999">
        <v>124.647052</v>
      </c>
      <c r="C999" s="2">
        <v>1</v>
      </c>
      <c r="D999">
        <v>130.103049</v>
      </c>
      <c r="E999" s="4">
        <v>2</v>
      </c>
      <c r="P999">
        <v>2</v>
      </c>
      <c r="Q999" t="str">
        <f>CONCATENATE(C999,E999,G999,I999)</f>
        <v>12</v>
      </c>
    </row>
    <row r="1000" spans="1:17" x14ac:dyDescent="0.25">
      <c r="A1000">
        <v>999</v>
      </c>
      <c r="B1000">
        <v>124.66362700000001</v>
      </c>
      <c r="C1000" s="2">
        <v>1</v>
      </c>
      <c r="P1000">
        <v>1</v>
      </c>
      <c r="Q1000" t="str">
        <f>CONCATENATE(C1000,E1000,G1000,I1000)</f>
        <v>1</v>
      </c>
    </row>
    <row r="1001" spans="1:17" x14ac:dyDescent="0.25">
      <c r="A1001">
        <v>1000</v>
      </c>
      <c r="B1001">
        <v>124.65668400000001</v>
      </c>
      <c r="C1001" s="2">
        <v>1</v>
      </c>
      <c r="P1001">
        <v>1</v>
      </c>
      <c r="Q1001" t="str">
        <f>CONCATENATE(C1001,E1001,G1001,I1001)</f>
        <v>1</v>
      </c>
    </row>
    <row r="1002" spans="1:17" x14ac:dyDescent="0.25">
      <c r="A1002">
        <v>1001</v>
      </c>
      <c r="B1002">
        <v>124.701892</v>
      </c>
      <c r="C1002" s="2">
        <v>1</v>
      </c>
      <c r="P1002">
        <v>1</v>
      </c>
      <c r="Q1002" t="str">
        <f>CONCATENATE(C1002,E1002,G1002,I1002)</f>
        <v>1</v>
      </c>
    </row>
    <row r="1003" spans="1:17" x14ac:dyDescent="0.25">
      <c r="A1003">
        <v>1002</v>
      </c>
      <c r="B1003">
        <v>124.694999</v>
      </c>
      <c r="C1003" s="2">
        <v>1</v>
      </c>
      <c r="H1003">
        <v>129.177627</v>
      </c>
      <c r="I1003" s="3">
        <v>4</v>
      </c>
      <c r="P1003">
        <v>2</v>
      </c>
      <c r="Q1003" t="str">
        <f>CONCATENATE(C1003,E1003,G1003,I1003)</f>
        <v>14</v>
      </c>
    </row>
    <row r="1004" spans="1:17" x14ac:dyDescent="0.25">
      <c r="A1004">
        <v>1003</v>
      </c>
      <c r="B1004">
        <v>124.690207</v>
      </c>
      <c r="C1004" s="2">
        <v>1</v>
      </c>
      <c r="H1004">
        <v>129.19789</v>
      </c>
      <c r="I1004" s="3">
        <v>4</v>
      </c>
      <c r="P1004">
        <v>2</v>
      </c>
      <c r="Q1004" t="str">
        <f>CONCATENATE(C1004,E1004,G1004,I1004)</f>
        <v>14</v>
      </c>
    </row>
    <row r="1005" spans="1:17" x14ac:dyDescent="0.25">
      <c r="A1005">
        <v>1004</v>
      </c>
      <c r="B1005">
        <v>124.690207</v>
      </c>
      <c r="C1005" s="2">
        <v>1</v>
      </c>
      <c r="H1005">
        <v>129.22136599999999</v>
      </c>
      <c r="I1005" s="3">
        <v>4</v>
      </c>
      <c r="P1005">
        <v>2</v>
      </c>
      <c r="Q1005" t="str">
        <f>CONCATENATE(C1005,E1005,G1005,I1005)</f>
        <v>14</v>
      </c>
    </row>
    <row r="1006" spans="1:17" x14ac:dyDescent="0.25">
      <c r="A1006">
        <v>1005</v>
      </c>
      <c r="F1006">
        <v>127.130206</v>
      </c>
      <c r="G1006" s="5">
        <v>3</v>
      </c>
      <c r="H1006">
        <v>129.214786</v>
      </c>
      <c r="I1006" s="3">
        <v>4</v>
      </c>
      <c r="P1006">
        <v>2</v>
      </c>
      <c r="Q1006" t="str">
        <f>CONCATENATE(C1006,E1006,G1006,I1006)</f>
        <v>34</v>
      </c>
    </row>
    <row r="1007" spans="1:17" x14ac:dyDescent="0.25">
      <c r="A1007">
        <v>1006</v>
      </c>
      <c r="F1007">
        <v>127.101893</v>
      </c>
      <c r="G1007" s="5">
        <v>3</v>
      </c>
      <c r="H1007">
        <v>129.169681</v>
      </c>
      <c r="I1007" s="3">
        <v>4</v>
      </c>
      <c r="P1007">
        <v>2</v>
      </c>
      <c r="Q1007" t="str">
        <f>CONCATENATE(C1007,E1007,G1007,I1007)</f>
        <v>34</v>
      </c>
    </row>
    <row r="1008" spans="1:17" x14ac:dyDescent="0.25">
      <c r="A1008">
        <v>1007</v>
      </c>
      <c r="F1008">
        <v>127.080421</v>
      </c>
      <c r="G1008" s="5">
        <v>3</v>
      </c>
      <c r="H1008">
        <v>129.231471</v>
      </c>
      <c r="I1008" s="3">
        <v>4</v>
      </c>
      <c r="P1008">
        <v>2</v>
      </c>
      <c r="Q1008" t="str">
        <f>CONCATENATE(C1008,E1008,G1008,I1008)</f>
        <v>34</v>
      </c>
    </row>
    <row r="1009" spans="1:17" x14ac:dyDescent="0.25">
      <c r="A1009">
        <v>1008</v>
      </c>
      <c r="F1009">
        <v>127.108104</v>
      </c>
      <c r="G1009" s="5">
        <v>3</v>
      </c>
      <c r="H1009">
        <v>129.159999</v>
      </c>
      <c r="I1009" s="3">
        <v>4</v>
      </c>
      <c r="P1009">
        <v>2</v>
      </c>
      <c r="Q1009" t="str">
        <f>CONCATENATE(C1009,E1009,G1009,I1009)</f>
        <v>34</v>
      </c>
    </row>
    <row r="1010" spans="1:17" x14ac:dyDescent="0.25">
      <c r="A1010">
        <v>1009</v>
      </c>
      <c r="F1010">
        <v>127.124476</v>
      </c>
      <c r="G1010" s="5">
        <v>3</v>
      </c>
      <c r="H1010">
        <v>129.137473</v>
      </c>
      <c r="I1010" s="3">
        <v>4</v>
      </c>
      <c r="P1010">
        <v>2</v>
      </c>
      <c r="Q1010" t="str">
        <f>CONCATENATE(C1010,E1010,G1010,I1010)</f>
        <v>34</v>
      </c>
    </row>
    <row r="1011" spans="1:17" x14ac:dyDescent="0.25">
      <c r="A1011">
        <v>1010</v>
      </c>
      <c r="F1011">
        <v>127.08563100000001</v>
      </c>
      <c r="G1011" s="5">
        <v>3</v>
      </c>
      <c r="H1011">
        <v>129.177627</v>
      </c>
      <c r="I1011" s="3">
        <v>4</v>
      </c>
      <c r="P1011">
        <v>2</v>
      </c>
      <c r="Q1011" t="str">
        <f>CONCATENATE(C1011,E1011,G1011,I1011)</f>
        <v>34</v>
      </c>
    </row>
    <row r="1012" spans="1:17" x14ac:dyDescent="0.25">
      <c r="A1012">
        <v>1011</v>
      </c>
      <c r="D1012">
        <v>109.361842</v>
      </c>
      <c r="E1012" s="4">
        <v>2</v>
      </c>
      <c r="F1012">
        <v>127.168368</v>
      </c>
      <c r="G1012" s="5">
        <v>3</v>
      </c>
      <c r="P1012">
        <v>2</v>
      </c>
      <c r="Q1012" t="str">
        <f>CONCATENATE(C1012,E1012,G1012,I1012)</f>
        <v>23</v>
      </c>
    </row>
    <row r="1013" spans="1:17" x14ac:dyDescent="0.25">
      <c r="A1013">
        <v>1012</v>
      </c>
      <c r="D1013">
        <v>109.297473</v>
      </c>
      <c r="E1013" s="4">
        <v>2</v>
      </c>
      <c r="F1013">
        <v>127.23942100000001</v>
      </c>
      <c r="G1013" s="5">
        <v>3</v>
      </c>
      <c r="P1013">
        <v>2</v>
      </c>
      <c r="Q1013" t="str">
        <f>CONCATENATE(C1013,E1013,G1013,I1013)</f>
        <v>23</v>
      </c>
    </row>
    <row r="1014" spans="1:17" x14ac:dyDescent="0.25">
      <c r="A1014">
        <v>1013</v>
      </c>
      <c r="D1014">
        <v>109.332526</v>
      </c>
      <c r="E1014" s="4">
        <v>2</v>
      </c>
      <c r="F1014">
        <v>127.085368</v>
      </c>
      <c r="G1014" s="5">
        <v>3</v>
      </c>
      <c r="P1014">
        <v>2</v>
      </c>
      <c r="Q1014" t="str">
        <f>CONCATENATE(C1014,E1014,G1014,I1014)</f>
        <v>23</v>
      </c>
    </row>
    <row r="1015" spans="1:17" x14ac:dyDescent="0.25">
      <c r="A1015">
        <v>1014</v>
      </c>
      <c r="D1015">
        <v>109.333522</v>
      </c>
      <c r="E1015" s="4">
        <v>2</v>
      </c>
      <c r="F1015">
        <v>127.085368</v>
      </c>
      <c r="G1015" s="5">
        <v>3</v>
      </c>
      <c r="P1015">
        <v>2</v>
      </c>
      <c r="Q1015" t="str">
        <f>CONCATENATE(C1015,E1015,G1015,I1015)</f>
        <v>23</v>
      </c>
    </row>
    <row r="1016" spans="1:17" x14ac:dyDescent="0.25">
      <c r="A1016">
        <v>1015</v>
      </c>
      <c r="D1016">
        <v>109.33057700000001</v>
      </c>
      <c r="E1016" s="4">
        <v>2</v>
      </c>
      <c r="P1016">
        <v>1</v>
      </c>
      <c r="Q1016" t="str">
        <f>CONCATENATE(C1016,E1016,G1016,I1016)</f>
        <v>2</v>
      </c>
    </row>
    <row r="1017" spans="1:17" x14ac:dyDescent="0.25">
      <c r="A1017">
        <v>1016</v>
      </c>
      <c r="D1017">
        <v>109.331946</v>
      </c>
      <c r="E1017" s="4">
        <v>2</v>
      </c>
      <c r="P1017">
        <v>1</v>
      </c>
      <c r="Q1017" t="str">
        <f>CONCATENATE(C1017,E1017,G1017,I1017)</f>
        <v>2</v>
      </c>
    </row>
    <row r="1018" spans="1:17" x14ac:dyDescent="0.25">
      <c r="A1018">
        <v>1017</v>
      </c>
      <c r="D1018">
        <v>109.29526000000001</v>
      </c>
      <c r="E1018" s="4">
        <v>2</v>
      </c>
      <c r="P1018">
        <v>1</v>
      </c>
      <c r="Q1018" t="str">
        <f>CONCATENATE(C1018,E1018,G1018,I1018)</f>
        <v>2</v>
      </c>
    </row>
    <row r="1019" spans="1:17" x14ac:dyDescent="0.25">
      <c r="A1019">
        <v>1018</v>
      </c>
      <c r="D1019">
        <v>109.325946</v>
      </c>
      <c r="E1019" s="4">
        <v>2</v>
      </c>
      <c r="P1019">
        <v>1</v>
      </c>
      <c r="Q1019" t="str">
        <f>CONCATENATE(C1019,E1019,G1019,I1019)</f>
        <v>2</v>
      </c>
    </row>
    <row r="1020" spans="1:17" x14ac:dyDescent="0.25">
      <c r="A1020">
        <v>1019</v>
      </c>
      <c r="D1020">
        <v>109.312263</v>
      </c>
      <c r="E1020" s="4">
        <v>2</v>
      </c>
      <c r="P1020">
        <v>1</v>
      </c>
      <c r="Q1020" t="str">
        <f>CONCATENATE(C1020,E1020,G1020,I1020)</f>
        <v>2</v>
      </c>
    </row>
    <row r="1021" spans="1:17" x14ac:dyDescent="0.25">
      <c r="A1021">
        <v>1020</v>
      </c>
      <c r="D1021">
        <v>109.23152400000001</v>
      </c>
      <c r="E1021" s="4">
        <v>2</v>
      </c>
      <c r="P1021">
        <v>1</v>
      </c>
      <c r="Q1021" t="str">
        <f>CONCATENATE(C1021,E1021,G1021,I1021)</f>
        <v>2</v>
      </c>
    </row>
    <row r="1022" spans="1:17" x14ac:dyDescent="0.25">
      <c r="A1022">
        <v>1021</v>
      </c>
      <c r="B1022">
        <v>100.850261</v>
      </c>
      <c r="C1022" s="2">
        <v>1</v>
      </c>
      <c r="D1022">
        <v>109.25183800000001</v>
      </c>
      <c r="E1022" s="4">
        <v>2</v>
      </c>
      <c r="P1022">
        <v>2</v>
      </c>
      <c r="Q1022" t="str">
        <f>CONCATENATE(C1022,E1022,G1022,I1022)</f>
        <v>12</v>
      </c>
    </row>
    <row r="1023" spans="1:17" x14ac:dyDescent="0.25">
      <c r="A1023">
        <v>1022</v>
      </c>
      <c r="B1023">
        <v>100.80705200000001</v>
      </c>
      <c r="C1023" s="2">
        <v>1</v>
      </c>
      <c r="D1023">
        <v>109.361842</v>
      </c>
      <c r="E1023" s="4">
        <v>2</v>
      </c>
      <c r="P1023">
        <v>2</v>
      </c>
      <c r="Q1023" t="str">
        <f>CONCATENATE(C1023,E1023,G1023,I1023)</f>
        <v>12</v>
      </c>
    </row>
    <row r="1024" spans="1:17" x14ac:dyDescent="0.25">
      <c r="A1024">
        <v>1023</v>
      </c>
      <c r="B1024">
        <v>100.841577</v>
      </c>
      <c r="C1024" s="2">
        <v>1</v>
      </c>
      <c r="P1024">
        <v>1</v>
      </c>
      <c r="Q1024" t="str">
        <f>CONCATENATE(C1024,E1024,G1024,I1024)</f>
        <v>1</v>
      </c>
    </row>
    <row r="1025" spans="1:17" x14ac:dyDescent="0.25">
      <c r="A1025">
        <v>1024</v>
      </c>
      <c r="B1025">
        <v>100.799104</v>
      </c>
      <c r="C1025" s="2">
        <v>1</v>
      </c>
      <c r="P1025">
        <v>1</v>
      </c>
      <c r="Q1025" t="str">
        <f>CONCATENATE(C1025,E1025,G1025,I1025)</f>
        <v>1</v>
      </c>
    </row>
    <row r="1026" spans="1:17" x14ac:dyDescent="0.25">
      <c r="A1026">
        <v>1025</v>
      </c>
      <c r="B1026">
        <v>100.77942200000001</v>
      </c>
      <c r="C1026" s="2">
        <v>1</v>
      </c>
      <c r="P1026">
        <v>1</v>
      </c>
      <c r="Q1026" t="str">
        <f>CONCATENATE(C1026,E1026,G1026,I1026)</f>
        <v>1</v>
      </c>
    </row>
    <row r="1027" spans="1:17" x14ac:dyDescent="0.25">
      <c r="A1027">
        <v>1026</v>
      </c>
      <c r="B1027">
        <v>100.796367</v>
      </c>
      <c r="C1027" s="2">
        <v>1</v>
      </c>
      <c r="H1027">
        <v>105.08510500000001</v>
      </c>
      <c r="I1027" s="3">
        <v>4</v>
      </c>
      <c r="P1027">
        <v>2</v>
      </c>
      <c r="Q1027" t="str">
        <f>CONCATENATE(C1027,E1027,G1027,I1027)</f>
        <v>14</v>
      </c>
    </row>
    <row r="1028" spans="1:17" x14ac:dyDescent="0.25">
      <c r="A1028">
        <v>1027</v>
      </c>
      <c r="B1028">
        <v>100.77468200000001</v>
      </c>
      <c r="C1028" s="2">
        <v>1</v>
      </c>
      <c r="H1028">
        <v>105.12578900000001</v>
      </c>
      <c r="I1028" s="3">
        <v>4</v>
      </c>
      <c r="P1028">
        <v>2</v>
      </c>
      <c r="Q1028" t="str">
        <f>CONCATENATE(C1028,E1028,G1028,I1028)</f>
        <v>14</v>
      </c>
    </row>
    <row r="1029" spans="1:17" x14ac:dyDescent="0.25">
      <c r="A1029">
        <v>1028</v>
      </c>
      <c r="B1029">
        <v>100.76968500000001</v>
      </c>
      <c r="C1029" s="2">
        <v>1</v>
      </c>
      <c r="H1029">
        <v>105.13547000000001</v>
      </c>
      <c r="I1029" s="3">
        <v>4</v>
      </c>
      <c r="P1029">
        <v>2</v>
      </c>
      <c r="Q1029" t="str">
        <f>CONCATENATE(C1029,E1029,G1029,I1029)</f>
        <v>14</v>
      </c>
    </row>
    <row r="1030" spans="1:17" x14ac:dyDescent="0.25">
      <c r="A1030">
        <v>1029</v>
      </c>
      <c r="B1030">
        <v>100.840316</v>
      </c>
      <c r="C1030" s="2">
        <v>1</v>
      </c>
      <c r="H1030">
        <v>105.09673600000001</v>
      </c>
      <c r="I1030" s="3">
        <v>4</v>
      </c>
      <c r="P1030">
        <v>2</v>
      </c>
      <c r="Q1030" t="str">
        <f>CONCATENATE(C1030,E1030,G1030,I1030)</f>
        <v>14</v>
      </c>
    </row>
    <row r="1031" spans="1:17" x14ac:dyDescent="0.25">
      <c r="A1031">
        <v>1030</v>
      </c>
      <c r="H1031">
        <v>105.137736</v>
      </c>
      <c r="I1031" s="3">
        <v>4</v>
      </c>
      <c r="P1031">
        <v>1</v>
      </c>
      <c r="Q1031" t="str">
        <f>CONCATENATE(C1031,E1031,G1031,I1031)</f>
        <v>4</v>
      </c>
    </row>
    <row r="1032" spans="1:17" x14ac:dyDescent="0.25">
      <c r="A1032">
        <v>1031</v>
      </c>
      <c r="F1032">
        <v>102.55810500000001</v>
      </c>
      <c r="G1032" s="5">
        <v>3</v>
      </c>
      <c r="H1032">
        <v>105.162631</v>
      </c>
      <c r="I1032" s="3">
        <v>4</v>
      </c>
      <c r="P1032">
        <v>2</v>
      </c>
      <c r="Q1032" t="str">
        <f>CONCATENATE(C1032,E1032,G1032,I1032)</f>
        <v>34</v>
      </c>
    </row>
    <row r="1033" spans="1:17" x14ac:dyDescent="0.25">
      <c r="A1033">
        <v>1032</v>
      </c>
      <c r="F1033">
        <v>102.54178900000001</v>
      </c>
      <c r="G1033" s="5">
        <v>3</v>
      </c>
      <c r="H1033">
        <v>105.172526</v>
      </c>
      <c r="I1033" s="3">
        <v>4</v>
      </c>
      <c r="P1033">
        <v>2</v>
      </c>
      <c r="Q1033" t="str">
        <f>CONCATENATE(C1033,E1033,G1033,I1033)</f>
        <v>34</v>
      </c>
    </row>
    <row r="1034" spans="1:17" x14ac:dyDescent="0.25">
      <c r="A1034">
        <v>1033</v>
      </c>
      <c r="F1034">
        <v>102.52563000000001</v>
      </c>
      <c r="G1034" s="5">
        <v>3</v>
      </c>
      <c r="H1034">
        <v>105.16047200000001</v>
      </c>
      <c r="I1034" s="3">
        <v>4</v>
      </c>
      <c r="P1034">
        <v>2</v>
      </c>
      <c r="Q1034" t="str">
        <f>CONCATENATE(C1034,E1034,G1034,I1034)</f>
        <v>34</v>
      </c>
    </row>
    <row r="1035" spans="1:17" x14ac:dyDescent="0.25">
      <c r="A1035">
        <v>1034</v>
      </c>
      <c r="F1035">
        <v>102.53662800000001</v>
      </c>
      <c r="G1035" s="5">
        <v>3</v>
      </c>
      <c r="H1035">
        <v>105.140578</v>
      </c>
      <c r="I1035" s="3">
        <v>4</v>
      </c>
      <c r="P1035">
        <v>2</v>
      </c>
      <c r="Q1035" t="str">
        <f>CONCATENATE(C1035,E1035,G1035,I1035)</f>
        <v>34</v>
      </c>
    </row>
    <row r="1036" spans="1:17" x14ac:dyDescent="0.25">
      <c r="A1036">
        <v>1035</v>
      </c>
      <c r="D1036">
        <v>87.785630000000012</v>
      </c>
      <c r="E1036" s="4">
        <v>2</v>
      </c>
      <c r="F1036">
        <v>102.543159</v>
      </c>
      <c r="G1036" s="5">
        <v>3</v>
      </c>
      <c r="H1036">
        <v>105.08378900000001</v>
      </c>
      <c r="I1036" s="3">
        <v>4</v>
      </c>
      <c r="P1036">
        <v>3</v>
      </c>
      <c r="Q1036" t="str">
        <f>CONCATENATE(C1036,E1036,G1036,I1036)</f>
        <v>234</v>
      </c>
    </row>
    <row r="1037" spans="1:17" x14ac:dyDescent="0.25">
      <c r="A1037">
        <v>1036</v>
      </c>
      <c r="D1037">
        <v>87.795472000000004</v>
      </c>
      <c r="E1037" s="4">
        <v>2</v>
      </c>
      <c r="F1037">
        <v>102.52342100000001</v>
      </c>
      <c r="G1037" s="5">
        <v>3</v>
      </c>
      <c r="H1037">
        <v>105.08510500000001</v>
      </c>
      <c r="I1037" s="3">
        <v>4</v>
      </c>
      <c r="P1037">
        <v>3</v>
      </c>
      <c r="Q1037" t="str">
        <f>CONCATENATE(C1037,E1037,G1037,I1037)</f>
        <v>234</v>
      </c>
    </row>
    <row r="1038" spans="1:17" x14ac:dyDescent="0.25">
      <c r="A1038">
        <v>1037</v>
      </c>
      <c r="D1038">
        <v>87.806052000000008</v>
      </c>
      <c r="E1038" s="4">
        <v>2</v>
      </c>
      <c r="F1038">
        <v>102.47663000000001</v>
      </c>
      <c r="G1038" s="5">
        <v>3</v>
      </c>
      <c r="P1038">
        <v>2</v>
      </c>
      <c r="Q1038" t="str">
        <f>CONCATENATE(C1038,E1038,G1038,I1038)</f>
        <v>23</v>
      </c>
    </row>
    <row r="1039" spans="1:17" x14ac:dyDescent="0.25">
      <c r="A1039">
        <v>1038</v>
      </c>
      <c r="D1039">
        <v>87.781894000000008</v>
      </c>
      <c r="E1039" s="4">
        <v>2</v>
      </c>
      <c r="F1039">
        <v>102.461894</v>
      </c>
      <c r="G1039" s="5">
        <v>3</v>
      </c>
      <c r="P1039">
        <v>2</v>
      </c>
      <c r="Q1039" t="str">
        <f>CONCATENATE(C1039,E1039,G1039,I1039)</f>
        <v>23</v>
      </c>
    </row>
    <row r="1040" spans="1:17" x14ac:dyDescent="0.25">
      <c r="A1040">
        <v>1039</v>
      </c>
      <c r="D1040">
        <v>87.802211</v>
      </c>
      <c r="E1040" s="4">
        <v>2</v>
      </c>
      <c r="F1040">
        <v>102.438788</v>
      </c>
      <c r="G1040" s="5">
        <v>3</v>
      </c>
      <c r="P1040">
        <v>2</v>
      </c>
      <c r="Q1040" t="str">
        <f>CONCATENATE(C1040,E1040,G1040,I1040)</f>
        <v>23</v>
      </c>
    </row>
    <row r="1041" spans="1:17" x14ac:dyDescent="0.25">
      <c r="A1041">
        <v>1040</v>
      </c>
      <c r="D1041">
        <v>87.790685000000011</v>
      </c>
      <c r="E1041" s="4">
        <v>2</v>
      </c>
      <c r="F1041">
        <v>102.55810500000001</v>
      </c>
      <c r="G1041" s="5">
        <v>3</v>
      </c>
      <c r="P1041">
        <v>2</v>
      </c>
      <c r="Q1041" t="str">
        <f>CONCATENATE(C1041,E1041,G1041,I1041)</f>
        <v>23</v>
      </c>
    </row>
    <row r="1042" spans="1:17" x14ac:dyDescent="0.25">
      <c r="A1042">
        <v>1041</v>
      </c>
      <c r="D1042">
        <v>87.787578000000011</v>
      </c>
      <c r="E1042" s="4">
        <v>2</v>
      </c>
      <c r="P1042">
        <v>1</v>
      </c>
      <c r="Q1042" t="str">
        <f>CONCATENATE(C1042,E1042,G1042,I1042)</f>
        <v>2</v>
      </c>
    </row>
    <row r="1043" spans="1:17" x14ac:dyDescent="0.25">
      <c r="A1043">
        <v>1042</v>
      </c>
      <c r="D1043">
        <v>87.767577000000003</v>
      </c>
      <c r="E1043" s="4">
        <v>2</v>
      </c>
      <c r="P1043">
        <v>1</v>
      </c>
      <c r="Q1043" t="str">
        <f>CONCATENATE(C1043,E1043,G1043,I1043)</f>
        <v>2</v>
      </c>
    </row>
    <row r="1044" spans="1:17" x14ac:dyDescent="0.25">
      <c r="A1044">
        <v>1043</v>
      </c>
      <c r="D1044">
        <v>87.753421000000003</v>
      </c>
      <c r="E1044" s="4">
        <v>2</v>
      </c>
      <c r="P1044">
        <v>1</v>
      </c>
      <c r="Q1044" t="str">
        <f>CONCATENATE(C1044,E1044,G1044,I1044)</f>
        <v>2</v>
      </c>
    </row>
    <row r="1045" spans="1:17" x14ac:dyDescent="0.25">
      <c r="A1045">
        <v>1044</v>
      </c>
      <c r="B1045">
        <v>81.356999000000002</v>
      </c>
      <c r="C1045" s="2">
        <v>1</v>
      </c>
      <c r="D1045">
        <v>87.785630000000012</v>
      </c>
      <c r="E1045" s="4">
        <v>2</v>
      </c>
      <c r="P1045">
        <v>2</v>
      </c>
      <c r="Q1045" t="str">
        <f>CONCATENATE(C1045,E1045,G1045,I1045)</f>
        <v>12</v>
      </c>
    </row>
    <row r="1046" spans="1:17" x14ac:dyDescent="0.25">
      <c r="A1046">
        <v>1045</v>
      </c>
      <c r="B1046">
        <v>81.328578000000007</v>
      </c>
      <c r="C1046" s="2">
        <v>1</v>
      </c>
      <c r="D1046">
        <v>87.785630000000012</v>
      </c>
      <c r="E1046" s="4">
        <v>2</v>
      </c>
      <c r="P1046">
        <v>2</v>
      </c>
      <c r="Q1046" t="str">
        <f>CONCATENATE(C1046,E1046,G1046,I1046)</f>
        <v>12</v>
      </c>
    </row>
    <row r="1047" spans="1:17" x14ac:dyDescent="0.25">
      <c r="A1047">
        <v>1046</v>
      </c>
      <c r="B1047">
        <v>81.371262999999999</v>
      </c>
      <c r="C1047" s="2">
        <v>1</v>
      </c>
      <c r="D1047">
        <v>87.785630000000012</v>
      </c>
      <c r="E1047" s="4">
        <v>2</v>
      </c>
      <c r="P1047">
        <v>2</v>
      </c>
      <c r="Q1047" t="str">
        <f>CONCATENATE(C1047,E1047,G1047,I1047)</f>
        <v>12</v>
      </c>
    </row>
    <row r="1048" spans="1:17" x14ac:dyDescent="0.25">
      <c r="A1048">
        <v>1047</v>
      </c>
      <c r="B1048">
        <v>81.36742000000001</v>
      </c>
      <c r="C1048" s="2">
        <v>1</v>
      </c>
      <c r="P1048">
        <v>1</v>
      </c>
      <c r="Q1048" t="str">
        <f>CONCATENATE(C1048,E1048,G1048,I1048)</f>
        <v>1</v>
      </c>
    </row>
    <row r="1049" spans="1:17" x14ac:dyDescent="0.25">
      <c r="A1049">
        <v>1048</v>
      </c>
      <c r="B1049">
        <v>81.361052999999998</v>
      </c>
      <c r="C1049" s="2">
        <v>1</v>
      </c>
      <c r="P1049">
        <v>1</v>
      </c>
      <c r="Q1049" t="str">
        <f>CONCATENATE(C1049,E1049,G1049,I1049)</f>
        <v>1</v>
      </c>
    </row>
    <row r="1050" spans="1:17" x14ac:dyDescent="0.25">
      <c r="A1050">
        <v>1049</v>
      </c>
      <c r="B1050">
        <v>81.311684000000014</v>
      </c>
      <c r="C1050" s="2">
        <v>1</v>
      </c>
      <c r="H1050">
        <v>86.56957700000001</v>
      </c>
      <c r="I1050" s="3">
        <v>4</v>
      </c>
      <c r="P1050">
        <v>2</v>
      </c>
      <c r="Q1050" t="str">
        <f>CONCATENATE(C1050,E1050,G1050,I1050)</f>
        <v>14</v>
      </c>
    </row>
    <row r="1051" spans="1:17" x14ac:dyDescent="0.25">
      <c r="A1051">
        <v>1050</v>
      </c>
      <c r="B1051">
        <v>81.346052000000014</v>
      </c>
      <c r="C1051" s="2">
        <v>1</v>
      </c>
      <c r="H1051">
        <v>86.584630000000004</v>
      </c>
      <c r="I1051" s="3">
        <v>4</v>
      </c>
      <c r="P1051">
        <v>2</v>
      </c>
      <c r="Q1051" t="str">
        <f>CONCATENATE(C1051,E1051,G1051,I1051)</f>
        <v>14</v>
      </c>
    </row>
    <row r="1052" spans="1:17" x14ac:dyDescent="0.25">
      <c r="A1052">
        <v>1051</v>
      </c>
      <c r="B1052">
        <v>81.358367000000015</v>
      </c>
      <c r="C1052" s="2">
        <v>1</v>
      </c>
      <c r="H1052">
        <v>86.579577</v>
      </c>
      <c r="I1052" s="3">
        <v>4</v>
      </c>
      <c r="P1052">
        <v>2</v>
      </c>
      <c r="Q1052" t="str">
        <f>CONCATENATE(C1052,E1052,G1052,I1052)</f>
        <v>14</v>
      </c>
    </row>
    <row r="1053" spans="1:17" x14ac:dyDescent="0.25">
      <c r="A1053">
        <v>1052</v>
      </c>
      <c r="B1053">
        <v>81.335789000000005</v>
      </c>
      <c r="C1053" s="2">
        <v>1</v>
      </c>
      <c r="H1053">
        <v>86.571420000000003</v>
      </c>
      <c r="I1053" s="3">
        <v>4</v>
      </c>
      <c r="P1053">
        <v>2</v>
      </c>
      <c r="Q1053" t="str">
        <f>CONCATENATE(C1053,E1053,G1053,I1053)</f>
        <v>14</v>
      </c>
    </row>
    <row r="1054" spans="1:17" x14ac:dyDescent="0.25">
      <c r="A1054">
        <v>1053</v>
      </c>
      <c r="B1054">
        <v>81.320105000000012</v>
      </c>
      <c r="C1054" s="2">
        <v>1</v>
      </c>
      <c r="H1054">
        <v>86.564736000000011</v>
      </c>
      <c r="I1054" s="3">
        <v>4</v>
      </c>
      <c r="P1054">
        <v>2</v>
      </c>
      <c r="Q1054" t="str">
        <f>CONCATENATE(C1054,E1054,G1054,I1054)</f>
        <v>14</v>
      </c>
    </row>
    <row r="1055" spans="1:17" x14ac:dyDescent="0.25">
      <c r="A1055">
        <v>1054</v>
      </c>
      <c r="B1055">
        <v>81.356999000000002</v>
      </c>
      <c r="C1055" s="2">
        <v>1</v>
      </c>
      <c r="H1055">
        <v>86.569421000000006</v>
      </c>
      <c r="I1055" s="3">
        <v>4</v>
      </c>
      <c r="P1055">
        <v>2</v>
      </c>
      <c r="Q1055" t="str">
        <f>CONCATENATE(C1055,E1055,G1055,I1055)</f>
        <v>14</v>
      </c>
    </row>
    <row r="1056" spans="1:17" x14ac:dyDescent="0.25">
      <c r="A1056">
        <v>1055</v>
      </c>
      <c r="F1056">
        <v>82.464787999999999</v>
      </c>
      <c r="G1056" s="5">
        <v>3</v>
      </c>
      <c r="H1056">
        <v>86.562894</v>
      </c>
      <c r="I1056" s="3">
        <v>4</v>
      </c>
      <c r="P1056">
        <v>2</v>
      </c>
      <c r="Q1056" t="str">
        <f>CONCATENATE(C1056,E1056,G1056,I1056)</f>
        <v>34</v>
      </c>
    </row>
    <row r="1057" spans="1:17" x14ac:dyDescent="0.25">
      <c r="A1057">
        <v>1056</v>
      </c>
      <c r="F1057">
        <v>82.487263000000013</v>
      </c>
      <c r="G1057" s="5">
        <v>3</v>
      </c>
      <c r="H1057">
        <v>86.582314000000011</v>
      </c>
      <c r="I1057" s="3">
        <v>4</v>
      </c>
      <c r="P1057">
        <v>2</v>
      </c>
      <c r="Q1057" t="str">
        <f>CONCATENATE(C1057,E1057,G1057,I1057)</f>
        <v>34</v>
      </c>
    </row>
    <row r="1058" spans="1:17" x14ac:dyDescent="0.25">
      <c r="A1058">
        <v>1057</v>
      </c>
      <c r="F1058">
        <v>82.501789000000002</v>
      </c>
      <c r="G1058" s="5">
        <v>3</v>
      </c>
      <c r="H1058">
        <v>86.563579000000004</v>
      </c>
      <c r="I1058" s="3">
        <v>4</v>
      </c>
      <c r="P1058">
        <v>2</v>
      </c>
      <c r="Q1058" t="str">
        <f>CONCATENATE(C1058,E1058,G1058,I1058)</f>
        <v>34</v>
      </c>
    </row>
    <row r="1059" spans="1:17" x14ac:dyDescent="0.25">
      <c r="A1059">
        <v>1058</v>
      </c>
      <c r="D1059">
        <v>72.344947000000005</v>
      </c>
      <c r="E1059" s="4">
        <v>2</v>
      </c>
      <c r="F1059">
        <v>82.405947000000012</v>
      </c>
      <c r="G1059" s="5">
        <v>3</v>
      </c>
      <c r="H1059">
        <v>86.523421000000013</v>
      </c>
      <c r="I1059" s="3">
        <v>4</v>
      </c>
      <c r="P1059">
        <v>3</v>
      </c>
      <c r="Q1059" t="str">
        <f>CONCATENATE(C1059,E1059,G1059,I1059)</f>
        <v>234</v>
      </c>
    </row>
    <row r="1060" spans="1:17" x14ac:dyDescent="0.25">
      <c r="A1060">
        <v>1059</v>
      </c>
      <c r="D1060">
        <v>72.272842000000011</v>
      </c>
      <c r="E1060" s="4">
        <v>2</v>
      </c>
      <c r="F1060">
        <v>82.395842000000002</v>
      </c>
      <c r="G1060" s="5">
        <v>3</v>
      </c>
      <c r="H1060">
        <v>86.56957700000001</v>
      </c>
      <c r="I1060" s="3">
        <v>4</v>
      </c>
      <c r="P1060">
        <v>3</v>
      </c>
      <c r="Q1060" t="str">
        <f>CONCATENATE(C1060,E1060,G1060,I1060)</f>
        <v>234</v>
      </c>
    </row>
    <row r="1061" spans="1:17" x14ac:dyDescent="0.25">
      <c r="A1061">
        <v>1060</v>
      </c>
      <c r="D1061">
        <v>72.261789000000007</v>
      </c>
      <c r="E1061" s="4">
        <v>2</v>
      </c>
      <c r="F1061">
        <v>82.418789000000004</v>
      </c>
      <c r="G1061" s="5">
        <v>3</v>
      </c>
      <c r="P1061">
        <v>2</v>
      </c>
      <c r="Q1061" t="str">
        <f>CONCATENATE(C1061,E1061,G1061,I1061)</f>
        <v>23</v>
      </c>
    </row>
    <row r="1062" spans="1:17" x14ac:dyDescent="0.25">
      <c r="A1062">
        <v>1061</v>
      </c>
      <c r="D1062">
        <v>72.30452600000001</v>
      </c>
      <c r="E1062" s="4">
        <v>2</v>
      </c>
      <c r="F1062">
        <v>82.543052000000003</v>
      </c>
      <c r="G1062" s="5">
        <v>3</v>
      </c>
      <c r="P1062">
        <v>2</v>
      </c>
      <c r="Q1062" t="str">
        <f>CONCATENATE(C1062,E1062,G1062,I1062)</f>
        <v>23</v>
      </c>
    </row>
    <row r="1063" spans="1:17" x14ac:dyDescent="0.25">
      <c r="A1063">
        <v>1062</v>
      </c>
      <c r="D1063">
        <v>72.319157000000004</v>
      </c>
      <c r="E1063" s="4">
        <v>2</v>
      </c>
      <c r="F1063">
        <v>82.543052000000003</v>
      </c>
      <c r="G1063" s="5">
        <v>3</v>
      </c>
      <c r="P1063">
        <v>2</v>
      </c>
      <c r="Q1063" t="str">
        <f>CONCATENATE(C1063,E1063,G1063,I1063)</f>
        <v>23</v>
      </c>
    </row>
    <row r="1064" spans="1:17" x14ac:dyDescent="0.25">
      <c r="A1064">
        <v>1063</v>
      </c>
      <c r="D1064">
        <v>72.306157000000013</v>
      </c>
      <c r="E1064" s="4">
        <v>2</v>
      </c>
      <c r="F1064">
        <v>82.543052000000003</v>
      </c>
      <c r="G1064" s="5">
        <v>3</v>
      </c>
      <c r="P1064">
        <v>2</v>
      </c>
      <c r="Q1064" t="str">
        <f>CONCATENATE(C1064,E1064,G1064,I1064)</f>
        <v>23</v>
      </c>
    </row>
    <row r="1065" spans="1:17" x14ac:dyDescent="0.25">
      <c r="A1065">
        <v>1064</v>
      </c>
      <c r="D1065">
        <v>72.304368000000011</v>
      </c>
      <c r="E1065" s="4">
        <v>2</v>
      </c>
      <c r="F1065">
        <v>82.336526000000006</v>
      </c>
      <c r="G1065" s="5">
        <v>3</v>
      </c>
      <c r="P1065">
        <v>2</v>
      </c>
      <c r="Q1065" t="str">
        <f>CONCATENATE(C1065,E1065,G1065,I1065)</f>
        <v>23</v>
      </c>
    </row>
    <row r="1066" spans="1:17" x14ac:dyDescent="0.25">
      <c r="A1066">
        <v>1065</v>
      </c>
      <c r="D1066">
        <v>72.306421</v>
      </c>
      <c r="E1066" s="4">
        <v>2</v>
      </c>
      <c r="F1066">
        <v>82.543052000000003</v>
      </c>
      <c r="G1066" s="5">
        <v>3</v>
      </c>
      <c r="P1066">
        <v>2</v>
      </c>
      <c r="Q1066" t="str">
        <f>CONCATENATE(C1066,E1066,G1066,I1066)</f>
        <v>23</v>
      </c>
    </row>
    <row r="1067" spans="1:17" x14ac:dyDescent="0.25">
      <c r="A1067">
        <v>1066</v>
      </c>
      <c r="D1067">
        <v>72.349421000000007</v>
      </c>
      <c r="E1067" s="4">
        <v>2</v>
      </c>
      <c r="P1067">
        <v>1</v>
      </c>
      <c r="Q1067" t="str">
        <f>CONCATENATE(C1067,E1067,G1067,I1067)</f>
        <v>2</v>
      </c>
    </row>
    <row r="1068" spans="1:17" x14ac:dyDescent="0.25">
      <c r="A1068">
        <v>1067</v>
      </c>
      <c r="D1068">
        <v>72.297894000000014</v>
      </c>
      <c r="E1068" s="4">
        <v>2</v>
      </c>
      <c r="P1068">
        <v>1</v>
      </c>
      <c r="Q1068" t="str">
        <f>CONCATENATE(C1068,E1068,G1068,I1068)</f>
        <v>2</v>
      </c>
    </row>
    <row r="1069" spans="1:17" x14ac:dyDescent="0.25">
      <c r="A1069">
        <v>1068</v>
      </c>
      <c r="B1069">
        <v>64.54522200000001</v>
      </c>
      <c r="C1069" s="2">
        <v>1</v>
      </c>
      <c r="D1069">
        <v>72.344947000000005</v>
      </c>
      <c r="E1069" s="4">
        <v>2</v>
      </c>
      <c r="P1069">
        <v>2</v>
      </c>
      <c r="Q1069" t="str">
        <f>CONCATENATE(C1069,E1069,G1069,I1069)</f>
        <v>12</v>
      </c>
    </row>
    <row r="1070" spans="1:17" x14ac:dyDescent="0.25">
      <c r="A1070">
        <v>1069</v>
      </c>
      <c r="B1070">
        <v>64.562461000000013</v>
      </c>
      <c r="C1070" s="2">
        <v>1</v>
      </c>
      <c r="D1070">
        <v>72.344947000000005</v>
      </c>
      <c r="E1070" s="4">
        <v>2</v>
      </c>
      <c r="P1070">
        <v>2</v>
      </c>
      <c r="Q1070" t="str">
        <f>CONCATENATE(C1070,E1070,G1070,I1070)</f>
        <v>12</v>
      </c>
    </row>
    <row r="1071" spans="1:17" x14ac:dyDescent="0.25">
      <c r="A1071">
        <v>1070</v>
      </c>
      <c r="B1071">
        <v>64.615752000000015</v>
      </c>
      <c r="C1071" s="2">
        <v>1</v>
      </c>
      <c r="D1071">
        <v>72.344947000000005</v>
      </c>
      <c r="E1071" s="4">
        <v>2</v>
      </c>
      <c r="P1071">
        <v>2</v>
      </c>
      <c r="Q1071" t="str">
        <f>CONCATENATE(C1071,E1071,G1071,I1071)</f>
        <v>12</v>
      </c>
    </row>
    <row r="1072" spans="1:17" x14ac:dyDescent="0.25">
      <c r="A1072">
        <v>1071</v>
      </c>
      <c r="B1072">
        <v>64.623412000000016</v>
      </c>
      <c r="C1072" s="2">
        <v>1</v>
      </c>
      <c r="P1072">
        <v>1</v>
      </c>
      <c r="Q1072" t="str">
        <f>CONCATENATE(C1072,E1072,G1072,I1072)</f>
        <v>1</v>
      </c>
    </row>
    <row r="1073" spans="1:17" x14ac:dyDescent="0.25">
      <c r="A1073">
        <v>1072</v>
      </c>
      <c r="B1073">
        <v>64.615592000000021</v>
      </c>
      <c r="C1073" s="2">
        <v>1</v>
      </c>
      <c r="P1073">
        <v>1</v>
      </c>
      <c r="Q1073" t="str">
        <f>CONCATENATE(C1073,E1073,G1073,I1073)</f>
        <v>1</v>
      </c>
    </row>
    <row r="1074" spans="1:17" x14ac:dyDescent="0.25">
      <c r="A1074">
        <v>1073</v>
      </c>
      <c r="B1074">
        <v>64.598891000000009</v>
      </c>
      <c r="C1074" s="2">
        <v>1</v>
      </c>
      <c r="H1074">
        <v>71.815684000000005</v>
      </c>
      <c r="I1074" s="3">
        <v>4</v>
      </c>
      <c r="P1074">
        <v>2</v>
      </c>
      <c r="Q1074" t="str">
        <f>CONCATENATE(C1074,E1074,G1074,I1074)</f>
        <v>14</v>
      </c>
    </row>
    <row r="1075" spans="1:17" x14ac:dyDescent="0.25">
      <c r="A1075">
        <v>1074</v>
      </c>
      <c r="B1075">
        <v>64.602824000000012</v>
      </c>
      <c r="C1075" s="2">
        <v>1</v>
      </c>
      <c r="H1075">
        <v>71.815684000000005</v>
      </c>
      <c r="I1075" s="3">
        <v>4</v>
      </c>
      <c r="P1075">
        <v>2</v>
      </c>
      <c r="Q1075" t="str">
        <f>CONCATENATE(C1075,E1075,G1075,I1075)</f>
        <v>14</v>
      </c>
    </row>
    <row r="1076" spans="1:17" x14ac:dyDescent="0.25">
      <c r="A1076">
        <v>1075</v>
      </c>
      <c r="B1076">
        <v>64.57389400000001</v>
      </c>
      <c r="C1076" s="2">
        <v>1</v>
      </c>
      <c r="H1076">
        <v>71.815684000000005</v>
      </c>
      <c r="I1076" s="3">
        <v>4</v>
      </c>
      <c r="P1076">
        <v>2</v>
      </c>
      <c r="Q1076" t="str">
        <f>CONCATENATE(C1076,E1076,G1076,I1076)</f>
        <v>14</v>
      </c>
    </row>
    <row r="1077" spans="1:17" x14ac:dyDescent="0.25">
      <c r="A1077">
        <v>1076</v>
      </c>
      <c r="B1077">
        <v>64.551345000000012</v>
      </c>
      <c r="C1077" s="2">
        <v>1</v>
      </c>
      <c r="H1077">
        <v>71.815684000000005</v>
      </c>
      <c r="I1077" s="3">
        <v>4</v>
      </c>
      <c r="P1077">
        <v>2</v>
      </c>
      <c r="Q1077" t="str">
        <f>CONCATENATE(C1077,E1077,G1077,I1077)</f>
        <v>14</v>
      </c>
    </row>
    <row r="1078" spans="1:17" x14ac:dyDescent="0.25">
      <c r="A1078">
        <v>1077</v>
      </c>
      <c r="B1078">
        <v>64.592559000000023</v>
      </c>
      <c r="C1078" s="2">
        <v>1</v>
      </c>
      <c r="H1078">
        <v>71.815684000000005</v>
      </c>
      <c r="I1078" s="3">
        <v>4</v>
      </c>
      <c r="P1078">
        <v>2</v>
      </c>
      <c r="Q1078" t="str">
        <f>CONCATENATE(C1078,E1078,G1078,I1078)</f>
        <v>14</v>
      </c>
    </row>
    <row r="1079" spans="1:17" x14ac:dyDescent="0.25">
      <c r="A1079">
        <v>1078</v>
      </c>
      <c r="B1079">
        <v>64.520011000000011</v>
      </c>
      <c r="C1079" s="2">
        <v>1</v>
      </c>
      <c r="F1079">
        <v>66.889507000000009</v>
      </c>
      <c r="G1079" s="5">
        <v>3</v>
      </c>
      <c r="H1079">
        <v>71.815684000000005</v>
      </c>
      <c r="I1079" s="3">
        <v>4</v>
      </c>
      <c r="P1079">
        <v>3</v>
      </c>
      <c r="Q1079" t="str">
        <f>CONCATENATE(C1079,E1079,G1079,I1079)</f>
        <v>134</v>
      </c>
    </row>
    <row r="1080" spans="1:17" x14ac:dyDescent="0.25">
      <c r="A1080">
        <v>1079</v>
      </c>
      <c r="F1080">
        <v>66.912376000000023</v>
      </c>
      <c r="G1080" s="5">
        <v>3</v>
      </c>
      <c r="H1080">
        <v>71.815684000000005</v>
      </c>
      <c r="I1080" s="3">
        <v>4</v>
      </c>
      <c r="P1080">
        <v>2</v>
      </c>
      <c r="Q1080" t="str">
        <f>CONCATENATE(C1080,E1080,G1080,I1080)</f>
        <v>34</v>
      </c>
    </row>
    <row r="1081" spans="1:17" x14ac:dyDescent="0.25">
      <c r="A1081">
        <v>1080</v>
      </c>
      <c r="F1081">
        <v>66.938335000000023</v>
      </c>
      <c r="G1081" s="5">
        <v>3</v>
      </c>
      <c r="H1081">
        <v>71.815684000000005</v>
      </c>
      <c r="I1081" s="3">
        <v>4</v>
      </c>
      <c r="P1081">
        <v>2</v>
      </c>
      <c r="Q1081" t="str">
        <f>CONCATENATE(C1081,E1081,G1081,I1081)</f>
        <v>34</v>
      </c>
    </row>
    <row r="1082" spans="1:17" x14ac:dyDescent="0.25">
      <c r="A1082">
        <v>1081</v>
      </c>
      <c r="D1082">
        <v>52.933700000000016</v>
      </c>
      <c r="E1082" s="4">
        <v>2</v>
      </c>
      <c r="F1082">
        <v>66.94349600000001</v>
      </c>
      <c r="G1082" s="5">
        <v>3</v>
      </c>
      <c r="H1082">
        <v>71.815684000000005</v>
      </c>
      <c r="I1082" s="3">
        <v>4</v>
      </c>
      <c r="P1082">
        <v>3</v>
      </c>
      <c r="Q1082" t="str">
        <f>CONCATENATE(C1082,E1082,G1082,I1082)</f>
        <v>234</v>
      </c>
    </row>
    <row r="1083" spans="1:17" x14ac:dyDescent="0.25">
      <c r="A1083">
        <v>1082</v>
      </c>
      <c r="D1083">
        <v>52.965827000000012</v>
      </c>
      <c r="E1083" s="4">
        <v>2</v>
      </c>
      <c r="F1083">
        <v>66.945678000000015</v>
      </c>
      <c r="G1083" s="5">
        <v>3</v>
      </c>
      <c r="H1083">
        <v>71.815684000000005</v>
      </c>
      <c r="I1083" s="3">
        <v>4</v>
      </c>
      <c r="P1083">
        <v>3</v>
      </c>
      <c r="Q1083" t="str">
        <f>CONCATENATE(C1083,E1083,G1083,I1083)</f>
        <v>234</v>
      </c>
    </row>
    <row r="1084" spans="1:17" x14ac:dyDescent="0.25">
      <c r="A1084">
        <v>1083</v>
      </c>
      <c r="D1084">
        <v>52.946147000000011</v>
      </c>
      <c r="E1084" s="4">
        <v>2</v>
      </c>
      <c r="F1084">
        <v>66.98300900000001</v>
      </c>
      <c r="G1084" s="5">
        <v>3</v>
      </c>
      <c r="H1084">
        <v>71.815684000000005</v>
      </c>
      <c r="I1084" s="3">
        <v>4</v>
      </c>
      <c r="P1084">
        <v>3</v>
      </c>
      <c r="Q1084" t="str">
        <f>CONCATENATE(C1084,E1084,G1084,I1084)</f>
        <v>234</v>
      </c>
    </row>
    <row r="1085" spans="1:17" x14ac:dyDescent="0.25">
      <c r="A1085">
        <v>1084</v>
      </c>
      <c r="D1085">
        <v>52.934550000000016</v>
      </c>
      <c r="E1085" s="4">
        <v>2</v>
      </c>
      <c r="F1085">
        <v>66.950675000000018</v>
      </c>
      <c r="G1085" s="5">
        <v>3</v>
      </c>
      <c r="H1085">
        <v>71.815684000000005</v>
      </c>
      <c r="I1085" s="3">
        <v>4</v>
      </c>
      <c r="P1085">
        <v>3</v>
      </c>
      <c r="Q1085" t="str">
        <f>CONCATENATE(C1085,E1085,G1085,I1085)</f>
        <v>234</v>
      </c>
    </row>
    <row r="1086" spans="1:17" x14ac:dyDescent="0.25">
      <c r="A1086">
        <v>1085</v>
      </c>
      <c r="D1086">
        <v>52.953647000000011</v>
      </c>
      <c r="E1086" s="4">
        <v>2</v>
      </c>
      <c r="F1086">
        <v>66.968597000000017</v>
      </c>
      <c r="G1086" s="5">
        <v>3</v>
      </c>
      <c r="H1086">
        <v>71.815684000000005</v>
      </c>
      <c r="I1086" s="3">
        <v>4</v>
      </c>
      <c r="P1086">
        <v>3</v>
      </c>
      <c r="Q1086" t="str">
        <f>CONCATENATE(C1086,E1086,G1086,I1086)</f>
        <v>234</v>
      </c>
    </row>
    <row r="1087" spans="1:17" x14ac:dyDescent="0.25">
      <c r="A1087">
        <v>1086</v>
      </c>
      <c r="D1087">
        <v>52.94827200000001</v>
      </c>
      <c r="E1087" s="4">
        <v>2</v>
      </c>
      <c r="F1087">
        <v>66.992160000000013</v>
      </c>
      <c r="G1087" s="5">
        <v>3</v>
      </c>
      <c r="P1087">
        <v>2</v>
      </c>
      <c r="Q1087" t="str">
        <f>CONCATENATE(C1087,E1087,G1087,I1087)</f>
        <v>23</v>
      </c>
    </row>
    <row r="1088" spans="1:17" x14ac:dyDescent="0.25">
      <c r="A1088">
        <v>1087</v>
      </c>
      <c r="D1088">
        <v>52.920615000000012</v>
      </c>
      <c r="E1088" s="4">
        <v>2</v>
      </c>
      <c r="F1088">
        <v>66.986625000000004</v>
      </c>
      <c r="G1088" s="5">
        <v>3</v>
      </c>
      <c r="P1088">
        <v>2</v>
      </c>
      <c r="Q1088" t="str">
        <f>CONCATENATE(C1088,E1088,G1088,I1088)</f>
        <v>23</v>
      </c>
    </row>
    <row r="1089" spans="1:17" x14ac:dyDescent="0.25">
      <c r="A1089">
        <v>1088</v>
      </c>
      <c r="D1089">
        <v>52.912955000000011</v>
      </c>
      <c r="E1089" s="4">
        <v>2</v>
      </c>
      <c r="F1089">
        <v>66.912433000000021</v>
      </c>
      <c r="G1089" s="5">
        <v>3</v>
      </c>
      <c r="P1089">
        <v>2</v>
      </c>
      <c r="Q1089" t="str">
        <f>CONCATENATE(C1089,E1089,G1089,I1089)</f>
        <v>23</v>
      </c>
    </row>
    <row r="1090" spans="1:17" x14ac:dyDescent="0.25">
      <c r="A1090">
        <v>1089</v>
      </c>
      <c r="D1090">
        <v>52.907264000000012</v>
      </c>
      <c r="E1090" s="4">
        <v>2</v>
      </c>
      <c r="F1090">
        <v>66.950195000000008</v>
      </c>
      <c r="G1090" s="5">
        <v>3</v>
      </c>
      <c r="P1090">
        <v>2</v>
      </c>
      <c r="Q1090" t="str">
        <f>CONCATENATE(C1090,E1090,G1090,I1090)</f>
        <v>23</v>
      </c>
    </row>
    <row r="1091" spans="1:17" x14ac:dyDescent="0.25">
      <c r="A1091">
        <v>1090</v>
      </c>
      <c r="D1091">
        <v>52.887160000000016</v>
      </c>
      <c r="E1091" s="4">
        <v>2</v>
      </c>
      <c r="F1091">
        <v>66.951682000000005</v>
      </c>
      <c r="G1091" s="5">
        <v>3</v>
      </c>
      <c r="P1091">
        <v>2</v>
      </c>
      <c r="Q1091" t="str">
        <f>CONCATENATE(C1091,E1091,G1091,I1091)</f>
        <v>23</v>
      </c>
    </row>
    <row r="1092" spans="1:17" x14ac:dyDescent="0.25">
      <c r="A1092">
        <v>1091</v>
      </c>
      <c r="D1092">
        <v>52.88269300000001</v>
      </c>
      <c r="E1092" s="4">
        <v>2</v>
      </c>
      <c r="P1092">
        <v>1</v>
      </c>
      <c r="Q1092" t="str">
        <f>CONCATENATE(C1092,E1092,G1092,I1092)</f>
        <v>2</v>
      </c>
    </row>
    <row r="1093" spans="1:17" x14ac:dyDescent="0.25">
      <c r="A1093">
        <v>1092</v>
      </c>
      <c r="D1093">
        <v>52.87646800000001</v>
      </c>
      <c r="E1093" s="4">
        <v>2</v>
      </c>
      <c r="P1093">
        <v>1</v>
      </c>
      <c r="Q1093" t="str">
        <f>CONCATENATE(C1093,E1093,G1093,I1093)</f>
        <v>2</v>
      </c>
    </row>
    <row r="1094" spans="1:17" x14ac:dyDescent="0.25">
      <c r="A1094">
        <v>1093</v>
      </c>
      <c r="B1094">
        <v>44.461150000000011</v>
      </c>
      <c r="C1094" s="2">
        <v>1</v>
      </c>
      <c r="D1094">
        <v>52.88896900000001</v>
      </c>
      <c r="E1094" s="4">
        <v>2</v>
      </c>
      <c r="P1094">
        <v>2</v>
      </c>
      <c r="Q1094" t="str">
        <f>CONCATENATE(C1094,E1094,G1094,I1094)</f>
        <v>12</v>
      </c>
    </row>
    <row r="1095" spans="1:17" x14ac:dyDescent="0.25">
      <c r="A1095">
        <v>1094</v>
      </c>
      <c r="B1095">
        <v>44.389240000000015</v>
      </c>
      <c r="C1095" s="2">
        <v>1</v>
      </c>
      <c r="D1095">
        <v>52.933700000000016</v>
      </c>
      <c r="E1095" s="4">
        <v>2</v>
      </c>
      <c r="P1095">
        <v>2</v>
      </c>
      <c r="Q1095" t="str">
        <f>CONCATENATE(C1095,E1095,G1095,I1095)</f>
        <v>12</v>
      </c>
    </row>
    <row r="1096" spans="1:17" x14ac:dyDescent="0.25">
      <c r="A1096">
        <v>1095</v>
      </c>
      <c r="B1096">
        <v>44.392959000000012</v>
      </c>
      <c r="C1096" s="2">
        <v>1</v>
      </c>
      <c r="P1096">
        <v>1</v>
      </c>
      <c r="Q1096" t="str">
        <f>CONCATENATE(C1096,E1096,G1096,I1096)</f>
        <v>1</v>
      </c>
    </row>
    <row r="1097" spans="1:17" x14ac:dyDescent="0.25">
      <c r="A1097">
        <v>1096</v>
      </c>
      <c r="B1097">
        <v>44.447902000000013</v>
      </c>
      <c r="C1097" s="2">
        <v>1</v>
      </c>
      <c r="P1097">
        <v>1</v>
      </c>
      <c r="Q1097" t="str">
        <f>CONCATENATE(C1097,E1097,G1097,I1097)</f>
        <v>1</v>
      </c>
    </row>
    <row r="1098" spans="1:17" x14ac:dyDescent="0.25">
      <c r="A1098">
        <v>1097</v>
      </c>
      <c r="B1098">
        <v>44.454234000000014</v>
      </c>
      <c r="C1098" s="2">
        <v>1</v>
      </c>
      <c r="H1098">
        <v>52.786048000000015</v>
      </c>
      <c r="I1098" s="3">
        <v>4</v>
      </c>
      <c r="P1098">
        <v>2</v>
      </c>
      <c r="Q1098" t="str">
        <f>CONCATENATE(C1098,E1098,G1098,I1098)</f>
        <v>14</v>
      </c>
    </row>
    <row r="1099" spans="1:17" x14ac:dyDescent="0.25">
      <c r="A1099">
        <v>1098</v>
      </c>
      <c r="B1099">
        <v>44.461681000000013</v>
      </c>
      <c r="C1099" s="2">
        <v>1</v>
      </c>
      <c r="H1099">
        <v>52.753288000000012</v>
      </c>
      <c r="I1099" s="3">
        <v>4</v>
      </c>
      <c r="P1099">
        <v>2</v>
      </c>
      <c r="Q1099" t="str">
        <f>CONCATENATE(C1099,E1099,G1099,I1099)</f>
        <v>14</v>
      </c>
    </row>
    <row r="1100" spans="1:17" x14ac:dyDescent="0.25">
      <c r="A1100">
        <v>1099</v>
      </c>
      <c r="B1100">
        <v>44.429607000000011</v>
      </c>
      <c r="C1100" s="2">
        <v>1</v>
      </c>
      <c r="H1100">
        <v>52.732326000000015</v>
      </c>
      <c r="I1100" s="3">
        <v>4</v>
      </c>
      <c r="P1100">
        <v>2</v>
      </c>
      <c r="Q1100" t="str">
        <f>CONCATENATE(C1100,E1100,G1100,I1100)</f>
        <v>14</v>
      </c>
    </row>
    <row r="1101" spans="1:17" x14ac:dyDescent="0.25">
      <c r="A1101">
        <v>1100</v>
      </c>
      <c r="B1101">
        <v>44.423648000000014</v>
      </c>
      <c r="C1101" s="2">
        <v>1</v>
      </c>
      <c r="H1101">
        <v>52.735095000000015</v>
      </c>
      <c r="I1101" s="3">
        <v>4</v>
      </c>
      <c r="P1101">
        <v>2</v>
      </c>
      <c r="Q1101" t="str">
        <f>CONCATENATE(C1101,E1101,G1101,I1101)</f>
        <v>14</v>
      </c>
    </row>
    <row r="1102" spans="1:17" x14ac:dyDescent="0.25">
      <c r="A1102">
        <v>1101</v>
      </c>
      <c r="B1102">
        <v>44.361472000000013</v>
      </c>
      <c r="C1102" s="2">
        <v>1</v>
      </c>
      <c r="H1102">
        <v>52.804027000000012</v>
      </c>
      <c r="I1102" s="3">
        <v>4</v>
      </c>
      <c r="P1102">
        <v>2</v>
      </c>
      <c r="Q1102" t="str">
        <f>CONCATENATE(C1102,E1102,G1102,I1102)</f>
        <v>14</v>
      </c>
    </row>
    <row r="1103" spans="1:17" x14ac:dyDescent="0.25">
      <c r="A1103">
        <v>1102</v>
      </c>
      <c r="B1103">
        <v>44.413596000000013</v>
      </c>
      <c r="C1103" s="2">
        <v>1</v>
      </c>
      <c r="H1103">
        <v>52.78062400000001</v>
      </c>
      <c r="I1103" s="3">
        <v>4</v>
      </c>
      <c r="P1103">
        <v>2</v>
      </c>
      <c r="Q1103" t="str">
        <f>CONCATENATE(C1103,E1103,G1103,I1103)</f>
        <v>14</v>
      </c>
    </row>
    <row r="1104" spans="1:17" x14ac:dyDescent="0.25">
      <c r="A1104">
        <v>1103</v>
      </c>
      <c r="B1104">
        <v>44.400939000000015</v>
      </c>
      <c r="C1104" s="2">
        <v>1</v>
      </c>
      <c r="F1104">
        <v>47.741065000000013</v>
      </c>
      <c r="G1104" s="5">
        <v>3</v>
      </c>
      <c r="H1104">
        <v>52.806419000000012</v>
      </c>
      <c r="I1104" s="3">
        <v>4</v>
      </c>
      <c r="P1104">
        <v>3</v>
      </c>
      <c r="Q1104" t="str">
        <f>CONCATENATE(C1104,E1104,G1104,I1104)</f>
        <v>134</v>
      </c>
    </row>
    <row r="1105" spans="1:17" x14ac:dyDescent="0.25">
      <c r="A1105">
        <v>1104</v>
      </c>
      <c r="B1105">
        <v>44.431998000000014</v>
      </c>
      <c r="C1105" s="2">
        <v>1</v>
      </c>
      <c r="F1105">
        <v>47.685645000000015</v>
      </c>
      <c r="G1105" s="5">
        <v>3</v>
      </c>
      <c r="H1105">
        <v>52.765731000000009</v>
      </c>
      <c r="I1105" s="3">
        <v>4</v>
      </c>
      <c r="P1105">
        <v>3</v>
      </c>
      <c r="Q1105" t="str">
        <f>CONCATENATE(C1105,E1105,G1105,I1105)</f>
        <v>134</v>
      </c>
    </row>
    <row r="1106" spans="1:17" x14ac:dyDescent="0.25">
      <c r="A1106">
        <v>1105</v>
      </c>
      <c r="B1106">
        <v>44.431998000000014</v>
      </c>
      <c r="C1106" s="2">
        <v>1</v>
      </c>
      <c r="F1106">
        <v>47.686496000000012</v>
      </c>
      <c r="G1106" s="5">
        <v>3</v>
      </c>
      <c r="H1106">
        <v>52.726478000000014</v>
      </c>
      <c r="I1106" s="3">
        <v>4</v>
      </c>
      <c r="P1106">
        <v>3</v>
      </c>
      <c r="Q1106" t="str">
        <f>CONCATENATE(C1106,E1106,G1106,I1106)</f>
        <v>134</v>
      </c>
    </row>
    <row r="1107" spans="1:17" x14ac:dyDescent="0.25">
      <c r="A1107">
        <v>1106</v>
      </c>
      <c r="F1107">
        <v>47.740749000000015</v>
      </c>
      <c r="G1107" s="5">
        <v>3</v>
      </c>
      <c r="H1107">
        <v>52.704990000000009</v>
      </c>
      <c r="I1107" s="3">
        <v>4</v>
      </c>
      <c r="P1107">
        <v>2</v>
      </c>
      <c r="Q1107" t="str">
        <f>CONCATENATE(C1107,E1107,G1107,I1107)</f>
        <v>34</v>
      </c>
    </row>
    <row r="1108" spans="1:17" x14ac:dyDescent="0.25">
      <c r="A1108">
        <v>1107</v>
      </c>
      <c r="F1108">
        <v>47.754844000000013</v>
      </c>
      <c r="G1108" s="5">
        <v>3</v>
      </c>
      <c r="H1108">
        <v>52.709457000000015</v>
      </c>
      <c r="I1108" s="3">
        <v>4</v>
      </c>
      <c r="P1108">
        <v>2</v>
      </c>
      <c r="Q1108" t="str">
        <f>CONCATENATE(C1108,E1108,G1108,I1108)</f>
        <v>34</v>
      </c>
    </row>
    <row r="1109" spans="1:17" x14ac:dyDescent="0.25">
      <c r="A1109">
        <v>1108</v>
      </c>
      <c r="D1109">
        <v>32.460868000000012</v>
      </c>
      <c r="E1109" s="4">
        <v>2</v>
      </c>
      <c r="F1109">
        <v>47.719581000000012</v>
      </c>
      <c r="G1109" s="5">
        <v>3</v>
      </c>
      <c r="H1109">
        <v>52.786048000000015</v>
      </c>
      <c r="I1109" s="3">
        <v>4</v>
      </c>
      <c r="P1109">
        <v>3</v>
      </c>
      <c r="Q1109" t="str">
        <f>CONCATENATE(C1109,E1109,G1109,I1109)</f>
        <v>234</v>
      </c>
    </row>
    <row r="1110" spans="1:17" x14ac:dyDescent="0.25">
      <c r="A1110">
        <v>1109</v>
      </c>
      <c r="D1110">
        <v>32.555278000000015</v>
      </c>
      <c r="E1110" s="4">
        <v>2</v>
      </c>
      <c r="F1110">
        <v>47.69857300000001</v>
      </c>
      <c r="G1110" s="5">
        <v>3</v>
      </c>
      <c r="P1110">
        <v>2</v>
      </c>
      <c r="Q1110" t="str">
        <f>CONCATENATE(C1110,E1110,G1110,I1110)</f>
        <v>23</v>
      </c>
    </row>
    <row r="1111" spans="1:17" x14ac:dyDescent="0.25">
      <c r="A1111">
        <v>1110</v>
      </c>
      <c r="D1111">
        <v>32.578307000000009</v>
      </c>
      <c r="E1111" s="4">
        <v>2</v>
      </c>
      <c r="F1111">
        <v>47.70463500000001</v>
      </c>
      <c r="G1111" s="5">
        <v>3</v>
      </c>
      <c r="P1111">
        <v>2</v>
      </c>
      <c r="Q1111" t="str">
        <f>CONCATENATE(C1111,E1111,G1111,I1111)</f>
        <v>23</v>
      </c>
    </row>
    <row r="1112" spans="1:17" x14ac:dyDescent="0.25">
      <c r="A1112">
        <v>1111</v>
      </c>
      <c r="D1112">
        <v>32.49070900000001</v>
      </c>
      <c r="E1112" s="4">
        <v>2</v>
      </c>
      <c r="F1112">
        <v>47.684051000000011</v>
      </c>
      <c r="G1112" s="5">
        <v>3</v>
      </c>
      <c r="P1112">
        <v>2</v>
      </c>
      <c r="Q1112" t="str">
        <f>CONCATENATE(C1112,E1112,G1112,I1112)</f>
        <v>23</v>
      </c>
    </row>
    <row r="1113" spans="1:17" x14ac:dyDescent="0.25">
      <c r="A1113">
        <v>1112</v>
      </c>
      <c r="D1113">
        <v>32.490972000000014</v>
      </c>
      <c r="E1113" s="4">
        <v>2</v>
      </c>
      <c r="F1113">
        <v>47.660274000000015</v>
      </c>
      <c r="G1113" s="5">
        <v>3</v>
      </c>
      <c r="P1113">
        <v>2</v>
      </c>
      <c r="Q1113" t="str">
        <f>CONCATENATE(C1113,E1113,G1113,I1113)</f>
        <v>23</v>
      </c>
    </row>
    <row r="1114" spans="1:17" x14ac:dyDescent="0.25">
      <c r="A1114">
        <v>1113</v>
      </c>
      <c r="D1114">
        <v>32.506505000000011</v>
      </c>
      <c r="E1114" s="4">
        <v>2</v>
      </c>
      <c r="F1114">
        <v>47.656284000000014</v>
      </c>
      <c r="G1114" s="5">
        <v>3</v>
      </c>
      <c r="P1114">
        <v>2</v>
      </c>
      <c r="Q1114" t="str">
        <f>CONCATENATE(C1114,E1114,G1114,I1114)</f>
        <v>23</v>
      </c>
    </row>
    <row r="1115" spans="1:17" x14ac:dyDescent="0.25">
      <c r="A1115">
        <v>1114</v>
      </c>
      <c r="D1115">
        <v>32.507035000000016</v>
      </c>
      <c r="E1115" s="4">
        <v>2</v>
      </c>
      <c r="F1115">
        <v>47.674319000000011</v>
      </c>
      <c r="G1115" s="5">
        <v>3</v>
      </c>
      <c r="P1115">
        <v>2</v>
      </c>
      <c r="Q1115" t="str">
        <f>CONCATENATE(C1115,E1115,G1115,I1115)</f>
        <v>23</v>
      </c>
    </row>
    <row r="1116" spans="1:17" x14ac:dyDescent="0.25">
      <c r="A1116">
        <v>1115</v>
      </c>
      <c r="D1116">
        <v>32.49842000000001</v>
      </c>
      <c r="E1116" s="4">
        <v>2</v>
      </c>
      <c r="F1116">
        <v>47.653362000000016</v>
      </c>
      <c r="G1116" s="5">
        <v>3</v>
      </c>
      <c r="P1116">
        <v>2</v>
      </c>
      <c r="Q1116" t="str">
        <f>CONCATENATE(C1116,E1116,G1116,I1116)</f>
        <v>23</v>
      </c>
    </row>
    <row r="1117" spans="1:17" x14ac:dyDescent="0.25">
      <c r="A1117">
        <v>1116</v>
      </c>
      <c r="D1117">
        <v>32.46730500000001</v>
      </c>
      <c r="E1117" s="4">
        <v>2</v>
      </c>
      <c r="F1117">
        <v>47.635329000000013</v>
      </c>
      <c r="G1117" s="5">
        <v>3</v>
      </c>
      <c r="P1117">
        <v>2</v>
      </c>
      <c r="Q1117" t="str">
        <f>CONCATENATE(C1117,E1117,G1117,I1117)</f>
        <v>23</v>
      </c>
    </row>
    <row r="1118" spans="1:17" x14ac:dyDescent="0.25">
      <c r="A1118">
        <v>1117</v>
      </c>
      <c r="D1118">
        <v>32.46565600000001</v>
      </c>
      <c r="E1118" s="4">
        <v>2</v>
      </c>
      <c r="F1118">
        <v>47.570068000000013</v>
      </c>
      <c r="G1118" s="5">
        <v>3</v>
      </c>
      <c r="P1118">
        <v>2</v>
      </c>
      <c r="Q1118" t="str">
        <f>CONCATENATE(C1118,E1118,G1118,I1118)</f>
        <v>23</v>
      </c>
    </row>
    <row r="1119" spans="1:17" x14ac:dyDescent="0.25">
      <c r="A1119">
        <v>1118</v>
      </c>
      <c r="B1119">
        <v>27.092183000000013</v>
      </c>
      <c r="C1119" s="2">
        <v>1</v>
      </c>
      <c r="D1119">
        <v>32.468740000000011</v>
      </c>
      <c r="E1119" s="4">
        <v>2</v>
      </c>
      <c r="F1119">
        <v>47.741065000000013</v>
      </c>
      <c r="G1119" s="5">
        <v>3</v>
      </c>
      <c r="P1119">
        <v>3</v>
      </c>
      <c r="Q1119" t="str">
        <f>CONCATENATE(C1119,E1119,G1119,I1119)</f>
        <v>123</v>
      </c>
    </row>
    <row r="1120" spans="1:17" x14ac:dyDescent="0.25">
      <c r="A1120">
        <v>1119</v>
      </c>
      <c r="B1120">
        <v>27.154361000000009</v>
      </c>
      <c r="C1120" s="2">
        <v>1</v>
      </c>
      <c r="D1120">
        <v>32.455657000000016</v>
      </c>
      <c r="E1120" s="4">
        <v>2</v>
      </c>
      <c r="P1120">
        <v>2</v>
      </c>
      <c r="Q1120" t="str">
        <f>CONCATENATE(C1120,E1120,G1120,I1120)</f>
        <v>12</v>
      </c>
    </row>
    <row r="1121" spans="1:17" x14ac:dyDescent="0.25">
      <c r="A1121">
        <v>1120</v>
      </c>
      <c r="B1121">
        <v>27.131223000000013</v>
      </c>
      <c r="C1121" s="2">
        <v>1</v>
      </c>
      <c r="D1121">
        <v>32.462039000000011</v>
      </c>
      <c r="E1121" s="4">
        <v>2</v>
      </c>
      <c r="P1121">
        <v>2</v>
      </c>
      <c r="Q1121" t="str">
        <f>CONCATENATE(C1121,E1121,G1121,I1121)</f>
        <v>12</v>
      </c>
    </row>
    <row r="1122" spans="1:17" x14ac:dyDescent="0.25">
      <c r="A1122">
        <v>1121</v>
      </c>
      <c r="B1122">
        <v>27.138776000000014</v>
      </c>
      <c r="C1122" s="2">
        <v>1</v>
      </c>
      <c r="D1122">
        <v>32.459378000000015</v>
      </c>
      <c r="E1122" s="4">
        <v>2</v>
      </c>
      <c r="P1122">
        <v>2</v>
      </c>
      <c r="Q1122" t="str">
        <f>CONCATENATE(C1122,E1122,G1122,I1122)</f>
        <v>12</v>
      </c>
    </row>
    <row r="1123" spans="1:17" x14ac:dyDescent="0.25">
      <c r="A1123">
        <v>1122</v>
      </c>
      <c r="B1123">
        <v>27.132924000000017</v>
      </c>
      <c r="C1123" s="2">
        <v>1</v>
      </c>
      <c r="D1123">
        <v>32.489217000000011</v>
      </c>
      <c r="E1123" s="4">
        <v>2</v>
      </c>
      <c r="P1123">
        <v>2</v>
      </c>
      <c r="Q1123" t="str">
        <f>CONCATENATE(C1123,E1123,G1123,I1123)</f>
        <v>12</v>
      </c>
    </row>
    <row r="1124" spans="1:17" x14ac:dyDescent="0.25">
      <c r="A1124">
        <v>1123</v>
      </c>
      <c r="B1124">
        <v>27.153190000000009</v>
      </c>
      <c r="C1124" s="2">
        <v>1</v>
      </c>
      <c r="D1124">
        <v>32.460868000000012</v>
      </c>
      <c r="E1124" s="4">
        <v>2</v>
      </c>
      <c r="P1124">
        <v>2</v>
      </c>
      <c r="Q1124" t="str">
        <f>CONCATENATE(C1124,E1124,G1124,I1124)</f>
        <v>12</v>
      </c>
    </row>
    <row r="1125" spans="1:17" x14ac:dyDescent="0.25">
      <c r="A1125">
        <v>1124</v>
      </c>
      <c r="B1125">
        <v>27.174625000000013</v>
      </c>
      <c r="C1125" s="2">
        <v>1</v>
      </c>
      <c r="H1125">
        <v>33.667554000000003</v>
      </c>
      <c r="I1125" s="3">
        <v>4</v>
      </c>
      <c r="P1125">
        <v>2</v>
      </c>
      <c r="Q1125" t="str">
        <f>CONCATENATE(C1125,E1125,G1125,I1125)</f>
        <v>14</v>
      </c>
    </row>
    <row r="1126" spans="1:17" x14ac:dyDescent="0.25">
      <c r="A1126">
        <v>1125</v>
      </c>
      <c r="B1126">
        <v>27.174625000000013</v>
      </c>
      <c r="C1126" s="2">
        <v>1</v>
      </c>
      <c r="H1126">
        <v>33.66755400000001</v>
      </c>
      <c r="I1126" s="3">
        <v>4</v>
      </c>
      <c r="J1126">
        <v>38.089912000000012</v>
      </c>
      <c r="K1126" t="s">
        <v>22</v>
      </c>
      <c r="Q1126" t="str">
        <f>CONCATENATE(C1126,E1126,G1126,I1126)</f>
        <v>14</v>
      </c>
    </row>
    <row r="1127" spans="1:17" x14ac:dyDescent="0.25">
      <c r="A1127">
        <v>1126</v>
      </c>
      <c r="Q1127" t="str">
        <f>CONCATENATE(C1127,E1127,G1127,I1127)</f>
        <v/>
      </c>
    </row>
    <row r="1128" spans="1:17" x14ac:dyDescent="0.25">
      <c r="A1128">
        <v>1127</v>
      </c>
      <c r="J1128">
        <v>38.089912000000012</v>
      </c>
      <c r="K1128" t="s">
        <v>22</v>
      </c>
      <c r="Q1128" t="str">
        <f>CONCATENATE(C1128,E1128,G1128,I1128)</f>
        <v/>
      </c>
    </row>
    <row r="1129" spans="1:17" x14ac:dyDescent="0.25">
      <c r="A1129">
        <v>1128</v>
      </c>
      <c r="D1129">
        <v>25.293721000000012</v>
      </c>
      <c r="E1129" s="4">
        <v>2</v>
      </c>
      <c r="P1129">
        <v>1</v>
      </c>
      <c r="Q1129" t="str">
        <f>CONCATENATE(C1129,E1129,G1129,I1129)</f>
        <v>2</v>
      </c>
    </row>
    <row r="1130" spans="1:17" x14ac:dyDescent="0.25">
      <c r="A1130">
        <v>1129</v>
      </c>
      <c r="D1130">
        <v>25.340366000000017</v>
      </c>
      <c r="E1130" s="4">
        <v>2</v>
      </c>
      <c r="P1130">
        <v>1</v>
      </c>
      <c r="Q1130" t="str">
        <f>CONCATENATE(C1130,E1130,G1130,I1130)</f>
        <v>2</v>
      </c>
    </row>
    <row r="1131" spans="1:17" x14ac:dyDescent="0.25">
      <c r="A1131">
        <v>1130</v>
      </c>
      <c r="D1131">
        <v>25.380897000000012</v>
      </c>
      <c r="E1131" s="4">
        <v>2</v>
      </c>
      <c r="P1131">
        <v>1</v>
      </c>
      <c r="Q1131" t="str">
        <f>CONCATENATE(C1131,E1131,G1131,I1131)</f>
        <v>2</v>
      </c>
    </row>
    <row r="1132" spans="1:17" x14ac:dyDescent="0.25">
      <c r="A1132">
        <v>1131</v>
      </c>
      <c r="D1132">
        <v>25.400417000000012</v>
      </c>
      <c r="E1132" s="4">
        <v>2</v>
      </c>
      <c r="P1132">
        <v>1</v>
      </c>
      <c r="Q1132" t="str">
        <f>CONCATENATE(C1132,E1132,G1132,I1132)</f>
        <v>2</v>
      </c>
    </row>
    <row r="1133" spans="1:17" x14ac:dyDescent="0.25">
      <c r="A1133">
        <v>1132</v>
      </c>
      <c r="D1133">
        <v>25.386003000000017</v>
      </c>
      <c r="E1133" s="4">
        <v>2</v>
      </c>
      <c r="F1133">
        <v>17.695001000000012</v>
      </c>
      <c r="G1133" s="5">
        <v>3</v>
      </c>
      <c r="P1133">
        <v>2</v>
      </c>
      <c r="Q1133" t="str">
        <f>CONCATENATE(C1133,E1133,G1133,I1133)</f>
        <v>23</v>
      </c>
    </row>
    <row r="1134" spans="1:17" x14ac:dyDescent="0.25">
      <c r="A1134">
        <v>1133</v>
      </c>
      <c r="D1134">
        <v>25.396268000000013</v>
      </c>
      <c r="E1134" s="4">
        <v>2</v>
      </c>
      <c r="F1134">
        <v>17.721010000000014</v>
      </c>
      <c r="G1134" s="5">
        <v>3</v>
      </c>
      <c r="P1134">
        <v>2</v>
      </c>
      <c r="Q1134" t="str">
        <f>CONCATENATE(C1134,E1134,G1134,I1134)</f>
        <v>23</v>
      </c>
    </row>
    <row r="1135" spans="1:17" x14ac:dyDescent="0.25">
      <c r="A1135">
        <v>1134</v>
      </c>
      <c r="D1135">
        <v>25.413287000000011</v>
      </c>
      <c r="E1135" s="4">
        <v>2</v>
      </c>
      <c r="F1135">
        <v>17.661174000000017</v>
      </c>
      <c r="G1135" s="5">
        <v>3</v>
      </c>
      <c r="P1135">
        <v>2</v>
      </c>
      <c r="Q1135" t="str">
        <f>CONCATENATE(C1135,E1135,G1135,I1135)</f>
        <v>23</v>
      </c>
    </row>
    <row r="1136" spans="1:17" x14ac:dyDescent="0.25">
      <c r="A1136">
        <v>1135</v>
      </c>
      <c r="D1136">
        <v>25.383237000000008</v>
      </c>
      <c r="E1136" s="4">
        <v>2</v>
      </c>
      <c r="F1136">
        <v>17.675428000000011</v>
      </c>
      <c r="G1136" s="5">
        <v>3</v>
      </c>
      <c r="P1136">
        <v>2</v>
      </c>
      <c r="Q1136" t="str">
        <f>CONCATENATE(C1136,E1136,G1136,I1136)</f>
        <v>23</v>
      </c>
    </row>
    <row r="1137" spans="1:17" x14ac:dyDescent="0.25">
      <c r="A1137">
        <v>1136</v>
      </c>
      <c r="D1137">
        <v>25.378661000000008</v>
      </c>
      <c r="E1137" s="4">
        <v>2</v>
      </c>
      <c r="F1137">
        <v>17.66670400000001</v>
      </c>
      <c r="G1137" s="5">
        <v>3</v>
      </c>
      <c r="P1137">
        <v>2</v>
      </c>
      <c r="Q1137" t="str">
        <f>CONCATENATE(C1137,E1137,G1137,I1137)</f>
        <v>23</v>
      </c>
    </row>
    <row r="1138" spans="1:17" x14ac:dyDescent="0.25">
      <c r="A1138">
        <v>1137</v>
      </c>
      <c r="D1138">
        <v>25.388396000000014</v>
      </c>
      <c r="E1138" s="4">
        <v>2</v>
      </c>
      <c r="F1138">
        <v>17.678034000000011</v>
      </c>
      <c r="G1138" s="5">
        <v>3</v>
      </c>
      <c r="P1138">
        <v>2</v>
      </c>
      <c r="Q1138" t="str">
        <f>CONCATENATE(C1138,E1138,G1138,I1138)</f>
        <v>23</v>
      </c>
    </row>
    <row r="1139" spans="1:17" x14ac:dyDescent="0.25">
      <c r="A1139">
        <v>1138</v>
      </c>
      <c r="D1139">
        <v>25.363343000000015</v>
      </c>
      <c r="E1139" s="4">
        <v>2</v>
      </c>
      <c r="F1139">
        <v>17.680693000000012</v>
      </c>
      <c r="G1139" s="5">
        <v>3</v>
      </c>
      <c r="P1139">
        <v>2</v>
      </c>
      <c r="Q1139" t="str">
        <f>CONCATENATE(C1139,E1139,G1139,I1139)</f>
        <v>23</v>
      </c>
    </row>
    <row r="1140" spans="1:17" x14ac:dyDescent="0.25">
      <c r="A1140">
        <v>1139</v>
      </c>
      <c r="D1140">
        <v>25.360898000000013</v>
      </c>
      <c r="E1140" s="4">
        <v>2</v>
      </c>
      <c r="F1140">
        <v>17.72042600000001</v>
      </c>
      <c r="G1140" s="5">
        <v>3</v>
      </c>
      <c r="P1140">
        <v>2</v>
      </c>
      <c r="Q1140" t="str">
        <f>CONCATENATE(C1140,E1140,G1140,I1140)</f>
        <v>23</v>
      </c>
    </row>
    <row r="1141" spans="1:17" x14ac:dyDescent="0.25">
      <c r="A1141">
        <v>1140</v>
      </c>
      <c r="D1141">
        <v>25.359037000000015</v>
      </c>
      <c r="E1141" s="4">
        <v>2</v>
      </c>
      <c r="F1141">
        <v>17.729095000000015</v>
      </c>
      <c r="G1141" s="5">
        <v>3</v>
      </c>
      <c r="P1141">
        <v>2</v>
      </c>
      <c r="Q1141" t="str">
        <f>CONCATENATE(C1141,E1141,G1141,I1141)</f>
        <v>23</v>
      </c>
    </row>
    <row r="1142" spans="1:17" x14ac:dyDescent="0.25">
      <c r="A1142">
        <v>1141</v>
      </c>
      <c r="D1142">
        <v>25.336112000000014</v>
      </c>
      <c r="E1142" s="4">
        <v>2</v>
      </c>
      <c r="F1142">
        <v>17.736383000000011</v>
      </c>
      <c r="G1142" s="5">
        <v>3</v>
      </c>
      <c r="P1142">
        <v>2</v>
      </c>
      <c r="Q1142" t="str">
        <f>CONCATENATE(C1142,E1142,G1142,I1142)</f>
        <v>23</v>
      </c>
    </row>
    <row r="1143" spans="1:17" x14ac:dyDescent="0.25">
      <c r="A1143">
        <v>1142</v>
      </c>
      <c r="D1143">
        <v>25.33026000000001</v>
      </c>
      <c r="E1143" s="4">
        <v>2</v>
      </c>
      <c r="F1143">
        <v>17.716809000000012</v>
      </c>
      <c r="G1143" s="5">
        <v>3</v>
      </c>
      <c r="P1143">
        <v>2</v>
      </c>
      <c r="Q1143" t="str">
        <f>CONCATENATE(C1143,E1143,G1143,I1143)</f>
        <v>23</v>
      </c>
    </row>
    <row r="1144" spans="1:17" x14ac:dyDescent="0.25">
      <c r="A1144">
        <v>1143</v>
      </c>
      <c r="D1144">
        <v>25.336059000000013</v>
      </c>
      <c r="E1144" s="4">
        <v>2</v>
      </c>
      <c r="F1144">
        <v>17.741488000000011</v>
      </c>
      <c r="G1144" s="5">
        <v>3</v>
      </c>
      <c r="P1144">
        <v>2</v>
      </c>
      <c r="Q1144" t="str">
        <f>CONCATENATE(C1144,E1144,G1144,I1144)</f>
        <v>23</v>
      </c>
    </row>
    <row r="1145" spans="1:17" x14ac:dyDescent="0.25">
      <c r="A1145">
        <v>1144</v>
      </c>
      <c r="D1145">
        <v>25.383662000000015</v>
      </c>
      <c r="E1145" s="4">
        <v>2</v>
      </c>
      <c r="F1145">
        <v>17.800314000000014</v>
      </c>
      <c r="G1145" s="5">
        <v>3</v>
      </c>
      <c r="P1145">
        <v>2</v>
      </c>
      <c r="Q1145" t="str">
        <f>CONCATENATE(C1145,E1145,G1145,I1145)</f>
        <v>23</v>
      </c>
    </row>
    <row r="1146" spans="1:17" x14ac:dyDescent="0.25">
      <c r="A1146">
        <v>1145</v>
      </c>
      <c r="D1146">
        <v>25.431638000000014</v>
      </c>
      <c r="E1146" s="4">
        <v>2</v>
      </c>
      <c r="F1146">
        <v>17.759944000000011</v>
      </c>
      <c r="G1146" s="5">
        <v>3</v>
      </c>
      <c r="P1146">
        <v>2</v>
      </c>
      <c r="Q1146" t="str">
        <f>CONCATENATE(C1146,E1146,G1146,I1146)</f>
        <v>23</v>
      </c>
    </row>
    <row r="1147" spans="1:17" x14ac:dyDescent="0.25">
      <c r="A1147">
        <v>1146</v>
      </c>
      <c r="D1147">
        <v>25.438073000000017</v>
      </c>
      <c r="E1147" s="4">
        <v>2</v>
      </c>
      <c r="F1147">
        <v>17.739308000000015</v>
      </c>
      <c r="G1147" s="5">
        <v>3</v>
      </c>
      <c r="P1147">
        <v>2</v>
      </c>
      <c r="Q1147" t="str">
        <f>CONCATENATE(C1147,E1147,G1147,I1147)</f>
        <v>23</v>
      </c>
    </row>
    <row r="1148" spans="1:17" x14ac:dyDescent="0.25">
      <c r="A1148">
        <v>1147</v>
      </c>
      <c r="D1148">
        <v>25.293721000000012</v>
      </c>
      <c r="E1148" s="4">
        <v>2</v>
      </c>
      <c r="F1148">
        <v>17.760157000000014</v>
      </c>
      <c r="G1148" s="5">
        <v>3</v>
      </c>
      <c r="P1148">
        <v>2</v>
      </c>
      <c r="Q1148" t="str">
        <f>CONCATENATE(C1148,E1148,G1148,I1148)</f>
        <v>23</v>
      </c>
    </row>
    <row r="1149" spans="1:17" x14ac:dyDescent="0.25">
      <c r="A1149">
        <v>1148</v>
      </c>
      <c r="B1149">
        <v>34.354005000000015</v>
      </c>
      <c r="C1149" s="2">
        <v>1</v>
      </c>
      <c r="F1149">
        <v>17.759519000000012</v>
      </c>
      <c r="G1149" s="5">
        <v>3</v>
      </c>
      <c r="H1149">
        <v>23.298566000000008</v>
      </c>
      <c r="I1149" s="3">
        <v>4</v>
      </c>
      <c r="P1149">
        <v>3</v>
      </c>
      <c r="Q1149" t="str">
        <f>CONCATENATE(C1149,E1149,G1149,I1149)</f>
        <v>134</v>
      </c>
    </row>
    <row r="1150" spans="1:17" x14ac:dyDescent="0.25">
      <c r="A1150">
        <v>1149</v>
      </c>
      <c r="B1150">
        <v>34.367517000000014</v>
      </c>
      <c r="C1150" s="2">
        <v>1</v>
      </c>
      <c r="F1150">
        <v>17.728351000000011</v>
      </c>
      <c r="G1150" s="5">
        <v>3</v>
      </c>
      <c r="H1150">
        <v>23.298141000000015</v>
      </c>
      <c r="I1150" s="3">
        <v>4</v>
      </c>
      <c r="P1150">
        <v>3</v>
      </c>
      <c r="Q1150" t="str">
        <f>CONCATENATE(C1150,E1150,G1150,I1150)</f>
        <v>134</v>
      </c>
    </row>
    <row r="1151" spans="1:17" x14ac:dyDescent="0.25">
      <c r="A1151">
        <v>1150</v>
      </c>
      <c r="B1151">
        <v>34.364219000000013</v>
      </c>
      <c r="C1151" s="2">
        <v>1</v>
      </c>
      <c r="F1151">
        <v>17.730532000000011</v>
      </c>
      <c r="G1151" s="5">
        <v>3</v>
      </c>
      <c r="H1151">
        <v>23.309737000000013</v>
      </c>
      <c r="I1151" s="3">
        <v>4</v>
      </c>
      <c r="P1151">
        <v>3</v>
      </c>
      <c r="Q1151" t="str">
        <f>CONCATENATE(C1151,E1151,G1151,I1151)</f>
        <v>134</v>
      </c>
    </row>
    <row r="1152" spans="1:17" x14ac:dyDescent="0.25">
      <c r="A1152">
        <v>1151</v>
      </c>
      <c r="B1152">
        <v>34.380389000000008</v>
      </c>
      <c r="C1152" s="2">
        <v>1</v>
      </c>
      <c r="H1152">
        <v>23.323461000000009</v>
      </c>
      <c r="I1152" s="3">
        <v>4</v>
      </c>
      <c r="P1152">
        <v>2</v>
      </c>
      <c r="Q1152" t="str">
        <f>CONCATENATE(C1152,E1152,G1152,I1152)</f>
        <v>14</v>
      </c>
    </row>
    <row r="1153" spans="1:17" x14ac:dyDescent="0.25">
      <c r="A1153">
        <v>1152</v>
      </c>
      <c r="B1153">
        <v>34.348741000000011</v>
      </c>
      <c r="C1153" s="2">
        <v>1</v>
      </c>
      <c r="H1153">
        <v>23.327235000000016</v>
      </c>
      <c r="I1153" s="3">
        <v>4</v>
      </c>
      <c r="P1153">
        <v>2</v>
      </c>
      <c r="Q1153" t="str">
        <f>CONCATENATE(C1153,E1153,G1153,I1153)</f>
        <v>14</v>
      </c>
    </row>
    <row r="1154" spans="1:17" x14ac:dyDescent="0.25">
      <c r="A1154">
        <v>1153</v>
      </c>
      <c r="B1154">
        <v>34.300019000000013</v>
      </c>
      <c r="C1154" s="2">
        <v>1</v>
      </c>
      <c r="H1154">
        <v>23.329522000000011</v>
      </c>
      <c r="I1154" s="3">
        <v>4</v>
      </c>
      <c r="P1154">
        <v>2</v>
      </c>
      <c r="Q1154" t="str">
        <f>CONCATENATE(C1154,E1154,G1154,I1154)</f>
        <v>14</v>
      </c>
    </row>
    <row r="1155" spans="1:17" x14ac:dyDescent="0.25">
      <c r="A1155">
        <v>1154</v>
      </c>
      <c r="B1155">
        <v>34.315923000000012</v>
      </c>
      <c r="C1155" s="2">
        <v>1</v>
      </c>
      <c r="H1155">
        <v>23.340587000000014</v>
      </c>
      <c r="I1155" s="3">
        <v>4</v>
      </c>
      <c r="P1155">
        <v>2</v>
      </c>
      <c r="Q1155" t="str">
        <f>CONCATENATE(C1155,E1155,G1155,I1155)</f>
        <v>14</v>
      </c>
    </row>
    <row r="1156" spans="1:17" x14ac:dyDescent="0.25">
      <c r="A1156">
        <v>1155</v>
      </c>
      <c r="B1156">
        <v>34.300817000000009</v>
      </c>
      <c r="C1156" s="2">
        <v>1</v>
      </c>
      <c r="H1156">
        <v>23.302238000000017</v>
      </c>
      <c r="I1156" s="3">
        <v>4</v>
      </c>
      <c r="P1156">
        <v>2</v>
      </c>
      <c r="Q1156" t="str">
        <f>CONCATENATE(C1156,E1156,G1156,I1156)</f>
        <v>14</v>
      </c>
    </row>
    <row r="1157" spans="1:17" x14ac:dyDescent="0.25">
      <c r="A1157">
        <v>1156</v>
      </c>
      <c r="B1157">
        <v>34.326402000000016</v>
      </c>
      <c r="C1157" s="2">
        <v>1</v>
      </c>
      <c r="H1157">
        <v>23.301545000000011</v>
      </c>
      <c r="I1157" s="3">
        <v>4</v>
      </c>
      <c r="P1157">
        <v>2</v>
      </c>
      <c r="Q1157" t="str">
        <f>CONCATENATE(C1157,E1157,G1157,I1157)</f>
        <v>14</v>
      </c>
    </row>
    <row r="1158" spans="1:17" x14ac:dyDescent="0.25">
      <c r="A1158">
        <v>1157</v>
      </c>
      <c r="B1158">
        <v>34.327146000000013</v>
      </c>
      <c r="C1158" s="2">
        <v>1</v>
      </c>
      <c r="H1158">
        <v>23.340162000000014</v>
      </c>
      <c r="I1158" s="3">
        <v>4</v>
      </c>
      <c r="P1158">
        <v>2</v>
      </c>
      <c r="Q1158" t="str">
        <f>CONCATENATE(C1158,E1158,G1158,I1158)</f>
        <v>14</v>
      </c>
    </row>
    <row r="1159" spans="1:17" x14ac:dyDescent="0.25">
      <c r="A1159">
        <v>1158</v>
      </c>
      <c r="B1159">
        <v>34.318422000000012</v>
      </c>
      <c r="C1159" s="2">
        <v>1</v>
      </c>
      <c r="H1159">
        <v>23.327235000000016</v>
      </c>
      <c r="I1159" s="3">
        <v>4</v>
      </c>
      <c r="P1159">
        <v>2</v>
      </c>
      <c r="Q1159" t="str">
        <f>CONCATENATE(C1159,E1159,G1159,I1159)</f>
        <v>14</v>
      </c>
    </row>
    <row r="1160" spans="1:17" x14ac:dyDescent="0.25">
      <c r="A1160">
        <v>1159</v>
      </c>
      <c r="B1160">
        <v>34.303849000000014</v>
      </c>
      <c r="C1160" s="2">
        <v>1</v>
      </c>
      <c r="H1160">
        <v>23.312450000000013</v>
      </c>
      <c r="I1160" s="3">
        <v>4</v>
      </c>
      <c r="P1160">
        <v>2</v>
      </c>
      <c r="Q1160" t="str">
        <f>CONCATENATE(C1160,E1160,G1160,I1160)</f>
        <v>14</v>
      </c>
    </row>
    <row r="1161" spans="1:17" x14ac:dyDescent="0.25">
      <c r="A1161">
        <v>1160</v>
      </c>
      <c r="B1161">
        <v>34.316241000000012</v>
      </c>
      <c r="C1161" s="2">
        <v>1</v>
      </c>
      <c r="H1161">
        <v>23.296441000000016</v>
      </c>
      <c r="I1161" s="3">
        <v>4</v>
      </c>
      <c r="P1161">
        <v>2</v>
      </c>
      <c r="Q1161" t="str">
        <f>CONCATENATE(C1161,E1161,G1161,I1161)</f>
        <v>14</v>
      </c>
    </row>
    <row r="1162" spans="1:17" x14ac:dyDescent="0.25">
      <c r="A1162">
        <v>1161</v>
      </c>
      <c r="B1162">
        <v>34.31863700000001</v>
      </c>
      <c r="C1162" s="2">
        <v>1</v>
      </c>
      <c r="H1162">
        <v>23.320268000000013</v>
      </c>
      <c r="I1162" s="3">
        <v>4</v>
      </c>
      <c r="P1162">
        <v>2</v>
      </c>
      <c r="Q1162" t="str">
        <f>CONCATENATE(C1162,E1162,G1162,I1162)</f>
        <v>14</v>
      </c>
    </row>
    <row r="1163" spans="1:17" x14ac:dyDescent="0.25">
      <c r="A1163">
        <v>1162</v>
      </c>
      <c r="B1163">
        <v>34.309062000000011</v>
      </c>
      <c r="C1163" s="2">
        <v>1</v>
      </c>
      <c r="H1163">
        <v>23.324630000000013</v>
      </c>
      <c r="I1163" s="3">
        <v>4</v>
      </c>
      <c r="P1163">
        <v>2</v>
      </c>
      <c r="Q1163" t="str">
        <f>CONCATENATE(C1163,E1163,G1163,I1163)</f>
        <v>14</v>
      </c>
    </row>
    <row r="1164" spans="1:17" x14ac:dyDescent="0.25">
      <c r="A1164">
        <v>1163</v>
      </c>
      <c r="B1164">
        <v>34.329435000000018</v>
      </c>
      <c r="C1164" s="2">
        <v>1</v>
      </c>
      <c r="H1164">
        <v>23.292823000000013</v>
      </c>
      <c r="I1164" s="3">
        <v>4</v>
      </c>
      <c r="P1164">
        <v>2</v>
      </c>
      <c r="Q1164" t="str">
        <f>CONCATENATE(C1164,E1164,G1164,I1164)</f>
        <v>14</v>
      </c>
    </row>
    <row r="1165" spans="1:17" x14ac:dyDescent="0.25">
      <c r="A1165">
        <v>1164</v>
      </c>
      <c r="B1165">
        <v>34.330762000000014</v>
      </c>
      <c r="C1165" s="2">
        <v>1</v>
      </c>
      <c r="H1165">
        <v>23.270326000000011</v>
      </c>
      <c r="I1165" s="3">
        <v>4</v>
      </c>
      <c r="P1165">
        <v>2</v>
      </c>
      <c r="Q1165" t="str">
        <f>CONCATENATE(C1165,E1165,G1165,I1165)</f>
        <v>14</v>
      </c>
    </row>
    <row r="1166" spans="1:17" x14ac:dyDescent="0.25">
      <c r="A1166">
        <v>1165</v>
      </c>
      <c r="B1166">
        <v>34.314754000000008</v>
      </c>
      <c r="C1166" s="2">
        <v>1</v>
      </c>
      <c r="H1166">
        <v>23.311759000000009</v>
      </c>
      <c r="I1166" s="3">
        <v>4</v>
      </c>
      <c r="P1166">
        <v>2</v>
      </c>
      <c r="Q1166" t="str">
        <f>CONCATENATE(C1166,E1166,G1166,I1166)</f>
        <v>14</v>
      </c>
    </row>
    <row r="1167" spans="1:17" x14ac:dyDescent="0.25">
      <c r="A1167">
        <v>1166</v>
      </c>
      <c r="B1167">
        <v>34.318956000000014</v>
      </c>
      <c r="C1167" s="2">
        <v>1</v>
      </c>
      <c r="H1167">
        <v>23.311759000000009</v>
      </c>
      <c r="I1167" s="3">
        <v>4</v>
      </c>
      <c r="P1167">
        <v>2</v>
      </c>
      <c r="Q1167" t="str">
        <f>CONCATENATE(C1167,E1167,G1167,I1167)</f>
        <v>14</v>
      </c>
    </row>
    <row r="1168" spans="1:17" x14ac:dyDescent="0.25">
      <c r="A1168">
        <v>1167</v>
      </c>
      <c r="F1168">
        <v>32.701122000000012</v>
      </c>
      <c r="G1168" s="5">
        <v>3</v>
      </c>
      <c r="P1168">
        <v>1</v>
      </c>
      <c r="Q1168" t="str">
        <f>CONCATENATE(C1168,E1168,G1168,I1168)</f>
        <v>3</v>
      </c>
    </row>
    <row r="1169" spans="1:17" x14ac:dyDescent="0.25">
      <c r="A1169">
        <v>1168</v>
      </c>
      <c r="D1169">
        <v>44.686507000000013</v>
      </c>
      <c r="E1169" s="4">
        <v>2</v>
      </c>
      <c r="F1169">
        <v>32.753991000000013</v>
      </c>
      <c r="G1169" s="5">
        <v>3</v>
      </c>
      <c r="P1169">
        <v>2</v>
      </c>
      <c r="Q1169" t="str">
        <f>CONCATENATE(C1169,E1169,G1169,I1169)</f>
        <v>23</v>
      </c>
    </row>
    <row r="1170" spans="1:17" x14ac:dyDescent="0.25">
      <c r="A1170">
        <v>1169</v>
      </c>
      <c r="D1170">
        <v>44.71496100000001</v>
      </c>
      <c r="E1170" s="4">
        <v>2</v>
      </c>
      <c r="F1170">
        <v>32.779521000000017</v>
      </c>
      <c r="G1170" s="5">
        <v>3</v>
      </c>
      <c r="P1170">
        <v>2</v>
      </c>
      <c r="Q1170" t="str">
        <f>CONCATENATE(C1170,E1170,G1170,I1170)</f>
        <v>23</v>
      </c>
    </row>
    <row r="1171" spans="1:17" x14ac:dyDescent="0.25">
      <c r="A1171">
        <v>1170</v>
      </c>
      <c r="D1171">
        <v>44.693259000000012</v>
      </c>
      <c r="E1171" s="4">
        <v>2</v>
      </c>
      <c r="F1171">
        <v>32.745321000000011</v>
      </c>
      <c r="G1171" s="5">
        <v>3</v>
      </c>
      <c r="P1171">
        <v>2</v>
      </c>
      <c r="Q1171" t="str">
        <f>CONCATENATE(C1171,E1171,G1171,I1171)</f>
        <v>23</v>
      </c>
    </row>
    <row r="1172" spans="1:17" x14ac:dyDescent="0.25">
      <c r="A1172">
        <v>1171</v>
      </c>
      <c r="D1172">
        <v>44.687091000000009</v>
      </c>
      <c r="E1172" s="4">
        <v>2</v>
      </c>
      <c r="F1172">
        <v>32.74027000000001</v>
      </c>
      <c r="G1172" s="5">
        <v>3</v>
      </c>
      <c r="P1172">
        <v>2</v>
      </c>
      <c r="Q1172" t="str">
        <f>CONCATENATE(C1172,E1172,G1172,I1172)</f>
        <v>23</v>
      </c>
    </row>
    <row r="1173" spans="1:17" x14ac:dyDescent="0.25">
      <c r="A1173">
        <v>1172</v>
      </c>
      <c r="D1173">
        <v>44.678317000000014</v>
      </c>
      <c r="E1173" s="4">
        <v>2</v>
      </c>
      <c r="F1173">
        <v>32.718087000000011</v>
      </c>
      <c r="G1173" s="5">
        <v>3</v>
      </c>
      <c r="P1173">
        <v>2</v>
      </c>
      <c r="Q1173" t="str">
        <f>CONCATENATE(C1173,E1173,G1173,I1173)</f>
        <v>23</v>
      </c>
    </row>
    <row r="1174" spans="1:17" x14ac:dyDescent="0.25">
      <c r="A1174">
        <v>1173</v>
      </c>
      <c r="D1174">
        <v>44.686084000000015</v>
      </c>
      <c r="E1174" s="4">
        <v>2</v>
      </c>
      <c r="F1174">
        <v>32.742395000000016</v>
      </c>
      <c r="G1174" s="5">
        <v>3</v>
      </c>
      <c r="P1174">
        <v>2</v>
      </c>
      <c r="Q1174" t="str">
        <f>CONCATENATE(C1174,E1174,G1174,I1174)</f>
        <v>23</v>
      </c>
    </row>
    <row r="1175" spans="1:17" x14ac:dyDescent="0.25">
      <c r="A1175">
        <v>1174</v>
      </c>
      <c r="D1175">
        <v>44.674220000000012</v>
      </c>
      <c r="E1175" s="4">
        <v>2</v>
      </c>
      <c r="F1175">
        <v>32.766542000000015</v>
      </c>
      <c r="G1175" s="5">
        <v>3</v>
      </c>
      <c r="P1175">
        <v>2</v>
      </c>
      <c r="Q1175" t="str">
        <f>CONCATENATE(C1175,E1175,G1175,I1175)</f>
        <v>23</v>
      </c>
    </row>
    <row r="1176" spans="1:17" x14ac:dyDescent="0.25">
      <c r="A1176">
        <v>1175</v>
      </c>
      <c r="D1176">
        <v>44.691615000000013</v>
      </c>
      <c r="E1176" s="4">
        <v>2</v>
      </c>
      <c r="F1176">
        <v>32.777765000000016</v>
      </c>
      <c r="G1176" s="5">
        <v>3</v>
      </c>
      <c r="P1176">
        <v>2</v>
      </c>
      <c r="Q1176" t="str">
        <f>CONCATENATE(C1176,E1176,G1176,I1176)</f>
        <v>23</v>
      </c>
    </row>
    <row r="1177" spans="1:17" x14ac:dyDescent="0.25">
      <c r="A1177">
        <v>1176</v>
      </c>
      <c r="D1177">
        <v>44.67842000000001</v>
      </c>
      <c r="E1177" s="4">
        <v>2</v>
      </c>
      <c r="F1177">
        <v>32.806167000000016</v>
      </c>
      <c r="G1177" s="5">
        <v>3</v>
      </c>
      <c r="P1177">
        <v>2</v>
      </c>
      <c r="Q1177" t="str">
        <f>CONCATENATE(C1177,E1177,G1177,I1177)</f>
        <v>23</v>
      </c>
    </row>
    <row r="1178" spans="1:17" x14ac:dyDescent="0.25">
      <c r="A1178">
        <v>1177</v>
      </c>
      <c r="D1178">
        <v>44.664275000000011</v>
      </c>
      <c r="E1178" s="4">
        <v>2</v>
      </c>
      <c r="F1178">
        <v>32.798560000000009</v>
      </c>
      <c r="G1178" s="5">
        <v>3</v>
      </c>
      <c r="P1178">
        <v>2</v>
      </c>
      <c r="Q1178" t="str">
        <f>CONCATENATE(C1178,E1178,G1178,I1178)</f>
        <v>23</v>
      </c>
    </row>
    <row r="1179" spans="1:17" x14ac:dyDescent="0.25">
      <c r="A1179">
        <v>1178</v>
      </c>
      <c r="D1179">
        <v>44.674434000000012</v>
      </c>
      <c r="E1179" s="4">
        <v>2</v>
      </c>
      <c r="F1179">
        <v>32.844783000000014</v>
      </c>
      <c r="G1179" s="5">
        <v>3</v>
      </c>
      <c r="P1179">
        <v>2</v>
      </c>
      <c r="Q1179" t="str">
        <f>CONCATENATE(C1179,E1179,G1179,I1179)</f>
        <v>23</v>
      </c>
    </row>
    <row r="1180" spans="1:17" x14ac:dyDescent="0.25">
      <c r="A1180">
        <v>1179</v>
      </c>
      <c r="D1180">
        <v>44.70842300000001</v>
      </c>
      <c r="E1180" s="4">
        <v>2</v>
      </c>
      <c r="F1180">
        <v>32.802818000000016</v>
      </c>
      <c r="G1180" s="5">
        <v>3</v>
      </c>
      <c r="P1180">
        <v>2</v>
      </c>
      <c r="Q1180" t="str">
        <f>CONCATENATE(C1180,E1180,G1180,I1180)</f>
        <v>23</v>
      </c>
    </row>
    <row r="1181" spans="1:17" x14ac:dyDescent="0.25">
      <c r="A1181">
        <v>1180</v>
      </c>
      <c r="D1181">
        <v>44.69469800000001</v>
      </c>
      <c r="E1181" s="4">
        <v>2</v>
      </c>
      <c r="F1181">
        <v>32.782287000000011</v>
      </c>
      <c r="G1181" s="5">
        <v>3</v>
      </c>
      <c r="P1181">
        <v>2</v>
      </c>
      <c r="Q1181" t="str">
        <f>CONCATENATE(C1181,E1181,G1181,I1181)</f>
        <v>23</v>
      </c>
    </row>
    <row r="1182" spans="1:17" x14ac:dyDescent="0.25">
      <c r="A1182">
        <v>1181</v>
      </c>
      <c r="D1182">
        <v>44.674648000000012</v>
      </c>
      <c r="E1182" s="4">
        <v>2</v>
      </c>
      <c r="F1182">
        <v>32.77117100000001</v>
      </c>
      <c r="G1182" s="5">
        <v>3</v>
      </c>
      <c r="P1182">
        <v>2</v>
      </c>
      <c r="Q1182" t="str">
        <f>CONCATENATE(C1182,E1182,G1182,I1182)</f>
        <v>23</v>
      </c>
    </row>
    <row r="1183" spans="1:17" x14ac:dyDescent="0.25">
      <c r="A1183">
        <v>1182</v>
      </c>
      <c r="D1183">
        <v>44.870647000000012</v>
      </c>
      <c r="E1183" s="4">
        <v>2</v>
      </c>
      <c r="F1183">
        <v>32.701122000000012</v>
      </c>
      <c r="G1183" s="5">
        <v>3</v>
      </c>
      <c r="H1183">
        <v>41.553230000000013</v>
      </c>
      <c r="I1183" s="3">
        <v>4</v>
      </c>
      <c r="P1183">
        <v>3</v>
      </c>
      <c r="Q1183" t="str">
        <f>CONCATENATE(C1183,E1183,G1183,I1183)</f>
        <v>234</v>
      </c>
    </row>
    <row r="1184" spans="1:17" x14ac:dyDescent="0.25">
      <c r="A1184">
        <v>1183</v>
      </c>
      <c r="D1184">
        <v>44.686507000000013</v>
      </c>
      <c r="E1184" s="4">
        <v>2</v>
      </c>
      <c r="H1184">
        <v>41.545356000000012</v>
      </c>
      <c r="I1184" s="3">
        <v>4</v>
      </c>
      <c r="P1184">
        <v>2</v>
      </c>
      <c r="Q1184" t="str">
        <f>CONCATENATE(C1184,E1184,G1184,I1184)</f>
        <v>24</v>
      </c>
    </row>
    <row r="1185" spans="1:17" x14ac:dyDescent="0.25">
      <c r="A1185">
        <v>1184</v>
      </c>
      <c r="B1185">
        <v>54.63264800000001</v>
      </c>
      <c r="C1185" s="2">
        <v>1</v>
      </c>
      <c r="H1185">
        <v>41.560088000000015</v>
      </c>
      <c r="I1185" s="3">
        <v>4</v>
      </c>
      <c r="P1185">
        <v>2</v>
      </c>
      <c r="Q1185" t="str">
        <f>CONCATENATE(C1185,E1185,G1185,I1185)</f>
        <v>14</v>
      </c>
    </row>
    <row r="1186" spans="1:17" x14ac:dyDescent="0.25">
      <c r="A1186">
        <v>1185</v>
      </c>
      <c r="B1186">
        <v>54.637965000000015</v>
      </c>
      <c r="C1186" s="2">
        <v>1</v>
      </c>
      <c r="H1186">
        <v>41.576099000000013</v>
      </c>
      <c r="I1186" s="3">
        <v>4</v>
      </c>
      <c r="P1186">
        <v>2</v>
      </c>
      <c r="Q1186" t="str">
        <f>CONCATENATE(C1186,E1186,G1186,I1186)</f>
        <v>14</v>
      </c>
    </row>
    <row r="1187" spans="1:17" x14ac:dyDescent="0.25">
      <c r="A1187">
        <v>1186</v>
      </c>
      <c r="B1187">
        <v>54.618018000000014</v>
      </c>
      <c r="C1187" s="2">
        <v>1</v>
      </c>
      <c r="H1187">
        <v>41.576259000000015</v>
      </c>
      <c r="I1187" s="3">
        <v>4</v>
      </c>
      <c r="P1187">
        <v>2</v>
      </c>
      <c r="Q1187" t="str">
        <f>CONCATENATE(C1187,E1187,G1187,I1187)</f>
        <v>14</v>
      </c>
    </row>
    <row r="1188" spans="1:17" x14ac:dyDescent="0.25">
      <c r="A1188">
        <v>1187</v>
      </c>
      <c r="B1188">
        <v>54.630305000000014</v>
      </c>
      <c r="C1188" s="2">
        <v>1</v>
      </c>
      <c r="H1188">
        <v>41.560569000000015</v>
      </c>
      <c r="I1188" s="3">
        <v>4</v>
      </c>
      <c r="P1188">
        <v>2</v>
      </c>
      <c r="Q1188" t="str">
        <f>CONCATENATE(C1188,E1188,G1188,I1188)</f>
        <v>14</v>
      </c>
    </row>
    <row r="1189" spans="1:17" x14ac:dyDescent="0.25">
      <c r="A1189">
        <v>1188</v>
      </c>
      <c r="B1189">
        <v>54.625892000000015</v>
      </c>
      <c r="C1189" s="2">
        <v>1</v>
      </c>
      <c r="H1189">
        <v>41.565566000000011</v>
      </c>
      <c r="I1189" s="3">
        <v>4</v>
      </c>
      <c r="P1189">
        <v>2</v>
      </c>
      <c r="Q1189" t="str">
        <f>CONCATENATE(C1189,E1189,G1189,I1189)</f>
        <v>14</v>
      </c>
    </row>
    <row r="1190" spans="1:17" x14ac:dyDescent="0.25">
      <c r="A1190">
        <v>1189</v>
      </c>
      <c r="B1190">
        <v>54.623393000000014</v>
      </c>
      <c r="C1190" s="2">
        <v>1</v>
      </c>
      <c r="H1190">
        <v>41.575675000000011</v>
      </c>
      <c r="I1190" s="3">
        <v>4</v>
      </c>
      <c r="P1190">
        <v>2</v>
      </c>
      <c r="Q1190" t="str">
        <f>CONCATENATE(C1190,E1190,G1190,I1190)</f>
        <v>14</v>
      </c>
    </row>
    <row r="1191" spans="1:17" x14ac:dyDescent="0.25">
      <c r="A1191">
        <v>1190</v>
      </c>
      <c r="B1191">
        <v>54.617702000000016</v>
      </c>
      <c r="C1191" s="2">
        <v>1</v>
      </c>
      <c r="H1191">
        <v>41.577693000000011</v>
      </c>
      <c r="I1191" s="3">
        <v>4</v>
      </c>
      <c r="P1191">
        <v>2</v>
      </c>
      <c r="Q1191" t="str">
        <f>CONCATENATE(C1191,E1191,G1191,I1191)</f>
        <v>14</v>
      </c>
    </row>
    <row r="1192" spans="1:17" x14ac:dyDescent="0.25">
      <c r="A1192">
        <v>1191</v>
      </c>
      <c r="B1192">
        <v>54.591640000000012</v>
      </c>
      <c r="C1192" s="2">
        <v>1</v>
      </c>
      <c r="H1192">
        <v>41.568069000000015</v>
      </c>
      <c r="I1192" s="3">
        <v>4</v>
      </c>
      <c r="P1192">
        <v>2</v>
      </c>
      <c r="Q1192" t="str">
        <f>CONCATENATE(C1192,E1192,G1192,I1192)</f>
        <v>14</v>
      </c>
    </row>
    <row r="1193" spans="1:17" x14ac:dyDescent="0.25">
      <c r="A1193">
        <v>1192</v>
      </c>
      <c r="B1193">
        <v>54.601211000000013</v>
      </c>
      <c r="C1193" s="2">
        <v>1</v>
      </c>
      <c r="H1193">
        <v>41.602958000000015</v>
      </c>
      <c r="I1193" s="3">
        <v>4</v>
      </c>
      <c r="P1193">
        <v>2</v>
      </c>
      <c r="Q1193" t="str">
        <f>CONCATENATE(C1193,E1193,G1193,I1193)</f>
        <v>14</v>
      </c>
    </row>
    <row r="1194" spans="1:17" x14ac:dyDescent="0.25">
      <c r="A1194">
        <v>1193</v>
      </c>
      <c r="B1194">
        <v>54.57977600000001</v>
      </c>
      <c r="C1194" s="2">
        <v>1</v>
      </c>
      <c r="H1194">
        <v>41.548705000000012</v>
      </c>
      <c r="I1194" s="3">
        <v>4</v>
      </c>
      <c r="P1194">
        <v>2</v>
      </c>
      <c r="Q1194" t="str">
        <f>CONCATENATE(C1194,E1194,G1194,I1194)</f>
        <v>14</v>
      </c>
    </row>
    <row r="1195" spans="1:17" x14ac:dyDescent="0.25">
      <c r="A1195">
        <v>1194</v>
      </c>
      <c r="B1195">
        <v>54.561904000000013</v>
      </c>
      <c r="C1195" s="2">
        <v>1</v>
      </c>
      <c r="H1195">
        <v>41.575565000000012</v>
      </c>
      <c r="I1195" s="3">
        <v>4</v>
      </c>
      <c r="P1195">
        <v>2</v>
      </c>
      <c r="Q1195" t="str">
        <f>CONCATENATE(C1195,E1195,G1195,I1195)</f>
        <v>14</v>
      </c>
    </row>
    <row r="1196" spans="1:17" x14ac:dyDescent="0.25">
      <c r="A1196">
        <v>1195</v>
      </c>
      <c r="B1196">
        <v>54.615840000000013</v>
      </c>
      <c r="C1196" s="2">
        <v>1</v>
      </c>
      <c r="H1196">
        <v>41.56945000000001</v>
      </c>
      <c r="I1196" s="3">
        <v>4</v>
      </c>
      <c r="P1196">
        <v>2</v>
      </c>
      <c r="Q1196" t="str">
        <f>CONCATENATE(C1196,E1196,G1196,I1196)</f>
        <v>14</v>
      </c>
    </row>
    <row r="1197" spans="1:17" x14ac:dyDescent="0.25">
      <c r="A1197">
        <v>1196</v>
      </c>
      <c r="B1197">
        <v>54.604511000000009</v>
      </c>
      <c r="C1197" s="2">
        <v>1</v>
      </c>
      <c r="H1197">
        <v>41.59742700000001</v>
      </c>
      <c r="I1197" s="3">
        <v>4</v>
      </c>
      <c r="P1197">
        <v>2</v>
      </c>
      <c r="Q1197" t="str">
        <f>CONCATENATE(C1197,E1197,G1197,I1197)</f>
        <v>14</v>
      </c>
    </row>
    <row r="1198" spans="1:17" x14ac:dyDescent="0.25">
      <c r="A1198">
        <v>1197</v>
      </c>
      <c r="B1198">
        <v>54.547759000000013</v>
      </c>
      <c r="C1198" s="2">
        <v>1</v>
      </c>
      <c r="H1198">
        <v>41.553230000000013</v>
      </c>
      <c r="I1198" s="3">
        <v>4</v>
      </c>
      <c r="P1198">
        <v>2</v>
      </c>
      <c r="Q1198" t="str">
        <f>CONCATENATE(C1198,E1198,G1198,I1198)</f>
        <v>14</v>
      </c>
    </row>
    <row r="1199" spans="1:17" x14ac:dyDescent="0.25">
      <c r="A1199">
        <v>1198</v>
      </c>
      <c r="B1199">
        <v>54.456752000000016</v>
      </c>
      <c r="C1199" s="2">
        <v>1</v>
      </c>
      <c r="H1199">
        <v>41.553230000000013</v>
      </c>
      <c r="I1199" s="3">
        <v>4</v>
      </c>
      <c r="P1199">
        <v>2</v>
      </c>
      <c r="Q1199" t="str">
        <f>CONCATENATE(C1199,E1199,G1199,I1199)</f>
        <v>14</v>
      </c>
    </row>
    <row r="1200" spans="1:17" x14ac:dyDescent="0.25">
      <c r="A1200">
        <v>1199</v>
      </c>
      <c r="B1200">
        <v>54.63264800000001</v>
      </c>
      <c r="C1200" s="2">
        <v>1</v>
      </c>
      <c r="P1200">
        <v>1</v>
      </c>
      <c r="Q1200" t="str">
        <f>CONCATENATE(C1200,E1200,G1200,I1200)</f>
        <v>1</v>
      </c>
    </row>
    <row r="1201" spans="1:17" x14ac:dyDescent="0.25">
      <c r="A1201">
        <v>1200</v>
      </c>
      <c r="F1201">
        <v>52.46261100000001</v>
      </c>
      <c r="G1201" s="5">
        <v>3</v>
      </c>
      <c r="P1201">
        <v>1</v>
      </c>
      <c r="Q1201" t="str">
        <f>CONCATENATE(C1201,E1201,G1201,I1201)</f>
        <v>3</v>
      </c>
    </row>
    <row r="1202" spans="1:17" x14ac:dyDescent="0.25">
      <c r="A1202">
        <v>1201</v>
      </c>
      <c r="D1202">
        <v>64.862865000000014</v>
      </c>
      <c r="E1202" s="4">
        <v>2</v>
      </c>
      <c r="F1202">
        <v>52.475322000000013</v>
      </c>
      <c r="G1202" s="5">
        <v>3</v>
      </c>
      <c r="P1202">
        <v>2</v>
      </c>
      <c r="Q1202" t="str">
        <f>CONCATENATE(C1202,E1202,G1202,I1202)</f>
        <v>23</v>
      </c>
    </row>
    <row r="1203" spans="1:17" x14ac:dyDescent="0.25">
      <c r="A1203">
        <v>1202</v>
      </c>
      <c r="D1203">
        <v>64.879779000000013</v>
      </c>
      <c r="E1203" s="4">
        <v>2</v>
      </c>
      <c r="F1203">
        <v>52.472343000000009</v>
      </c>
      <c r="G1203" s="5">
        <v>3</v>
      </c>
      <c r="P1203">
        <v>2</v>
      </c>
      <c r="Q1203" t="str">
        <f>CONCATENATE(C1203,E1203,G1203,I1203)</f>
        <v>23</v>
      </c>
    </row>
    <row r="1204" spans="1:17" x14ac:dyDescent="0.25">
      <c r="A1204">
        <v>1203</v>
      </c>
      <c r="D1204">
        <v>64.899726000000015</v>
      </c>
      <c r="E1204" s="4">
        <v>2</v>
      </c>
      <c r="F1204">
        <v>52.403945000000014</v>
      </c>
      <c r="G1204" s="5">
        <v>3</v>
      </c>
      <c r="P1204">
        <v>2</v>
      </c>
      <c r="Q1204" t="str">
        <f>CONCATENATE(C1204,E1204,G1204,I1204)</f>
        <v>23</v>
      </c>
    </row>
    <row r="1205" spans="1:17" x14ac:dyDescent="0.25">
      <c r="A1205">
        <v>1204</v>
      </c>
      <c r="D1205">
        <v>64.917068000000015</v>
      </c>
      <c r="E1205" s="4">
        <v>2</v>
      </c>
      <c r="F1205">
        <v>52.402030000000011</v>
      </c>
      <c r="G1205" s="5">
        <v>3</v>
      </c>
      <c r="P1205">
        <v>2</v>
      </c>
      <c r="Q1205" t="str">
        <f>CONCATENATE(C1205,E1205,G1205,I1205)</f>
        <v>23</v>
      </c>
    </row>
    <row r="1206" spans="1:17" x14ac:dyDescent="0.25">
      <c r="A1206">
        <v>1205</v>
      </c>
      <c r="D1206">
        <v>64.913238000000007</v>
      </c>
      <c r="E1206" s="4">
        <v>2</v>
      </c>
      <c r="F1206">
        <v>52.444263000000014</v>
      </c>
      <c r="G1206" s="5">
        <v>3</v>
      </c>
      <c r="P1206">
        <v>2</v>
      </c>
      <c r="Q1206" t="str">
        <f>CONCATENATE(C1206,E1206,G1206,I1206)</f>
        <v>23</v>
      </c>
    </row>
    <row r="1207" spans="1:17" x14ac:dyDescent="0.25">
      <c r="A1207">
        <v>1206</v>
      </c>
      <c r="D1207">
        <v>64.884677000000011</v>
      </c>
      <c r="E1207" s="4">
        <v>2</v>
      </c>
      <c r="F1207">
        <v>52.447398000000014</v>
      </c>
      <c r="G1207" s="5">
        <v>3</v>
      </c>
      <c r="P1207">
        <v>2</v>
      </c>
      <c r="Q1207" t="str">
        <f>CONCATENATE(C1207,E1207,G1207,I1207)</f>
        <v>23</v>
      </c>
    </row>
    <row r="1208" spans="1:17" x14ac:dyDescent="0.25">
      <c r="A1208">
        <v>1207</v>
      </c>
      <c r="D1208">
        <v>64.927600000000012</v>
      </c>
      <c r="E1208" s="4">
        <v>2</v>
      </c>
      <c r="F1208">
        <v>52.461707000000011</v>
      </c>
      <c r="G1208" s="5">
        <v>3</v>
      </c>
      <c r="P1208">
        <v>2</v>
      </c>
      <c r="Q1208" t="str">
        <f>CONCATENATE(C1208,E1208,G1208,I1208)</f>
        <v>23</v>
      </c>
    </row>
    <row r="1209" spans="1:17" x14ac:dyDescent="0.25">
      <c r="A1209">
        <v>1208</v>
      </c>
      <c r="D1209">
        <v>64.939086000000003</v>
      </c>
      <c r="E1209" s="4">
        <v>2</v>
      </c>
      <c r="F1209">
        <v>52.470748000000015</v>
      </c>
      <c r="G1209" s="5">
        <v>3</v>
      </c>
      <c r="P1209">
        <v>2</v>
      </c>
      <c r="Q1209" t="str">
        <f>CONCATENATE(C1209,E1209,G1209,I1209)</f>
        <v>23</v>
      </c>
    </row>
    <row r="1210" spans="1:17" x14ac:dyDescent="0.25">
      <c r="A1210">
        <v>1209</v>
      </c>
      <c r="D1210">
        <v>64.939033000000023</v>
      </c>
      <c r="E1210" s="4">
        <v>2</v>
      </c>
      <c r="F1210">
        <v>52.468993000000012</v>
      </c>
      <c r="G1210" s="5">
        <v>3</v>
      </c>
      <c r="P1210">
        <v>2</v>
      </c>
      <c r="Q1210" t="str">
        <f>CONCATENATE(C1210,E1210,G1210,I1210)</f>
        <v>23</v>
      </c>
    </row>
    <row r="1211" spans="1:17" x14ac:dyDescent="0.25">
      <c r="A1211">
        <v>1210</v>
      </c>
      <c r="D1211">
        <v>64.916854000000015</v>
      </c>
      <c r="E1211" s="4">
        <v>2</v>
      </c>
      <c r="F1211">
        <v>52.431388000000013</v>
      </c>
      <c r="G1211" s="5">
        <v>3</v>
      </c>
      <c r="P1211">
        <v>2</v>
      </c>
      <c r="Q1211" t="str">
        <f>CONCATENATE(C1211,E1211,G1211,I1211)</f>
        <v>23</v>
      </c>
    </row>
    <row r="1212" spans="1:17" x14ac:dyDescent="0.25">
      <c r="A1212">
        <v>1211</v>
      </c>
      <c r="D1212">
        <v>64.900626000000017</v>
      </c>
      <c r="E1212" s="4">
        <v>2</v>
      </c>
      <c r="F1212">
        <v>52.429473000000016</v>
      </c>
      <c r="G1212" s="5">
        <v>3</v>
      </c>
      <c r="P1212">
        <v>2</v>
      </c>
      <c r="Q1212" t="str">
        <f>CONCATENATE(C1212,E1212,G1212,I1212)</f>
        <v>23</v>
      </c>
    </row>
    <row r="1213" spans="1:17" x14ac:dyDescent="0.25">
      <c r="A1213">
        <v>1212</v>
      </c>
      <c r="D1213">
        <v>64.997916000000004</v>
      </c>
      <c r="E1213" s="4">
        <v>2</v>
      </c>
      <c r="F1213">
        <v>52.46261100000001</v>
      </c>
      <c r="G1213" s="5">
        <v>3</v>
      </c>
      <c r="P1213">
        <v>2</v>
      </c>
      <c r="Q1213" t="str">
        <f>CONCATENATE(C1213,E1213,G1213,I1213)</f>
        <v>23</v>
      </c>
    </row>
    <row r="1214" spans="1:17" x14ac:dyDescent="0.25">
      <c r="A1214">
        <v>1213</v>
      </c>
      <c r="D1214">
        <v>64.862865000000014</v>
      </c>
      <c r="E1214" s="4">
        <v>2</v>
      </c>
      <c r="P1214">
        <v>1</v>
      </c>
      <c r="Q1214" t="str">
        <f>CONCATENATE(C1214,E1214,G1214,I1214)</f>
        <v>2</v>
      </c>
    </row>
    <row r="1215" spans="1:17" x14ac:dyDescent="0.25">
      <c r="A1215">
        <v>1214</v>
      </c>
      <c r="P1215">
        <v>0</v>
      </c>
      <c r="Q1215" t="str">
        <f>CONCATENATE(C1215,E1215,G1215,I1215)</f>
        <v/>
      </c>
    </row>
    <row r="1216" spans="1:17" x14ac:dyDescent="0.25">
      <c r="A1216">
        <v>1215</v>
      </c>
      <c r="B1216">
        <v>74.226999000000006</v>
      </c>
      <c r="C1216" s="2">
        <v>1</v>
      </c>
      <c r="H1216">
        <v>63.210941000000012</v>
      </c>
      <c r="I1216" s="3">
        <v>4</v>
      </c>
      <c r="P1216">
        <v>2</v>
      </c>
      <c r="Q1216" t="str">
        <f>CONCATENATE(C1216,E1216,G1216,I1216)</f>
        <v>14</v>
      </c>
    </row>
    <row r="1217" spans="1:17" x14ac:dyDescent="0.25">
      <c r="A1217">
        <v>1216</v>
      </c>
      <c r="B1217">
        <v>74.188684000000009</v>
      </c>
      <c r="C1217" s="2">
        <v>1</v>
      </c>
      <c r="H1217">
        <v>63.210834000000013</v>
      </c>
      <c r="I1217" s="3">
        <v>4</v>
      </c>
      <c r="P1217">
        <v>2</v>
      </c>
      <c r="Q1217" t="str">
        <f>CONCATENATE(C1217,E1217,G1217,I1217)</f>
        <v>14</v>
      </c>
    </row>
    <row r="1218" spans="1:17" x14ac:dyDescent="0.25">
      <c r="A1218">
        <v>1217</v>
      </c>
      <c r="B1218">
        <v>74.176315000000002</v>
      </c>
      <c r="C1218" s="2">
        <v>1</v>
      </c>
      <c r="H1218">
        <v>63.197692000000011</v>
      </c>
      <c r="I1218" s="3">
        <v>4</v>
      </c>
      <c r="P1218">
        <v>2</v>
      </c>
      <c r="Q1218" t="str">
        <f>CONCATENATE(C1218,E1218,G1218,I1218)</f>
        <v>14</v>
      </c>
    </row>
    <row r="1219" spans="1:17" x14ac:dyDescent="0.25">
      <c r="A1219">
        <v>1218</v>
      </c>
      <c r="B1219">
        <v>74.139263</v>
      </c>
      <c r="C1219" s="2">
        <v>1</v>
      </c>
      <c r="H1219">
        <v>63.183177000000015</v>
      </c>
      <c r="I1219" s="3">
        <v>4</v>
      </c>
      <c r="P1219">
        <v>2</v>
      </c>
      <c r="Q1219" t="str">
        <f>CONCATENATE(C1219,E1219,G1219,I1219)</f>
        <v>14</v>
      </c>
    </row>
    <row r="1220" spans="1:17" x14ac:dyDescent="0.25">
      <c r="A1220">
        <v>1219</v>
      </c>
      <c r="B1220">
        <v>74.125894000000002</v>
      </c>
      <c r="C1220" s="2">
        <v>1</v>
      </c>
      <c r="H1220">
        <v>63.179397000000016</v>
      </c>
      <c r="I1220" s="3">
        <v>4</v>
      </c>
      <c r="P1220">
        <v>2</v>
      </c>
      <c r="Q1220" t="str">
        <f>CONCATENATE(C1220,E1220,G1220,I1220)</f>
        <v>14</v>
      </c>
    </row>
    <row r="1221" spans="1:17" x14ac:dyDescent="0.25">
      <c r="A1221">
        <v>1220</v>
      </c>
      <c r="B1221">
        <v>74.136420000000001</v>
      </c>
      <c r="C1221" s="2">
        <v>1</v>
      </c>
      <c r="H1221">
        <v>63.192378000000012</v>
      </c>
      <c r="I1221" s="3">
        <v>4</v>
      </c>
      <c r="P1221">
        <v>2</v>
      </c>
      <c r="Q1221" t="str">
        <f>CONCATENATE(C1221,E1221,G1221,I1221)</f>
        <v>14</v>
      </c>
    </row>
    <row r="1222" spans="1:17" x14ac:dyDescent="0.25">
      <c r="A1222">
        <v>1221</v>
      </c>
      <c r="B1222">
        <v>74.111631000000003</v>
      </c>
      <c r="C1222" s="2">
        <v>1</v>
      </c>
      <c r="H1222">
        <v>63.181098000000013</v>
      </c>
      <c r="I1222" s="3">
        <v>4</v>
      </c>
      <c r="P1222">
        <v>2</v>
      </c>
      <c r="Q1222" t="str">
        <f>CONCATENATE(C1222,E1222,G1222,I1222)</f>
        <v>14</v>
      </c>
    </row>
    <row r="1223" spans="1:17" x14ac:dyDescent="0.25">
      <c r="A1223">
        <v>1222</v>
      </c>
      <c r="B1223">
        <v>74.121420000000001</v>
      </c>
      <c r="C1223" s="2">
        <v>1</v>
      </c>
      <c r="H1223">
        <v>63.182162000000012</v>
      </c>
      <c r="I1223" s="3">
        <v>4</v>
      </c>
      <c r="P1223">
        <v>2</v>
      </c>
      <c r="Q1223" t="str">
        <f>CONCATENATE(C1223,E1223,G1223,I1223)</f>
        <v>14</v>
      </c>
    </row>
    <row r="1224" spans="1:17" x14ac:dyDescent="0.25">
      <c r="A1224">
        <v>1223</v>
      </c>
      <c r="B1224">
        <v>74.117526000000012</v>
      </c>
      <c r="C1224" s="2">
        <v>1</v>
      </c>
      <c r="H1224">
        <v>63.235248000000013</v>
      </c>
      <c r="I1224" s="3">
        <v>4</v>
      </c>
      <c r="P1224">
        <v>2</v>
      </c>
      <c r="Q1224" t="str">
        <f>CONCATENATE(C1224,E1224,G1224,I1224)</f>
        <v>14</v>
      </c>
    </row>
    <row r="1225" spans="1:17" x14ac:dyDescent="0.25">
      <c r="A1225">
        <v>1224</v>
      </c>
      <c r="B1225">
        <v>74.199842000000004</v>
      </c>
      <c r="C1225" s="2">
        <v>1</v>
      </c>
      <c r="H1225">
        <v>63.220672000000015</v>
      </c>
      <c r="I1225" s="3">
        <v>4</v>
      </c>
      <c r="P1225">
        <v>2</v>
      </c>
      <c r="Q1225" t="str">
        <f>CONCATENATE(C1225,E1225,G1225,I1225)</f>
        <v>14</v>
      </c>
    </row>
    <row r="1226" spans="1:17" x14ac:dyDescent="0.25">
      <c r="A1226">
        <v>1225</v>
      </c>
      <c r="B1226">
        <v>74.133210000000005</v>
      </c>
      <c r="C1226" s="2">
        <v>1</v>
      </c>
      <c r="H1226">
        <v>63.128226000000012</v>
      </c>
      <c r="I1226" s="3">
        <v>4</v>
      </c>
      <c r="P1226">
        <v>2</v>
      </c>
      <c r="Q1226" t="str">
        <f>CONCATENATE(C1226,E1226,G1226,I1226)</f>
        <v>14</v>
      </c>
    </row>
    <row r="1227" spans="1:17" x14ac:dyDescent="0.25">
      <c r="A1227">
        <v>1226</v>
      </c>
      <c r="P1227">
        <v>0</v>
      </c>
      <c r="Q1227" t="str">
        <f>CONCATENATE(C1227,E1227,G1227,I1227)</f>
        <v/>
      </c>
    </row>
    <row r="1228" spans="1:17" x14ac:dyDescent="0.25">
      <c r="A1228">
        <v>1227</v>
      </c>
      <c r="F1228">
        <v>74.121210000000005</v>
      </c>
      <c r="G1228" s="5">
        <v>3</v>
      </c>
      <c r="P1228">
        <v>1</v>
      </c>
      <c r="Q1228" t="str">
        <f>CONCATENATE(C1228,E1228,G1228,I1228)</f>
        <v>3</v>
      </c>
    </row>
    <row r="1229" spans="1:17" x14ac:dyDescent="0.25">
      <c r="A1229">
        <v>1228</v>
      </c>
      <c r="D1229">
        <v>83.964105000000004</v>
      </c>
      <c r="E1229" s="4">
        <v>2</v>
      </c>
      <c r="F1229">
        <v>74.121210000000005</v>
      </c>
      <c r="G1229" s="5">
        <v>3</v>
      </c>
      <c r="P1229">
        <v>2</v>
      </c>
      <c r="Q1229" t="str">
        <f>CONCATENATE(C1229,E1229,G1229,I1229)</f>
        <v>23</v>
      </c>
    </row>
    <row r="1230" spans="1:17" x14ac:dyDescent="0.25">
      <c r="A1230">
        <v>1229</v>
      </c>
      <c r="D1230">
        <v>83.940893000000003</v>
      </c>
      <c r="E1230" s="4">
        <v>2</v>
      </c>
      <c r="F1230">
        <v>74.121210000000005</v>
      </c>
      <c r="G1230" s="5">
        <v>3</v>
      </c>
      <c r="P1230">
        <v>2</v>
      </c>
      <c r="Q1230" t="str">
        <f>CONCATENATE(C1230,E1230,G1230,I1230)</f>
        <v>23</v>
      </c>
    </row>
    <row r="1231" spans="1:17" x14ac:dyDescent="0.25">
      <c r="A1231">
        <v>1230</v>
      </c>
      <c r="D1231">
        <v>83.963999999999999</v>
      </c>
      <c r="E1231" s="4">
        <v>2</v>
      </c>
      <c r="F1231">
        <v>74.121210000000005</v>
      </c>
      <c r="G1231" s="5">
        <v>3</v>
      </c>
      <c r="P1231">
        <v>2</v>
      </c>
      <c r="Q1231" t="str">
        <f>CONCATENATE(C1231,E1231,G1231,I1231)</f>
        <v>23</v>
      </c>
    </row>
    <row r="1232" spans="1:17" x14ac:dyDescent="0.25">
      <c r="A1232">
        <v>1231</v>
      </c>
      <c r="D1232">
        <v>83.94068200000001</v>
      </c>
      <c r="E1232" s="4">
        <v>2</v>
      </c>
      <c r="F1232">
        <v>74.121210000000005</v>
      </c>
      <c r="G1232" s="5">
        <v>3</v>
      </c>
      <c r="P1232">
        <v>2</v>
      </c>
      <c r="Q1232" t="str">
        <f>CONCATENATE(C1232,E1232,G1232,I1232)</f>
        <v>23</v>
      </c>
    </row>
    <row r="1233" spans="1:17" x14ac:dyDescent="0.25">
      <c r="A1233">
        <v>1232</v>
      </c>
      <c r="D1233">
        <v>83.95968400000001</v>
      </c>
      <c r="E1233" s="4">
        <v>2</v>
      </c>
      <c r="F1233">
        <v>74.121210000000005</v>
      </c>
      <c r="G1233" s="5">
        <v>3</v>
      </c>
      <c r="P1233">
        <v>2</v>
      </c>
      <c r="Q1233" t="str">
        <f>CONCATENATE(C1233,E1233,G1233,I1233)</f>
        <v>23</v>
      </c>
    </row>
    <row r="1234" spans="1:17" x14ac:dyDescent="0.25">
      <c r="A1234">
        <v>1233</v>
      </c>
      <c r="D1234">
        <v>83.915157000000008</v>
      </c>
      <c r="E1234" s="4">
        <v>2</v>
      </c>
      <c r="F1234">
        <v>74.121210000000005</v>
      </c>
      <c r="G1234" s="5">
        <v>3</v>
      </c>
      <c r="P1234">
        <v>2</v>
      </c>
      <c r="Q1234" t="str">
        <f>CONCATENATE(C1234,E1234,G1234,I1234)</f>
        <v>23</v>
      </c>
    </row>
    <row r="1235" spans="1:17" x14ac:dyDescent="0.25">
      <c r="A1235">
        <v>1234</v>
      </c>
      <c r="D1235">
        <v>83.890473000000014</v>
      </c>
      <c r="E1235" s="4">
        <v>2</v>
      </c>
      <c r="F1235">
        <v>74.121210000000005</v>
      </c>
      <c r="G1235" s="5">
        <v>3</v>
      </c>
      <c r="P1235">
        <v>2</v>
      </c>
      <c r="Q1235" t="str">
        <f>CONCATENATE(C1235,E1235,G1235,I1235)</f>
        <v>23</v>
      </c>
    </row>
    <row r="1236" spans="1:17" x14ac:dyDescent="0.25">
      <c r="A1236">
        <v>1235</v>
      </c>
      <c r="D1236">
        <v>83.913262000000003</v>
      </c>
      <c r="E1236" s="4">
        <v>2</v>
      </c>
      <c r="F1236">
        <v>74.121210000000005</v>
      </c>
      <c r="G1236" s="5">
        <v>3</v>
      </c>
      <c r="P1236">
        <v>2</v>
      </c>
      <c r="Q1236" t="str">
        <f>CONCATENATE(C1236,E1236,G1236,I1236)</f>
        <v>23</v>
      </c>
    </row>
    <row r="1237" spans="1:17" x14ac:dyDescent="0.25">
      <c r="A1237">
        <v>1236</v>
      </c>
      <c r="D1237">
        <v>83.958209000000011</v>
      </c>
      <c r="E1237" s="4">
        <v>2</v>
      </c>
      <c r="F1237">
        <v>74.121210000000005</v>
      </c>
      <c r="G1237" s="5">
        <v>3</v>
      </c>
      <c r="P1237">
        <v>2</v>
      </c>
      <c r="Q1237" t="str">
        <f>CONCATENATE(C1237,E1237,G1237,I1237)</f>
        <v>23</v>
      </c>
    </row>
    <row r="1238" spans="1:17" x14ac:dyDescent="0.25">
      <c r="A1238">
        <v>1237</v>
      </c>
      <c r="D1238">
        <v>83.945105000000012</v>
      </c>
      <c r="E1238" s="4">
        <v>2</v>
      </c>
      <c r="P1238">
        <v>1</v>
      </c>
      <c r="Q1238" t="str">
        <f>CONCATENATE(C1238,E1238,G1238,I1238)</f>
        <v>2</v>
      </c>
    </row>
    <row r="1239" spans="1:17" x14ac:dyDescent="0.25">
      <c r="A1239">
        <v>1238</v>
      </c>
      <c r="D1239">
        <v>83.964105000000004</v>
      </c>
      <c r="E1239" s="4">
        <v>2</v>
      </c>
      <c r="P1239">
        <v>1</v>
      </c>
      <c r="Q1239" t="str">
        <f>CONCATENATE(C1239,E1239,G1239,I1239)</f>
        <v>2</v>
      </c>
    </row>
    <row r="1240" spans="1:17" x14ac:dyDescent="0.25">
      <c r="A1240">
        <v>1239</v>
      </c>
      <c r="P1240">
        <v>0</v>
      </c>
      <c r="Q1240" t="str">
        <f>CONCATENATE(C1240,E1240,G1240,I1240)</f>
        <v/>
      </c>
    </row>
    <row r="1241" spans="1:17" x14ac:dyDescent="0.25">
      <c r="A1241">
        <v>1240</v>
      </c>
      <c r="B1241">
        <v>93.578420000000008</v>
      </c>
      <c r="C1241" s="2">
        <v>1</v>
      </c>
      <c r="P1241">
        <v>1</v>
      </c>
      <c r="Q1241" t="str">
        <f>CONCATENATE(C1241,E1241,G1241,I1241)</f>
        <v>1</v>
      </c>
    </row>
    <row r="1242" spans="1:17" x14ac:dyDescent="0.25">
      <c r="A1242">
        <v>1241</v>
      </c>
      <c r="B1242">
        <v>93.580472000000015</v>
      </c>
      <c r="C1242" s="2">
        <v>1</v>
      </c>
      <c r="H1242">
        <v>83.118210000000005</v>
      </c>
      <c r="I1242" s="3">
        <v>4</v>
      </c>
      <c r="P1242">
        <v>2</v>
      </c>
      <c r="Q1242" t="str">
        <f>CONCATENATE(C1242,E1242,G1242,I1242)</f>
        <v>14</v>
      </c>
    </row>
    <row r="1243" spans="1:17" x14ac:dyDescent="0.25">
      <c r="A1243">
        <v>1242</v>
      </c>
      <c r="B1243">
        <v>93.565051000000011</v>
      </c>
      <c r="C1243" s="2">
        <v>1</v>
      </c>
      <c r="H1243">
        <v>83.077683000000007</v>
      </c>
      <c r="I1243" s="3">
        <v>4</v>
      </c>
      <c r="P1243">
        <v>2</v>
      </c>
      <c r="Q1243" t="str">
        <f>CONCATENATE(C1243,E1243,G1243,I1243)</f>
        <v>14</v>
      </c>
    </row>
    <row r="1244" spans="1:17" x14ac:dyDescent="0.25">
      <c r="A1244">
        <v>1243</v>
      </c>
      <c r="B1244">
        <v>93.586947000000009</v>
      </c>
      <c r="C1244" s="2">
        <v>1</v>
      </c>
      <c r="H1244">
        <v>83.055789000000004</v>
      </c>
      <c r="I1244" s="3">
        <v>4</v>
      </c>
      <c r="P1244">
        <v>2</v>
      </c>
      <c r="Q1244" t="str">
        <f>CONCATENATE(C1244,E1244,G1244,I1244)</f>
        <v>14</v>
      </c>
    </row>
    <row r="1245" spans="1:17" x14ac:dyDescent="0.25">
      <c r="A1245">
        <v>1244</v>
      </c>
      <c r="B1245">
        <v>93.554894000000004</v>
      </c>
      <c r="C1245" s="2">
        <v>1</v>
      </c>
      <c r="H1245">
        <v>83.068368000000007</v>
      </c>
      <c r="I1245" s="3">
        <v>4</v>
      </c>
      <c r="P1245">
        <v>2</v>
      </c>
      <c r="Q1245" t="str">
        <f>CONCATENATE(C1245,E1245,G1245,I1245)</f>
        <v>14</v>
      </c>
    </row>
    <row r="1246" spans="1:17" x14ac:dyDescent="0.25">
      <c r="A1246">
        <v>1245</v>
      </c>
      <c r="B1246">
        <v>93.536420000000007</v>
      </c>
      <c r="C1246" s="2">
        <v>1</v>
      </c>
      <c r="H1246">
        <v>83.048578000000006</v>
      </c>
      <c r="I1246" s="3">
        <v>4</v>
      </c>
      <c r="P1246">
        <v>2</v>
      </c>
      <c r="Q1246" t="str">
        <f>CONCATENATE(C1246,E1246,G1246,I1246)</f>
        <v>14</v>
      </c>
    </row>
    <row r="1247" spans="1:17" x14ac:dyDescent="0.25">
      <c r="A1247">
        <v>1246</v>
      </c>
      <c r="B1247">
        <v>93.533156000000005</v>
      </c>
      <c r="C1247" s="2">
        <v>1</v>
      </c>
      <c r="H1247">
        <v>83.057366999999999</v>
      </c>
      <c r="I1247" s="3">
        <v>4</v>
      </c>
      <c r="P1247">
        <v>2</v>
      </c>
      <c r="Q1247" t="str">
        <f>CONCATENATE(C1247,E1247,G1247,I1247)</f>
        <v>14</v>
      </c>
    </row>
    <row r="1248" spans="1:17" x14ac:dyDescent="0.25">
      <c r="A1248">
        <v>1247</v>
      </c>
      <c r="B1248">
        <v>93.592788000000013</v>
      </c>
      <c r="C1248" s="2">
        <v>1</v>
      </c>
      <c r="H1248">
        <v>83.04284100000001</v>
      </c>
      <c r="I1248" s="3">
        <v>4</v>
      </c>
      <c r="P1248">
        <v>2</v>
      </c>
      <c r="Q1248" t="str">
        <f>CONCATENATE(C1248,E1248,G1248,I1248)</f>
        <v>14</v>
      </c>
    </row>
    <row r="1249" spans="1:17" x14ac:dyDescent="0.25">
      <c r="A1249">
        <v>1248</v>
      </c>
      <c r="B1249">
        <v>93.589156000000003</v>
      </c>
      <c r="C1249" s="2">
        <v>1</v>
      </c>
      <c r="H1249">
        <v>83.040420000000012</v>
      </c>
      <c r="I1249" s="3">
        <v>4</v>
      </c>
      <c r="P1249">
        <v>2</v>
      </c>
      <c r="Q1249" t="str">
        <f>CONCATENATE(C1249,E1249,G1249,I1249)</f>
        <v>14</v>
      </c>
    </row>
    <row r="1250" spans="1:17" x14ac:dyDescent="0.25">
      <c r="A1250">
        <v>1249</v>
      </c>
      <c r="B1250">
        <v>93.578420000000008</v>
      </c>
      <c r="C1250" s="2">
        <v>1</v>
      </c>
      <c r="H1250">
        <v>83.136894000000012</v>
      </c>
      <c r="I1250" s="3">
        <v>4</v>
      </c>
      <c r="P1250">
        <v>2</v>
      </c>
      <c r="Q1250" t="str">
        <f>CONCATENATE(C1250,E1250,G1250,I1250)</f>
        <v>14</v>
      </c>
    </row>
    <row r="1251" spans="1:17" x14ac:dyDescent="0.25">
      <c r="A1251">
        <v>1250</v>
      </c>
      <c r="H1251">
        <v>83.136894000000012</v>
      </c>
      <c r="I1251" s="3">
        <v>4</v>
      </c>
      <c r="P1251">
        <v>1</v>
      </c>
      <c r="Q1251" t="str">
        <f>CONCATENATE(C1251,E1251,G1251,I1251)</f>
        <v>4</v>
      </c>
    </row>
    <row r="1252" spans="1:17" x14ac:dyDescent="0.25">
      <c r="A1252">
        <v>1251</v>
      </c>
      <c r="F1252">
        <v>93.412578000000011</v>
      </c>
      <c r="G1252" s="5">
        <v>3</v>
      </c>
      <c r="P1252">
        <v>1</v>
      </c>
      <c r="Q1252" t="str">
        <f>CONCATENATE(C1252,E1252,G1252,I1252)</f>
        <v>3</v>
      </c>
    </row>
    <row r="1253" spans="1:17" x14ac:dyDescent="0.25">
      <c r="A1253">
        <v>1252</v>
      </c>
      <c r="F1253">
        <v>93.39410500000001</v>
      </c>
      <c r="G1253" s="5">
        <v>3</v>
      </c>
      <c r="P1253">
        <v>1</v>
      </c>
      <c r="Q1253" t="str">
        <f>CONCATENATE(C1253,E1253,G1253,I1253)</f>
        <v>3</v>
      </c>
    </row>
    <row r="1254" spans="1:17" x14ac:dyDescent="0.25">
      <c r="A1254">
        <v>1253</v>
      </c>
      <c r="D1254">
        <v>107.280734</v>
      </c>
      <c r="E1254" s="4">
        <v>2</v>
      </c>
      <c r="F1254">
        <v>93.433526000000001</v>
      </c>
      <c r="G1254" s="5">
        <v>3</v>
      </c>
      <c r="P1254">
        <v>2</v>
      </c>
      <c r="Q1254" t="str">
        <f>CONCATENATE(C1254,E1254,G1254,I1254)</f>
        <v>23</v>
      </c>
    </row>
    <row r="1255" spans="1:17" x14ac:dyDescent="0.25">
      <c r="A1255">
        <v>1254</v>
      </c>
      <c r="D1255">
        <v>107.26715799999999</v>
      </c>
      <c r="E1255" s="4">
        <v>2</v>
      </c>
      <c r="F1255">
        <v>93.39368300000001</v>
      </c>
      <c r="G1255" s="5">
        <v>3</v>
      </c>
      <c r="P1255">
        <v>2</v>
      </c>
      <c r="Q1255" t="str">
        <f>CONCATENATE(C1255,E1255,G1255,I1255)</f>
        <v>23</v>
      </c>
    </row>
    <row r="1256" spans="1:17" x14ac:dyDescent="0.25">
      <c r="A1256">
        <v>1255</v>
      </c>
      <c r="D1256">
        <v>107.28068400000001</v>
      </c>
      <c r="E1256" s="4">
        <v>2</v>
      </c>
      <c r="F1256">
        <v>93.445209000000006</v>
      </c>
      <c r="G1256" s="5">
        <v>3</v>
      </c>
      <c r="P1256">
        <v>2</v>
      </c>
      <c r="Q1256" t="str">
        <f>CONCATENATE(C1256,E1256,G1256,I1256)</f>
        <v>23</v>
      </c>
    </row>
    <row r="1257" spans="1:17" x14ac:dyDescent="0.25">
      <c r="A1257">
        <v>1256</v>
      </c>
      <c r="D1257">
        <v>107.303473</v>
      </c>
      <c r="E1257" s="4">
        <v>2</v>
      </c>
      <c r="F1257">
        <v>93.354577000000006</v>
      </c>
      <c r="G1257" s="5">
        <v>3</v>
      </c>
      <c r="P1257">
        <v>2</v>
      </c>
      <c r="Q1257" t="str">
        <f>CONCATENATE(C1257,E1257,G1257,I1257)</f>
        <v>23</v>
      </c>
    </row>
    <row r="1258" spans="1:17" x14ac:dyDescent="0.25">
      <c r="A1258">
        <v>1257</v>
      </c>
      <c r="D1258">
        <v>107.27178900000001</v>
      </c>
      <c r="E1258" s="4">
        <v>2</v>
      </c>
      <c r="F1258">
        <v>93.313262000000009</v>
      </c>
      <c r="G1258" s="5">
        <v>3</v>
      </c>
      <c r="P1258">
        <v>2</v>
      </c>
      <c r="Q1258" t="str">
        <f>CONCATENATE(C1258,E1258,G1258,I1258)</f>
        <v>23</v>
      </c>
    </row>
    <row r="1259" spans="1:17" x14ac:dyDescent="0.25">
      <c r="A1259">
        <v>1258</v>
      </c>
      <c r="D1259">
        <v>107.28247400000001</v>
      </c>
      <c r="E1259" s="4">
        <v>2</v>
      </c>
      <c r="F1259">
        <v>93.332051000000007</v>
      </c>
      <c r="G1259" s="5">
        <v>3</v>
      </c>
      <c r="P1259">
        <v>2</v>
      </c>
      <c r="Q1259" t="str">
        <f>CONCATENATE(C1259,E1259,G1259,I1259)</f>
        <v>23</v>
      </c>
    </row>
    <row r="1260" spans="1:17" x14ac:dyDescent="0.25">
      <c r="A1260">
        <v>1259</v>
      </c>
      <c r="D1260">
        <v>107.23826099999999</v>
      </c>
      <c r="E1260" s="4">
        <v>2</v>
      </c>
      <c r="F1260">
        <v>93.373103000000015</v>
      </c>
      <c r="G1260" s="5">
        <v>3</v>
      </c>
      <c r="P1260">
        <v>2</v>
      </c>
      <c r="Q1260" t="str">
        <f>CONCATENATE(C1260,E1260,G1260,I1260)</f>
        <v>23</v>
      </c>
    </row>
    <row r="1261" spans="1:17" x14ac:dyDescent="0.25">
      <c r="A1261">
        <v>1260</v>
      </c>
      <c r="D1261">
        <v>107.25710600000001</v>
      </c>
      <c r="E1261" s="4">
        <v>2</v>
      </c>
      <c r="F1261">
        <v>93.412578000000011</v>
      </c>
      <c r="G1261" s="5">
        <v>3</v>
      </c>
      <c r="P1261">
        <v>2</v>
      </c>
      <c r="Q1261" t="str">
        <f>CONCATENATE(C1261,E1261,G1261,I1261)</f>
        <v>23</v>
      </c>
    </row>
    <row r="1262" spans="1:17" x14ac:dyDescent="0.25">
      <c r="A1262">
        <v>1261</v>
      </c>
      <c r="D1262">
        <v>107.418735</v>
      </c>
      <c r="E1262" s="4">
        <v>2</v>
      </c>
      <c r="P1262">
        <v>1</v>
      </c>
      <c r="Q1262" t="str">
        <f>CONCATENATE(C1262,E1262,G1262,I1262)</f>
        <v>2</v>
      </c>
    </row>
    <row r="1263" spans="1:17" x14ac:dyDescent="0.25">
      <c r="A1263">
        <v>1262</v>
      </c>
      <c r="B1263">
        <v>116.523791</v>
      </c>
      <c r="C1263" s="2">
        <v>1</v>
      </c>
      <c r="D1263">
        <v>107.280734</v>
      </c>
      <c r="E1263" s="4">
        <v>2</v>
      </c>
      <c r="P1263">
        <v>2</v>
      </c>
      <c r="Q1263" t="str">
        <f>CONCATENATE(C1263,E1263,G1263,I1263)</f>
        <v>12</v>
      </c>
    </row>
    <row r="1264" spans="1:17" x14ac:dyDescent="0.25">
      <c r="A1264">
        <v>1263</v>
      </c>
      <c r="B1264">
        <v>116.572524</v>
      </c>
      <c r="C1264" s="2">
        <v>1</v>
      </c>
      <c r="P1264">
        <v>1</v>
      </c>
      <c r="Q1264" t="str">
        <f>CONCATENATE(C1264,E1264,G1264,I1264)</f>
        <v>1</v>
      </c>
    </row>
    <row r="1265" spans="1:17" x14ac:dyDescent="0.25">
      <c r="A1265">
        <v>1264</v>
      </c>
      <c r="B1265">
        <v>116.517787</v>
      </c>
      <c r="C1265" s="2">
        <v>1</v>
      </c>
      <c r="P1265">
        <v>1</v>
      </c>
      <c r="Q1265" t="str">
        <f>CONCATENATE(C1265,E1265,G1265,I1265)</f>
        <v>1</v>
      </c>
    </row>
    <row r="1266" spans="1:17" x14ac:dyDescent="0.25">
      <c r="A1266">
        <v>1265</v>
      </c>
      <c r="B1266">
        <v>116.53221000000001</v>
      </c>
      <c r="C1266" s="2">
        <v>1</v>
      </c>
      <c r="P1266">
        <v>1</v>
      </c>
      <c r="Q1266" t="str">
        <f>CONCATENATE(C1266,E1266,G1266,I1266)</f>
        <v>1</v>
      </c>
    </row>
    <row r="1267" spans="1:17" x14ac:dyDescent="0.25">
      <c r="A1267">
        <v>1266</v>
      </c>
      <c r="B1267">
        <v>116.562629</v>
      </c>
      <c r="C1267" s="2">
        <v>1</v>
      </c>
      <c r="P1267">
        <v>1</v>
      </c>
      <c r="Q1267" t="str">
        <f>CONCATENATE(C1267,E1267,G1267,I1267)</f>
        <v>1</v>
      </c>
    </row>
    <row r="1268" spans="1:17" x14ac:dyDescent="0.25">
      <c r="A1268">
        <v>1267</v>
      </c>
      <c r="B1268">
        <v>116.516051</v>
      </c>
      <c r="C1268" s="2">
        <v>1</v>
      </c>
      <c r="P1268">
        <v>1</v>
      </c>
      <c r="Q1268" t="str">
        <f>CONCATENATE(C1268,E1268,G1268,I1268)</f>
        <v>1</v>
      </c>
    </row>
    <row r="1269" spans="1:17" x14ac:dyDescent="0.25">
      <c r="A1269">
        <v>1268</v>
      </c>
      <c r="B1269">
        <v>116.572474</v>
      </c>
      <c r="C1269" s="2">
        <v>1</v>
      </c>
      <c r="H1269">
        <v>110.58142000000001</v>
      </c>
      <c r="I1269" s="3">
        <v>4</v>
      </c>
      <c r="P1269">
        <v>2</v>
      </c>
      <c r="Q1269" t="str">
        <f>CONCATENATE(C1269,E1269,G1269,I1269)</f>
        <v>14</v>
      </c>
    </row>
    <row r="1270" spans="1:17" x14ac:dyDescent="0.25">
      <c r="A1270">
        <v>1269</v>
      </c>
      <c r="B1270">
        <v>116.61526000000001</v>
      </c>
      <c r="C1270" s="2">
        <v>1</v>
      </c>
      <c r="H1270">
        <v>110.559157</v>
      </c>
      <c r="I1270" s="3">
        <v>4</v>
      </c>
      <c r="P1270">
        <v>2</v>
      </c>
      <c r="Q1270" t="str">
        <f>CONCATENATE(C1270,E1270,G1270,I1270)</f>
        <v>14</v>
      </c>
    </row>
    <row r="1271" spans="1:17" x14ac:dyDescent="0.25">
      <c r="A1271">
        <v>1270</v>
      </c>
      <c r="B1271">
        <v>116.56847300000001</v>
      </c>
      <c r="C1271" s="2">
        <v>1</v>
      </c>
      <c r="H1271">
        <v>110.539844</v>
      </c>
      <c r="I1271" s="3">
        <v>4</v>
      </c>
      <c r="P1271">
        <v>2</v>
      </c>
      <c r="Q1271" t="str">
        <f>CONCATENATE(C1271,E1271,G1271,I1271)</f>
        <v>14</v>
      </c>
    </row>
    <row r="1272" spans="1:17" x14ac:dyDescent="0.25">
      <c r="A1272">
        <v>1271</v>
      </c>
      <c r="B1272">
        <v>116.523791</v>
      </c>
      <c r="C1272" s="2">
        <v>1</v>
      </c>
      <c r="H1272">
        <v>110.516051</v>
      </c>
      <c r="I1272" s="3">
        <v>4</v>
      </c>
      <c r="P1272">
        <v>2</v>
      </c>
      <c r="Q1272" t="str">
        <f>CONCATENATE(C1272,E1272,G1272,I1272)</f>
        <v>14</v>
      </c>
    </row>
    <row r="1273" spans="1:17" x14ac:dyDescent="0.25">
      <c r="A1273">
        <v>1272</v>
      </c>
      <c r="F1273">
        <v>115.338733</v>
      </c>
      <c r="G1273" s="5">
        <v>3</v>
      </c>
      <c r="H1273">
        <v>110.48662900000001</v>
      </c>
      <c r="I1273" s="3">
        <v>4</v>
      </c>
      <c r="P1273">
        <v>2</v>
      </c>
      <c r="Q1273" t="str">
        <f>CONCATENATE(C1273,E1273,G1273,I1273)</f>
        <v>34</v>
      </c>
    </row>
    <row r="1274" spans="1:17" x14ac:dyDescent="0.25">
      <c r="A1274">
        <v>1273</v>
      </c>
      <c r="F1274">
        <v>115.286159</v>
      </c>
      <c r="G1274" s="5">
        <v>3</v>
      </c>
      <c r="H1274">
        <v>110.50120800000001</v>
      </c>
      <c r="I1274" s="3">
        <v>4</v>
      </c>
      <c r="P1274">
        <v>2</v>
      </c>
      <c r="Q1274" t="str">
        <f>CONCATENATE(C1274,E1274,G1274,I1274)</f>
        <v>34</v>
      </c>
    </row>
    <row r="1275" spans="1:17" x14ac:dyDescent="0.25">
      <c r="A1275">
        <v>1274</v>
      </c>
      <c r="F1275">
        <v>115.29426100000001</v>
      </c>
      <c r="G1275" s="5">
        <v>3</v>
      </c>
      <c r="H1275">
        <v>110.471892</v>
      </c>
      <c r="I1275" s="3">
        <v>4</v>
      </c>
      <c r="P1275">
        <v>2</v>
      </c>
      <c r="Q1275" t="str">
        <f>CONCATENATE(C1275,E1275,G1275,I1275)</f>
        <v>34</v>
      </c>
    </row>
    <row r="1276" spans="1:17" x14ac:dyDescent="0.25">
      <c r="A1276">
        <v>1275</v>
      </c>
      <c r="F1276">
        <v>115.27015600000001</v>
      </c>
      <c r="G1276" s="5">
        <v>3</v>
      </c>
      <c r="H1276">
        <v>110.48047200000001</v>
      </c>
      <c r="I1276" s="3">
        <v>4</v>
      </c>
      <c r="P1276">
        <v>2</v>
      </c>
      <c r="Q1276" t="str">
        <f>CONCATENATE(C1276,E1276,G1276,I1276)</f>
        <v>34</v>
      </c>
    </row>
    <row r="1277" spans="1:17" x14ac:dyDescent="0.25">
      <c r="A1277">
        <v>1276</v>
      </c>
      <c r="F1277">
        <v>115.313209</v>
      </c>
      <c r="G1277" s="5">
        <v>3</v>
      </c>
      <c r="H1277">
        <v>110.58142000000001</v>
      </c>
      <c r="I1277" s="3">
        <v>4</v>
      </c>
      <c r="P1277">
        <v>2</v>
      </c>
      <c r="Q1277" t="str">
        <f>CONCATENATE(C1277,E1277,G1277,I1277)</f>
        <v>34</v>
      </c>
    </row>
    <row r="1278" spans="1:17" x14ac:dyDescent="0.25">
      <c r="A1278">
        <v>1277</v>
      </c>
      <c r="D1278">
        <v>131.59257400000001</v>
      </c>
      <c r="E1278" s="4">
        <v>2</v>
      </c>
      <c r="F1278">
        <v>115.37152800000001</v>
      </c>
      <c r="G1278" s="5">
        <v>3</v>
      </c>
      <c r="H1278">
        <v>110.442367</v>
      </c>
      <c r="I1278" s="3">
        <v>4</v>
      </c>
      <c r="P1278">
        <v>3</v>
      </c>
      <c r="Q1278" t="str">
        <f>CONCATENATE(C1278,E1278,G1278,I1278)</f>
        <v>234</v>
      </c>
    </row>
    <row r="1279" spans="1:17" x14ac:dyDescent="0.25">
      <c r="A1279">
        <v>1278</v>
      </c>
      <c r="D1279">
        <v>131.708369</v>
      </c>
      <c r="E1279" s="4">
        <v>2</v>
      </c>
      <c r="F1279">
        <v>115.36041900000001</v>
      </c>
      <c r="G1279" s="5">
        <v>3</v>
      </c>
      <c r="P1279">
        <v>2</v>
      </c>
      <c r="Q1279" t="str">
        <f>CONCATENATE(C1279,E1279,G1279,I1279)</f>
        <v>23</v>
      </c>
    </row>
    <row r="1280" spans="1:17" x14ac:dyDescent="0.25">
      <c r="A1280">
        <v>1279</v>
      </c>
      <c r="D1280">
        <v>131.60263</v>
      </c>
      <c r="E1280" s="4">
        <v>2</v>
      </c>
      <c r="F1280">
        <v>115.360629</v>
      </c>
      <c r="G1280" s="5">
        <v>3</v>
      </c>
      <c r="P1280">
        <v>2</v>
      </c>
      <c r="Q1280" t="str">
        <f>CONCATENATE(C1280,E1280,G1280,I1280)</f>
        <v>23</v>
      </c>
    </row>
    <row r="1281" spans="1:17" x14ac:dyDescent="0.25">
      <c r="A1281">
        <v>1280</v>
      </c>
      <c r="D1281">
        <v>131.64378600000001</v>
      </c>
      <c r="E1281" s="4">
        <v>2</v>
      </c>
      <c r="F1281">
        <v>115.29320800000001</v>
      </c>
      <c r="G1281" s="5">
        <v>3</v>
      </c>
      <c r="P1281">
        <v>2</v>
      </c>
      <c r="Q1281" t="str">
        <f>CONCATENATE(C1281,E1281,G1281,I1281)</f>
        <v>23</v>
      </c>
    </row>
    <row r="1282" spans="1:17" x14ac:dyDescent="0.25">
      <c r="A1282">
        <v>1281</v>
      </c>
      <c r="D1282">
        <v>131.62536900000001</v>
      </c>
      <c r="E1282" s="4">
        <v>2</v>
      </c>
      <c r="F1282">
        <v>115.338733</v>
      </c>
      <c r="G1282" s="5">
        <v>3</v>
      </c>
      <c r="P1282">
        <v>2</v>
      </c>
      <c r="Q1282" t="str">
        <f>CONCATENATE(C1282,E1282,G1282,I1282)</f>
        <v>23</v>
      </c>
    </row>
    <row r="1283" spans="1:17" x14ac:dyDescent="0.25">
      <c r="A1283">
        <v>1282</v>
      </c>
      <c r="D1283">
        <v>131.65404799999999</v>
      </c>
      <c r="E1283" s="4">
        <v>2</v>
      </c>
      <c r="P1283">
        <v>1</v>
      </c>
      <c r="Q1283" t="str">
        <f>CONCATENATE(C1283,E1283,G1283,I1283)</f>
        <v>2</v>
      </c>
    </row>
    <row r="1284" spans="1:17" x14ac:dyDescent="0.25">
      <c r="A1284">
        <v>1283</v>
      </c>
      <c r="D1284">
        <v>131.60652400000001</v>
      </c>
      <c r="E1284" s="4">
        <v>2</v>
      </c>
      <c r="P1284">
        <v>1</v>
      </c>
      <c r="Q1284" t="str">
        <f>CONCATENATE(C1284,E1284,G1284,I1284)</f>
        <v>2</v>
      </c>
    </row>
    <row r="1285" spans="1:17" x14ac:dyDescent="0.25">
      <c r="A1285">
        <v>1284</v>
      </c>
      <c r="D1285">
        <v>131.630313</v>
      </c>
      <c r="E1285" s="4">
        <v>2</v>
      </c>
      <c r="P1285">
        <v>1</v>
      </c>
      <c r="Q1285" t="str">
        <f>CONCATENATE(C1285,E1285,G1285,I1285)</f>
        <v>2</v>
      </c>
    </row>
    <row r="1286" spans="1:17" x14ac:dyDescent="0.25">
      <c r="A1286">
        <v>1285</v>
      </c>
      <c r="D1286">
        <v>131.63152200000002</v>
      </c>
      <c r="E1286" s="4">
        <v>2</v>
      </c>
      <c r="P1286">
        <v>1</v>
      </c>
      <c r="Q1286" t="str">
        <f>CONCATENATE(C1286,E1286,G1286,I1286)</f>
        <v>2</v>
      </c>
    </row>
    <row r="1287" spans="1:17" x14ac:dyDescent="0.25">
      <c r="A1287">
        <v>1286</v>
      </c>
      <c r="B1287">
        <v>137.705523</v>
      </c>
      <c r="C1287" s="2">
        <v>1</v>
      </c>
      <c r="D1287">
        <v>131.65931599999999</v>
      </c>
      <c r="E1287" s="4">
        <v>2</v>
      </c>
      <c r="P1287">
        <v>2</v>
      </c>
      <c r="Q1287" t="str">
        <f>CONCATENATE(C1287,E1287,G1287,I1287)</f>
        <v>12</v>
      </c>
    </row>
    <row r="1288" spans="1:17" x14ac:dyDescent="0.25">
      <c r="A1288">
        <v>1287</v>
      </c>
      <c r="B1288">
        <v>137.705523</v>
      </c>
      <c r="C1288" s="2">
        <v>1</v>
      </c>
      <c r="D1288">
        <v>131.87031100000002</v>
      </c>
      <c r="E1288" s="4">
        <v>2</v>
      </c>
      <c r="P1288">
        <v>2</v>
      </c>
      <c r="Q1288" t="str">
        <f>CONCATENATE(C1288,E1288,G1288,I1288)</f>
        <v>12</v>
      </c>
    </row>
    <row r="1289" spans="1:17" x14ac:dyDescent="0.25">
      <c r="A1289">
        <v>1288</v>
      </c>
      <c r="B1289">
        <v>137.705523</v>
      </c>
      <c r="C1289" s="2">
        <v>1</v>
      </c>
      <c r="D1289">
        <v>131.59257400000001</v>
      </c>
      <c r="E1289" s="4">
        <v>2</v>
      </c>
      <c r="P1289">
        <v>2</v>
      </c>
      <c r="Q1289" t="str">
        <f>CONCATENATE(C1289,E1289,G1289,I1289)</f>
        <v>12</v>
      </c>
    </row>
    <row r="1290" spans="1:17" x14ac:dyDescent="0.25">
      <c r="A1290">
        <v>1289</v>
      </c>
      <c r="B1290">
        <v>137.705523</v>
      </c>
      <c r="C1290" s="2">
        <v>1</v>
      </c>
      <c r="P1290">
        <v>1</v>
      </c>
      <c r="Q1290" t="str">
        <f>CONCATENATE(C1290,E1290,G1290,I1290)</f>
        <v>1</v>
      </c>
    </row>
    <row r="1291" spans="1:17" x14ac:dyDescent="0.25">
      <c r="A1291">
        <v>1290</v>
      </c>
      <c r="B1291">
        <v>137.705523</v>
      </c>
      <c r="C1291" s="2">
        <v>1</v>
      </c>
      <c r="P1291">
        <v>1</v>
      </c>
      <c r="Q1291" t="str">
        <f>CONCATENATE(C1291,E1291,G1291,I1291)</f>
        <v>1</v>
      </c>
    </row>
    <row r="1292" spans="1:17" x14ac:dyDescent="0.25">
      <c r="A1292">
        <v>1291</v>
      </c>
      <c r="B1292">
        <v>137.705523</v>
      </c>
      <c r="C1292" s="2">
        <v>1</v>
      </c>
      <c r="H1292">
        <v>132.56394900000001</v>
      </c>
      <c r="I1292" s="3">
        <v>4</v>
      </c>
      <c r="P1292">
        <v>2</v>
      </c>
      <c r="Q1292" t="str">
        <f>CONCATENATE(C1292,E1292,G1292,I1292)</f>
        <v>14</v>
      </c>
    </row>
    <row r="1293" spans="1:17" x14ac:dyDescent="0.25">
      <c r="A1293">
        <v>1292</v>
      </c>
      <c r="B1293">
        <v>137.705523</v>
      </c>
      <c r="C1293" s="2">
        <v>1</v>
      </c>
      <c r="H1293">
        <v>132.559943</v>
      </c>
      <c r="I1293" s="3">
        <v>4</v>
      </c>
      <c r="P1293">
        <v>2</v>
      </c>
      <c r="Q1293" t="str">
        <f>CONCATENATE(C1293,E1293,G1293,I1293)</f>
        <v>14</v>
      </c>
    </row>
    <row r="1294" spans="1:17" x14ac:dyDescent="0.25">
      <c r="A1294">
        <v>1293</v>
      </c>
      <c r="B1294">
        <v>137.705523</v>
      </c>
      <c r="C1294" s="2">
        <v>1</v>
      </c>
      <c r="H1294">
        <v>132.52173500000001</v>
      </c>
      <c r="I1294" s="3">
        <v>4</v>
      </c>
      <c r="P1294">
        <v>2</v>
      </c>
      <c r="Q1294" t="str">
        <f>CONCATENATE(C1294,E1294,G1294,I1294)</f>
        <v>14</v>
      </c>
    </row>
    <row r="1295" spans="1:17" x14ac:dyDescent="0.25">
      <c r="A1295">
        <v>1294</v>
      </c>
      <c r="B1295">
        <v>137.705523</v>
      </c>
      <c r="C1295" s="2">
        <v>1</v>
      </c>
      <c r="H1295">
        <v>132.527423</v>
      </c>
      <c r="I1295" s="3">
        <v>4</v>
      </c>
      <c r="P1295">
        <v>2</v>
      </c>
      <c r="Q1295" t="str">
        <f>CONCATENATE(C1295,E1295,G1295,I1295)</f>
        <v>14</v>
      </c>
    </row>
    <row r="1296" spans="1:17" x14ac:dyDescent="0.25">
      <c r="A1296">
        <v>1295</v>
      </c>
      <c r="F1296">
        <v>135.670894</v>
      </c>
      <c r="G1296" s="5">
        <v>3</v>
      </c>
      <c r="H1296">
        <v>132.53005100000001</v>
      </c>
      <c r="I1296" s="3">
        <v>4</v>
      </c>
      <c r="P1296">
        <v>2</v>
      </c>
      <c r="Q1296" t="str">
        <f>CONCATENATE(C1296,E1296,G1296,I1296)</f>
        <v>34</v>
      </c>
    </row>
    <row r="1297" spans="1:17" x14ac:dyDescent="0.25">
      <c r="A1297">
        <v>1296</v>
      </c>
      <c r="F1297">
        <v>135.670894</v>
      </c>
      <c r="G1297" s="5">
        <v>3</v>
      </c>
      <c r="H1297">
        <v>132.517055</v>
      </c>
      <c r="I1297" s="3">
        <v>4</v>
      </c>
      <c r="P1297">
        <v>2</v>
      </c>
      <c r="Q1297" t="str">
        <f>CONCATENATE(C1297,E1297,G1297,I1297)</f>
        <v>34</v>
      </c>
    </row>
    <row r="1298" spans="1:17" x14ac:dyDescent="0.25">
      <c r="A1298">
        <v>1297</v>
      </c>
      <c r="F1298">
        <v>135.729579</v>
      </c>
      <c r="G1298" s="5">
        <v>3</v>
      </c>
      <c r="H1298">
        <v>132.535369</v>
      </c>
      <c r="I1298" s="3">
        <v>4</v>
      </c>
      <c r="P1298">
        <v>2</v>
      </c>
      <c r="Q1298" t="str">
        <f>CONCATENATE(C1298,E1298,G1298,I1298)</f>
        <v>34</v>
      </c>
    </row>
    <row r="1299" spans="1:17" x14ac:dyDescent="0.25">
      <c r="A1299">
        <v>1298</v>
      </c>
      <c r="F1299">
        <v>135.73463000000001</v>
      </c>
      <c r="G1299" s="5">
        <v>3</v>
      </c>
      <c r="H1299">
        <v>132.57963100000001</v>
      </c>
      <c r="I1299" s="3">
        <v>4</v>
      </c>
      <c r="P1299">
        <v>2</v>
      </c>
      <c r="Q1299" t="str">
        <f>CONCATENATE(C1299,E1299,G1299,I1299)</f>
        <v>34</v>
      </c>
    </row>
    <row r="1300" spans="1:17" x14ac:dyDescent="0.25">
      <c r="A1300">
        <v>1299</v>
      </c>
      <c r="F1300">
        <v>135.63636300000002</v>
      </c>
      <c r="G1300" s="5">
        <v>3</v>
      </c>
      <c r="H1300">
        <v>132.44968299999999</v>
      </c>
      <c r="I1300" s="3">
        <v>4</v>
      </c>
      <c r="P1300">
        <v>2</v>
      </c>
      <c r="Q1300" t="str">
        <f>CONCATENATE(C1300,E1300,G1300,I1300)</f>
        <v>34</v>
      </c>
    </row>
    <row r="1301" spans="1:17" x14ac:dyDescent="0.25">
      <c r="A1301">
        <v>1300</v>
      </c>
      <c r="F1301">
        <v>135.73636900000002</v>
      </c>
      <c r="G1301" s="5">
        <v>3</v>
      </c>
      <c r="H1301">
        <v>132.56394900000001</v>
      </c>
      <c r="I1301" s="3">
        <v>4</v>
      </c>
      <c r="P1301">
        <v>2</v>
      </c>
      <c r="Q1301" t="str">
        <f>CONCATENATE(C1301,E1301,G1301,I1301)</f>
        <v>34</v>
      </c>
    </row>
    <row r="1302" spans="1:17" x14ac:dyDescent="0.25">
      <c r="A1302">
        <v>1301</v>
      </c>
      <c r="F1302">
        <v>135.78457900000001</v>
      </c>
      <c r="G1302" s="5">
        <v>3</v>
      </c>
      <c r="P1302">
        <v>1</v>
      </c>
      <c r="Q1302" t="str">
        <f>CONCATENATE(C1302,E1302,G1302,I1302)</f>
        <v>3</v>
      </c>
    </row>
    <row r="1303" spans="1:17" x14ac:dyDescent="0.25">
      <c r="A1303">
        <v>1302</v>
      </c>
      <c r="F1303">
        <v>135.88589000000002</v>
      </c>
      <c r="G1303" s="5">
        <v>3</v>
      </c>
      <c r="P1303">
        <v>1</v>
      </c>
      <c r="Q1303" t="str">
        <f>CONCATENATE(C1303,E1303,G1303,I1303)</f>
        <v>3</v>
      </c>
    </row>
    <row r="1304" spans="1:17" x14ac:dyDescent="0.25">
      <c r="A1304">
        <v>1303</v>
      </c>
      <c r="D1304">
        <v>159.400958</v>
      </c>
      <c r="E1304" s="4">
        <v>2</v>
      </c>
      <c r="F1304">
        <v>135.670894</v>
      </c>
      <c r="G1304" s="5">
        <v>3</v>
      </c>
      <c r="P1304">
        <v>2</v>
      </c>
      <c r="Q1304" t="str">
        <f>CONCATENATE(C1304,E1304,G1304,I1304)</f>
        <v>23</v>
      </c>
    </row>
    <row r="1305" spans="1:17" x14ac:dyDescent="0.25">
      <c r="A1305">
        <v>1304</v>
      </c>
      <c r="D1305">
        <v>159.40766000000002</v>
      </c>
      <c r="E1305" s="4">
        <v>2</v>
      </c>
      <c r="P1305">
        <v>1</v>
      </c>
      <c r="Q1305" t="str">
        <f>CONCATENATE(C1305,E1305,G1305,I1305)</f>
        <v>2</v>
      </c>
    </row>
    <row r="1306" spans="1:17" x14ac:dyDescent="0.25">
      <c r="A1306">
        <v>1305</v>
      </c>
      <c r="D1306">
        <v>159.43164999999999</v>
      </c>
      <c r="E1306" s="4">
        <v>2</v>
      </c>
      <c r="P1306">
        <v>1</v>
      </c>
      <c r="Q1306" t="str">
        <f>CONCATENATE(C1306,E1306,G1306,I1306)</f>
        <v>2</v>
      </c>
    </row>
    <row r="1307" spans="1:17" x14ac:dyDescent="0.25">
      <c r="A1307">
        <v>1306</v>
      </c>
      <c r="D1307">
        <v>159.448565</v>
      </c>
      <c r="E1307" s="4">
        <v>2</v>
      </c>
      <c r="P1307">
        <v>1</v>
      </c>
      <c r="Q1307" t="str">
        <f>CONCATENATE(C1307,E1307,G1307,I1307)</f>
        <v>2</v>
      </c>
    </row>
    <row r="1308" spans="1:17" x14ac:dyDescent="0.25">
      <c r="A1308">
        <v>1307</v>
      </c>
      <c r="D1308">
        <v>159.42505399999999</v>
      </c>
      <c r="E1308" s="4">
        <v>2</v>
      </c>
      <c r="P1308">
        <v>1</v>
      </c>
      <c r="Q1308" t="str">
        <f>CONCATENATE(C1308,E1308,G1308,I1308)</f>
        <v>2</v>
      </c>
    </row>
    <row r="1309" spans="1:17" x14ac:dyDescent="0.25">
      <c r="A1309">
        <v>1308</v>
      </c>
      <c r="D1309">
        <v>159.41532000000001</v>
      </c>
      <c r="E1309" s="4">
        <v>2</v>
      </c>
      <c r="P1309">
        <v>1</v>
      </c>
      <c r="Q1309" t="str">
        <f>CONCATENATE(C1309,E1309,G1309,I1309)</f>
        <v>2</v>
      </c>
    </row>
    <row r="1310" spans="1:17" x14ac:dyDescent="0.25">
      <c r="A1310">
        <v>1309</v>
      </c>
      <c r="B1310">
        <v>165.008511</v>
      </c>
      <c r="C1310" s="2">
        <v>1</v>
      </c>
      <c r="D1310">
        <v>159.41978800000001</v>
      </c>
      <c r="E1310" s="4">
        <v>2</v>
      </c>
      <c r="P1310">
        <v>2</v>
      </c>
      <c r="Q1310" t="str">
        <f>CONCATENATE(C1310,E1310,G1310,I1310)</f>
        <v>12</v>
      </c>
    </row>
    <row r="1311" spans="1:17" x14ac:dyDescent="0.25">
      <c r="A1311">
        <v>1310</v>
      </c>
      <c r="B1311">
        <v>165.03069400000001</v>
      </c>
      <c r="C1311" s="2">
        <v>1</v>
      </c>
      <c r="D1311">
        <v>159.542821</v>
      </c>
      <c r="E1311" s="4">
        <v>2</v>
      </c>
      <c r="P1311">
        <v>2</v>
      </c>
      <c r="Q1311" t="str">
        <f>CONCATENATE(C1311,E1311,G1311,I1311)</f>
        <v>12</v>
      </c>
    </row>
    <row r="1312" spans="1:17" x14ac:dyDescent="0.25">
      <c r="A1312">
        <v>1311</v>
      </c>
      <c r="B1312">
        <v>165.004895</v>
      </c>
      <c r="C1312" s="2">
        <v>1</v>
      </c>
      <c r="D1312">
        <v>159.420905</v>
      </c>
      <c r="E1312" s="4">
        <v>2</v>
      </c>
      <c r="P1312">
        <v>2</v>
      </c>
      <c r="Q1312" t="str">
        <f>CONCATENATE(C1312,E1312,G1312,I1312)</f>
        <v>12</v>
      </c>
    </row>
    <row r="1313" spans="1:17" x14ac:dyDescent="0.25">
      <c r="A1313">
        <v>1312</v>
      </c>
      <c r="B1313">
        <v>164.999043</v>
      </c>
      <c r="C1313" s="2">
        <v>1</v>
      </c>
      <c r="P1313">
        <v>1</v>
      </c>
      <c r="Q1313" t="str">
        <f>CONCATENATE(C1313,E1313,G1313,I1313)</f>
        <v>1</v>
      </c>
    </row>
    <row r="1314" spans="1:17" x14ac:dyDescent="0.25">
      <c r="A1314">
        <v>1313</v>
      </c>
      <c r="B1314">
        <v>164.997342</v>
      </c>
      <c r="C1314" s="2">
        <v>1</v>
      </c>
      <c r="P1314">
        <v>1</v>
      </c>
      <c r="Q1314" t="str">
        <f>CONCATENATE(C1314,E1314,G1314,I1314)</f>
        <v>1</v>
      </c>
    </row>
    <row r="1315" spans="1:17" x14ac:dyDescent="0.25">
      <c r="A1315">
        <v>1314</v>
      </c>
      <c r="B1315">
        <v>164.987076</v>
      </c>
      <c r="C1315" s="2">
        <v>1</v>
      </c>
      <c r="P1315">
        <v>1</v>
      </c>
      <c r="Q1315" t="str">
        <f>CONCATENATE(C1315,E1315,G1315,I1315)</f>
        <v>1</v>
      </c>
    </row>
    <row r="1316" spans="1:17" x14ac:dyDescent="0.25">
      <c r="A1316">
        <v>1315</v>
      </c>
      <c r="B1316">
        <v>164.99547999999999</v>
      </c>
      <c r="C1316" s="2">
        <v>1</v>
      </c>
      <c r="P1316">
        <v>1</v>
      </c>
      <c r="Q1316" t="str">
        <f>CONCATENATE(C1316,E1316,G1316,I1316)</f>
        <v>1</v>
      </c>
    </row>
    <row r="1317" spans="1:17" x14ac:dyDescent="0.25">
      <c r="A1317">
        <v>1316</v>
      </c>
      <c r="B1317">
        <v>164.98946799999999</v>
      </c>
      <c r="C1317" s="2">
        <v>1</v>
      </c>
      <c r="H1317">
        <v>161.31473499999998</v>
      </c>
      <c r="I1317" s="3">
        <v>4</v>
      </c>
      <c r="P1317">
        <v>2</v>
      </c>
      <c r="Q1317" t="str">
        <f>CONCATENATE(C1317,E1317,G1317,I1317)</f>
        <v>14</v>
      </c>
    </row>
    <row r="1318" spans="1:17" x14ac:dyDescent="0.25">
      <c r="A1318">
        <v>1317</v>
      </c>
      <c r="B1318">
        <v>165.008511</v>
      </c>
      <c r="C1318" s="2">
        <v>1</v>
      </c>
      <c r="H1318">
        <v>161.344202</v>
      </c>
      <c r="I1318" s="3">
        <v>4</v>
      </c>
      <c r="P1318">
        <v>2</v>
      </c>
      <c r="Q1318" t="str">
        <f>CONCATENATE(C1318,E1318,G1318,I1318)</f>
        <v>14</v>
      </c>
    </row>
    <row r="1319" spans="1:17" x14ac:dyDescent="0.25">
      <c r="A1319">
        <v>1318</v>
      </c>
      <c r="F1319">
        <v>162.833564</v>
      </c>
      <c r="G1319" s="5">
        <v>3</v>
      </c>
      <c r="H1319">
        <v>161.334149</v>
      </c>
      <c r="I1319" s="3">
        <v>4</v>
      </c>
      <c r="P1319">
        <v>2</v>
      </c>
      <c r="Q1319" t="str">
        <f>CONCATENATE(C1319,E1319,G1319,I1319)</f>
        <v>34</v>
      </c>
    </row>
    <row r="1320" spans="1:17" x14ac:dyDescent="0.25">
      <c r="A1320">
        <v>1319</v>
      </c>
      <c r="F1320">
        <v>162.879842</v>
      </c>
      <c r="G1320" s="5">
        <v>3</v>
      </c>
      <c r="H1320">
        <v>161.32766100000001</v>
      </c>
      <c r="I1320" s="3">
        <v>4</v>
      </c>
      <c r="P1320">
        <v>2</v>
      </c>
      <c r="Q1320" t="str">
        <f>CONCATENATE(C1320,E1320,G1320,I1320)</f>
        <v>34</v>
      </c>
    </row>
    <row r="1321" spans="1:17" x14ac:dyDescent="0.25">
      <c r="A1321">
        <v>1320</v>
      </c>
      <c r="F1321">
        <v>162.87861700000002</v>
      </c>
      <c r="G1321" s="5">
        <v>3</v>
      </c>
      <c r="H1321">
        <v>161.340001</v>
      </c>
      <c r="I1321" s="3">
        <v>4</v>
      </c>
      <c r="P1321">
        <v>2</v>
      </c>
      <c r="Q1321" t="str">
        <f>CONCATENATE(C1321,E1321,G1321,I1321)</f>
        <v>34</v>
      </c>
    </row>
    <row r="1322" spans="1:17" x14ac:dyDescent="0.25">
      <c r="A1322">
        <v>1321</v>
      </c>
      <c r="F1322">
        <v>162.90281900000002</v>
      </c>
      <c r="G1322" s="5">
        <v>3</v>
      </c>
      <c r="H1322">
        <v>161.26468199999999</v>
      </c>
      <c r="I1322" s="3">
        <v>4</v>
      </c>
      <c r="P1322">
        <v>2</v>
      </c>
      <c r="Q1322" t="str">
        <f>CONCATENATE(C1322,E1322,G1322,I1322)</f>
        <v>34</v>
      </c>
    </row>
    <row r="1323" spans="1:17" x14ac:dyDescent="0.25">
      <c r="A1323">
        <v>1322</v>
      </c>
      <c r="F1323">
        <v>162.93452100000002</v>
      </c>
      <c r="G1323" s="5">
        <v>3</v>
      </c>
      <c r="H1323">
        <v>161.25537400000002</v>
      </c>
      <c r="I1323" s="3">
        <v>4</v>
      </c>
      <c r="P1323">
        <v>2</v>
      </c>
      <c r="Q1323" t="str">
        <f>CONCATENATE(C1323,E1323,G1323,I1323)</f>
        <v>34</v>
      </c>
    </row>
    <row r="1324" spans="1:17" x14ac:dyDescent="0.25">
      <c r="A1324">
        <v>1323</v>
      </c>
      <c r="D1324">
        <v>179.11515700000001</v>
      </c>
      <c r="E1324" s="4">
        <v>2</v>
      </c>
      <c r="F1324">
        <v>162.87016</v>
      </c>
      <c r="G1324" s="5">
        <v>3</v>
      </c>
      <c r="H1324">
        <v>161.289097</v>
      </c>
      <c r="I1324" s="3">
        <v>4</v>
      </c>
      <c r="P1324">
        <v>3</v>
      </c>
      <c r="Q1324" t="str">
        <f>CONCATENATE(C1324,E1324,G1324,I1324)</f>
        <v>234</v>
      </c>
    </row>
    <row r="1325" spans="1:17" x14ac:dyDescent="0.25">
      <c r="A1325">
        <v>1324</v>
      </c>
      <c r="D1325">
        <v>179.106066</v>
      </c>
      <c r="E1325" s="4">
        <v>2</v>
      </c>
      <c r="F1325">
        <v>162.83930800000002</v>
      </c>
      <c r="G1325" s="5">
        <v>3</v>
      </c>
      <c r="H1325">
        <v>161.30430899999999</v>
      </c>
      <c r="I1325" s="3">
        <v>4</v>
      </c>
      <c r="P1325">
        <v>3</v>
      </c>
      <c r="Q1325" t="str">
        <f>CONCATENATE(C1325,E1325,G1325,I1325)</f>
        <v>234</v>
      </c>
    </row>
    <row r="1326" spans="1:17" x14ac:dyDescent="0.25">
      <c r="A1326">
        <v>1325</v>
      </c>
      <c r="D1326">
        <v>179.04329899999999</v>
      </c>
      <c r="E1326" s="4">
        <v>2</v>
      </c>
      <c r="F1326">
        <v>162.77234100000001</v>
      </c>
      <c r="G1326" s="5">
        <v>3</v>
      </c>
      <c r="P1326">
        <v>2</v>
      </c>
      <c r="Q1326" t="str">
        <f>CONCATENATE(C1326,E1326,G1326,I1326)</f>
        <v>23</v>
      </c>
    </row>
    <row r="1327" spans="1:17" x14ac:dyDescent="0.25">
      <c r="A1327">
        <v>1326</v>
      </c>
      <c r="D1327">
        <v>179.07425599999999</v>
      </c>
      <c r="E1327" s="4">
        <v>2</v>
      </c>
      <c r="F1327">
        <v>162.79782</v>
      </c>
      <c r="G1327" s="5">
        <v>3</v>
      </c>
      <c r="P1327">
        <v>2</v>
      </c>
      <c r="Q1327" t="str">
        <f>CONCATENATE(C1327,E1327,G1327,I1327)</f>
        <v>23</v>
      </c>
    </row>
    <row r="1328" spans="1:17" x14ac:dyDescent="0.25">
      <c r="A1328">
        <v>1327</v>
      </c>
      <c r="D1328">
        <v>179.10649000000001</v>
      </c>
      <c r="E1328" s="4">
        <v>2</v>
      </c>
      <c r="F1328">
        <v>162.88808699999998</v>
      </c>
      <c r="G1328" s="5">
        <v>3</v>
      </c>
      <c r="P1328">
        <v>2</v>
      </c>
      <c r="Q1328" t="str">
        <f>CONCATENATE(C1328,E1328,G1328,I1328)</f>
        <v>23</v>
      </c>
    </row>
    <row r="1329" spans="1:17" x14ac:dyDescent="0.25">
      <c r="A1329">
        <v>1328</v>
      </c>
      <c r="D1329">
        <v>179.087287</v>
      </c>
      <c r="E1329" s="4">
        <v>2</v>
      </c>
      <c r="P1329">
        <v>1</v>
      </c>
      <c r="Q1329" t="str">
        <f>CONCATENATE(C1329,E1329,G1329,I1329)</f>
        <v>2</v>
      </c>
    </row>
    <row r="1330" spans="1:17" x14ac:dyDescent="0.25">
      <c r="A1330">
        <v>1329</v>
      </c>
      <c r="D1330">
        <v>179.07862</v>
      </c>
      <c r="E1330" s="4">
        <v>2</v>
      </c>
      <c r="P1330">
        <v>1</v>
      </c>
      <c r="Q1330" t="str">
        <f>CONCATENATE(C1330,E1330,G1330,I1330)</f>
        <v>2</v>
      </c>
    </row>
    <row r="1331" spans="1:17" x14ac:dyDescent="0.25">
      <c r="A1331">
        <v>1330</v>
      </c>
      <c r="D1331">
        <v>179.09797900000001</v>
      </c>
      <c r="E1331" s="4">
        <v>2</v>
      </c>
      <c r="P1331">
        <v>1</v>
      </c>
      <c r="Q1331" t="str">
        <f>CONCATENATE(C1331,E1331,G1331,I1331)</f>
        <v>2</v>
      </c>
    </row>
    <row r="1332" spans="1:17" x14ac:dyDescent="0.25">
      <c r="A1332">
        <v>1331</v>
      </c>
      <c r="D1332">
        <v>179.05776500000002</v>
      </c>
      <c r="E1332" s="4">
        <v>2</v>
      </c>
      <c r="P1332">
        <v>1</v>
      </c>
      <c r="Q1332" t="str">
        <f>CONCATENATE(C1332,E1332,G1332,I1332)</f>
        <v>2</v>
      </c>
    </row>
    <row r="1333" spans="1:17" x14ac:dyDescent="0.25">
      <c r="A1333">
        <v>1332</v>
      </c>
      <c r="D1333">
        <v>179.08882800000001</v>
      </c>
      <c r="E1333" s="4">
        <v>2</v>
      </c>
      <c r="P1333">
        <v>1</v>
      </c>
      <c r="Q1333" t="str">
        <f>CONCATENATE(C1333,E1333,G1333,I1333)</f>
        <v>2</v>
      </c>
    </row>
    <row r="1334" spans="1:17" x14ac:dyDescent="0.25">
      <c r="A1334">
        <v>1333</v>
      </c>
      <c r="B1334">
        <v>187.233565</v>
      </c>
      <c r="C1334" s="2">
        <v>1</v>
      </c>
      <c r="D1334">
        <v>179.15537499999999</v>
      </c>
      <c r="E1334" s="4">
        <v>2</v>
      </c>
      <c r="P1334">
        <v>2</v>
      </c>
      <c r="Q1334" t="str">
        <f>CONCATENATE(C1334,E1334,G1334,I1334)</f>
        <v>12</v>
      </c>
    </row>
    <row r="1335" spans="1:17" x14ac:dyDescent="0.25">
      <c r="A1335">
        <v>1334</v>
      </c>
      <c r="B1335">
        <v>187.24803</v>
      </c>
      <c r="C1335" s="2">
        <v>1</v>
      </c>
      <c r="D1335">
        <v>179.11515700000001</v>
      </c>
      <c r="E1335" s="4">
        <v>2</v>
      </c>
      <c r="P1335">
        <v>2</v>
      </c>
      <c r="Q1335" t="str">
        <f>CONCATENATE(C1335,E1335,G1335,I1335)</f>
        <v>12</v>
      </c>
    </row>
    <row r="1336" spans="1:17" x14ac:dyDescent="0.25">
      <c r="A1336">
        <v>1335</v>
      </c>
      <c r="B1336">
        <v>187.240691</v>
      </c>
      <c r="C1336" s="2">
        <v>1</v>
      </c>
      <c r="P1336">
        <v>1</v>
      </c>
      <c r="Q1336" t="str">
        <f>CONCATENATE(C1336,E1336,G1336,I1336)</f>
        <v>1</v>
      </c>
    </row>
    <row r="1337" spans="1:17" x14ac:dyDescent="0.25">
      <c r="A1337">
        <v>1336</v>
      </c>
      <c r="B1337">
        <v>187.245158</v>
      </c>
      <c r="C1337" s="2">
        <v>1</v>
      </c>
      <c r="H1337">
        <v>178.743933</v>
      </c>
      <c r="I1337" s="3">
        <v>4</v>
      </c>
      <c r="P1337">
        <v>2</v>
      </c>
      <c r="Q1337" t="str">
        <f>CONCATENATE(C1337,E1337,G1337,I1337)</f>
        <v>14</v>
      </c>
    </row>
    <row r="1338" spans="1:17" x14ac:dyDescent="0.25">
      <c r="A1338">
        <v>1337</v>
      </c>
      <c r="B1338">
        <v>187.21760800000001</v>
      </c>
      <c r="C1338" s="2">
        <v>1</v>
      </c>
      <c r="H1338">
        <v>178.77276900000001</v>
      </c>
      <c r="I1338" s="3">
        <v>4</v>
      </c>
      <c r="P1338">
        <v>2</v>
      </c>
      <c r="Q1338" t="str">
        <f>CONCATENATE(C1338,E1338,G1338,I1338)</f>
        <v>14</v>
      </c>
    </row>
    <row r="1339" spans="1:17" x14ac:dyDescent="0.25">
      <c r="A1339">
        <v>1338</v>
      </c>
      <c r="B1339">
        <v>187.19590600000001</v>
      </c>
      <c r="C1339" s="2">
        <v>1</v>
      </c>
      <c r="H1339">
        <v>178.74856399999999</v>
      </c>
      <c r="I1339" s="3">
        <v>4</v>
      </c>
      <c r="P1339">
        <v>2</v>
      </c>
      <c r="Q1339" t="str">
        <f>CONCATENATE(C1339,E1339,G1339,I1339)</f>
        <v>14</v>
      </c>
    </row>
    <row r="1340" spans="1:17" x14ac:dyDescent="0.25">
      <c r="A1340">
        <v>1339</v>
      </c>
      <c r="B1340">
        <v>187.18484000000001</v>
      </c>
      <c r="C1340" s="2">
        <v>1</v>
      </c>
      <c r="H1340">
        <v>178.7508</v>
      </c>
      <c r="I1340" s="3">
        <v>4</v>
      </c>
      <c r="P1340">
        <v>2</v>
      </c>
      <c r="Q1340" t="str">
        <f>CONCATENATE(C1340,E1340,G1340,I1340)</f>
        <v>14</v>
      </c>
    </row>
    <row r="1341" spans="1:17" x14ac:dyDescent="0.25">
      <c r="A1341">
        <v>1340</v>
      </c>
      <c r="B1341">
        <v>187.21962600000001</v>
      </c>
      <c r="C1341" s="2">
        <v>1</v>
      </c>
      <c r="H1341">
        <v>178.70271200000002</v>
      </c>
      <c r="I1341" s="3">
        <v>4</v>
      </c>
      <c r="P1341">
        <v>2</v>
      </c>
      <c r="Q1341" t="str">
        <f>CONCATENATE(C1341,E1341,G1341,I1341)</f>
        <v>14</v>
      </c>
    </row>
    <row r="1342" spans="1:17" x14ac:dyDescent="0.25">
      <c r="A1342">
        <v>1341</v>
      </c>
      <c r="B1342">
        <v>187.24175500000001</v>
      </c>
      <c r="C1342" s="2">
        <v>1</v>
      </c>
      <c r="H1342">
        <v>178.75058200000001</v>
      </c>
      <c r="I1342" s="3">
        <v>4</v>
      </c>
      <c r="P1342">
        <v>2</v>
      </c>
      <c r="Q1342" t="str">
        <f>CONCATENATE(C1342,E1342,G1342,I1342)</f>
        <v>14</v>
      </c>
    </row>
    <row r="1343" spans="1:17" x14ac:dyDescent="0.25">
      <c r="A1343">
        <v>1342</v>
      </c>
      <c r="B1343">
        <v>187.23696799999999</v>
      </c>
      <c r="C1343" s="2">
        <v>1</v>
      </c>
      <c r="H1343">
        <v>178.745002</v>
      </c>
      <c r="I1343" s="3">
        <v>4</v>
      </c>
      <c r="P1343">
        <v>2</v>
      </c>
      <c r="Q1343" t="str">
        <f>CONCATENATE(C1343,E1343,G1343,I1343)</f>
        <v>14</v>
      </c>
    </row>
    <row r="1344" spans="1:17" x14ac:dyDescent="0.25">
      <c r="A1344">
        <v>1343</v>
      </c>
      <c r="H1344">
        <v>178.75877600000001</v>
      </c>
      <c r="I1344" s="3">
        <v>4</v>
      </c>
      <c r="P1344">
        <v>1</v>
      </c>
      <c r="Q1344" t="str">
        <f>CONCATENATE(C1344,E1344,G1344,I1344)</f>
        <v>4</v>
      </c>
    </row>
    <row r="1345" spans="1:17" x14ac:dyDescent="0.25">
      <c r="A1345">
        <v>1344</v>
      </c>
      <c r="H1345">
        <v>178.76414700000001</v>
      </c>
      <c r="I1345" s="3">
        <v>4</v>
      </c>
      <c r="P1345">
        <v>1</v>
      </c>
      <c r="Q1345" t="str">
        <f>CONCATENATE(C1345,E1345,G1345,I1345)</f>
        <v>4</v>
      </c>
    </row>
    <row r="1346" spans="1:17" x14ac:dyDescent="0.25">
      <c r="A1346">
        <v>1345</v>
      </c>
      <c r="H1346">
        <v>178.758937</v>
      </c>
      <c r="I1346" s="3">
        <v>4</v>
      </c>
      <c r="P1346">
        <v>1</v>
      </c>
      <c r="Q1346" t="str">
        <f>CONCATENATE(C1346,E1346,G1346,I1346)</f>
        <v>4</v>
      </c>
    </row>
    <row r="1347" spans="1:17" x14ac:dyDescent="0.25">
      <c r="A1347">
        <v>1346</v>
      </c>
      <c r="D1347">
        <v>200.28409500000001</v>
      </c>
      <c r="E1347" s="4">
        <v>2</v>
      </c>
      <c r="F1347">
        <v>186.753726</v>
      </c>
      <c r="G1347" s="5">
        <v>3</v>
      </c>
      <c r="H1347">
        <v>178.743933</v>
      </c>
      <c r="I1347" s="3">
        <v>4</v>
      </c>
      <c r="P1347">
        <v>3</v>
      </c>
      <c r="Q1347" t="str">
        <f>CONCATENATE(C1347,E1347,G1347,I1347)</f>
        <v>234</v>
      </c>
    </row>
    <row r="1348" spans="1:17" x14ac:dyDescent="0.25">
      <c r="A1348">
        <v>1347</v>
      </c>
      <c r="D1348">
        <v>200.30542600000001</v>
      </c>
      <c r="E1348" s="4">
        <v>2</v>
      </c>
      <c r="F1348">
        <v>186.688987</v>
      </c>
      <c r="G1348" s="5">
        <v>3</v>
      </c>
      <c r="H1348">
        <v>178.743933</v>
      </c>
      <c r="I1348" s="3">
        <v>4</v>
      </c>
      <c r="P1348">
        <v>3</v>
      </c>
      <c r="Q1348" t="str">
        <f>CONCATENATE(C1348,E1348,G1348,I1348)</f>
        <v>234</v>
      </c>
    </row>
    <row r="1349" spans="1:17" x14ac:dyDescent="0.25">
      <c r="A1349">
        <v>1348</v>
      </c>
      <c r="D1349">
        <v>200.31069100000002</v>
      </c>
      <c r="E1349" s="4">
        <v>2</v>
      </c>
      <c r="F1349">
        <v>186.73457200000001</v>
      </c>
      <c r="G1349" s="5">
        <v>3</v>
      </c>
      <c r="P1349">
        <v>2</v>
      </c>
      <c r="Q1349" t="str">
        <f>CONCATENATE(C1349,E1349,G1349,I1349)</f>
        <v>23</v>
      </c>
    </row>
    <row r="1350" spans="1:17" x14ac:dyDescent="0.25">
      <c r="A1350">
        <v>1349</v>
      </c>
      <c r="D1350">
        <v>200.302977</v>
      </c>
      <c r="E1350" s="4">
        <v>2</v>
      </c>
      <c r="F1350">
        <v>186.73882900000001</v>
      </c>
      <c r="G1350" s="5">
        <v>3</v>
      </c>
      <c r="P1350">
        <v>2</v>
      </c>
      <c r="Q1350" t="str">
        <f>CONCATENATE(C1350,E1350,G1350,I1350)</f>
        <v>23</v>
      </c>
    </row>
    <row r="1351" spans="1:17" x14ac:dyDescent="0.25">
      <c r="A1351">
        <v>1350</v>
      </c>
      <c r="D1351">
        <v>200.31196499999999</v>
      </c>
      <c r="E1351" s="4">
        <v>2</v>
      </c>
      <c r="F1351">
        <v>186.73829499999999</v>
      </c>
      <c r="G1351" s="5">
        <v>3</v>
      </c>
      <c r="P1351">
        <v>2</v>
      </c>
      <c r="Q1351" t="str">
        <f>CONCATENATE(C1351,E1351,G1351,I1351)</f>
        <v>23</v>
      </c>
    </row>
    <row r="1352" spans="1:17" x14ac:dyDescent="0.25">
      <c r="A1352">
        <v>1351</v>
      </c>
      <c r="D1352">
        <v>200.35787099999999</v>
      </c>
      <c r="E1352" s="4">
        <v>2</v>
      </c>
      <c r="F1352">
        <v>186.741221</v>
      </c>
      <c r="G1352" s="5">
        <v>3</v>
      </c>
      <c r="P1352">
        <v>2</v>
      </c>
      <c r="Q1352" t="str">
        <f>CONCATENATE(C1352,E1352,G1352,I1352)</f>
        <v>23</v>
      </c>
    </row>
    <row r="1353" spans="1:17" x14ac:dyDescent="0.25">
      <c r="A1353">
        <v>1352</v>
      </c>
      <c r="D1353">
        <v>200.333777</v>
      </c>
      <c r="E1353" s="4">
        <v>2</v>
      </c>
      <c r="F1353">
        <v>186.74967800000002</v>
      </c>
      <c r="G1353" s="5">
        <v>3</v>
      </c>
      <c r="P1353">
        <v>2</v>
      </c>
      <c r="Q1353" t="str">
        <f>CONCATENATE(C1353,E1353,G1353,I1353)</f>
        <v>23</v>
      </c>
    </row>
    <row r="1354" spans="1:17" x14ac:dyDescent="0.25">
      <c r="A1354">
        <v>1353</v>
      </c>
      <c r="D1354">
        <v>200.31563800000001</v>
      </c>
      <c r="E1354" s="4">
        <v>2</v>
      </c>
      <c r="F1354">
        <v>186.77781899999999</v>
      </c>
      <c r="G1354" s="5">
        <v>3</v>
      </c>
      <c r="P1354">
        <v>2</v>
      </c>
      <c r="Q1354" t="str">
        <f>CONCATENATE(C1354,E1354,G1354,I1354)</f>
        <v>23</v>
      </c>
    </row>
    <row r="1355" spans="1:17" x14ac:dyDescent="0.25">
      <c r="A1355">
        <v>1354</v>
      </c>
      <c r="D1355">
        <v>200.289839</v>
      </c>
      <c r="E1355" s="4">
        <v>2</v>
      </c>
      <c r="F1355">
        <v>186.81303300000002</v>
      </c>
      <c r="G1355" s="5">
        <v>3</v>
      </c>
      <c r="P1355">
        <v>2</v>
      </c>
      <c r="Q1355" t="str">
        <f>CONCATENATE(C1355,E1355,G1355,I1355)</f>
        <v>23</v>
      </c>
    </row>
    <row r="1356" spans="1:17" x14ac:dyDescent="0.25">
      <c r="A1356">
        <v>1355</v>
      </c>
      <c r="D1356">
        <v>200.35920200000001</v>
      </c>
      <c r="E1356" s="4">
        <v>2</v>
      </c>
      <c r="F1356">
        <v>186.74132800000001</v>
      </c>
      <c r="G1356" s="5">
        <v>3</v>
      </c>
      <c r="P1356">
        <v>2</v>
      </c>
      <c r="Q1356" t="str">
        <f>CONCATENATE(C1356,E1356,G1356,I1356)</f>
        <v>23</v>
      </c>
    </row>
    <row r="1357" spans="1:17" x14ac:dyDescent="0.25">
      <c r="A1357">
        <v>1356</v>
      </c>
      <c r="D1357">
        <v>200.28409500000001</v>
      </c>
      <c r="E1357" s="4">
        <v>2</v>
      </c>
      <c r="P1357">
        <v>1</v>
      </c>
      <c r="Q1357" t="str">
        <f>CONCATENATE(C1357,E1357,G1357,I1357)</f>
        <v>2</v>
      </c>
    </row>
    <row r="1358" spans="1:17" x14ac:dyDescent="0.25">
      <c r="A1358">
        <v>1357</v>
      </c>
      <c r="D1358">
        <v>200.28409500000001</v>
      </c>
      <c r="E1358" s="4">
        <v>2</v>
      </c>
      <c r="P1358">
        <v>1</v>
      </c>
      <c r="Q1358" t="str">
        <f>CONCATENATE(C1358,E1358,G1358,I1358)</f>
        <v>2</v>
      </c>
    </row>
    <row r="1359" spans="1:17" x14ac:dyDescent="0.25">
      <c r="A1359">
        <v>1358</v>
      </c>
      <c r="D1359">
        <v>200.28409500000001</v>
      </c>
      <c r="E1359" s="4">
        <v>2</v>
      </c>
      <c r="P1359">
        <v>1</v>
      </c>
      <c r="Q1359" t="str">
        <f>CONCATENATE(C1359,E1359,G1359,I1359)</f>
        <v>2</v>
      </c>
    </row>
    <row r="1360" spans="1:17" x14ac:dyDescent="0.25">
      <c r="A1360">
        <v>1359</v>
      </c>
      <c r="B1360">
        <v>209.91111599999999</v>
      </c>
      <c r="C1360" s="2">
        <v>1</v>
      </c>
      <c r="P1360">
        <v>1</v>
      </c>
      <c r="Q1360" t="str">
        <f>CONCATENATE(C1360,E1360,G1360,I1360)</f>
        <v>1</v>
      </c>
    </row>
    <row r="1361" spans="1:17" x14ac:dyDescent="0.25">
      <c r="A1361">
        <v>1360</v>
      </c>
      <c r="B1361">
        <v>209.913882</v>
      </c>
      <c r="C1361" s="2">
        <v>1</v>
      </c>
      <c r="P1361">
        <v>1</v>
      </c>
      <c r="Q1361" t="str">
        <f>CONCATENATE(C1361,E1361,G1361,I1361)</f>
        <v>1</v>
      </c>
    </row>
    <row r="1362" spans="1:17" x14ac:dyDescent="0.25">
      <c r="A1362">
        <v>1361</v>
      </c>
      <c r="B1362">
        <v>209.89690999999999</v>
      </c>
      <c r="C1362" s="2">
        <v>1</v>
      </c>
      <c r="H1362">
        <v>200.19771500000002</v>
      </c>
      <c r="I1362" s="3">
        <v>4</v>
      </c>
      <c r="P1362">
        <v>2</v>
      </c>
      <c r="Q1362" t="str">
        <f>CONCATENATE(C1362,E1362,G1362,I1362)</f>
        <v>14</v>
      </c>
    </row>
    <row r="1363" spans="1:17" x14ac:dyDescent="0.25">
      <c r="A1363">
        <v>1362</v>
      </c>
      <c r="B1363">
        <v>209.911856</v>
      </c>
      <c r="C1363" s="2">
        <v>1</v>
      </c>
      <c r="H1363">
        <v>200.19994600000001</v>
      </c>
      <c r="I1363" s="3">
        <v>4</v>
      </c>
      <c r="P1363">
        <v>2</v>
      </c>
      <c r="Q1363" t="str">
        <f>CONCATENATE(C1363,E1363,G1363,I1363)</f>
        <v>14</v>
      </c>
    </row>
    <row r="1364" spans="1:17" x14ac:dyDescent="0.25">
      <c r="A1364">
        <v>1363</v>
      </c>
      <c r="B1364">
        <v>209.89074199999999</v>
      </c>
      <c r="C1364" s="2">
        <v>1</v>
      </c>
      <c r="H1364">
        <v>200.22159500000001</v>
      </c>
      <c r="I1364" s="3">
        <v>4</v>
      </c>
      <c r="P1364">
        <v>2</v>
      </c>
      <c r="Q1364" t="str">
        <f>CONCATENATE(C1364,E1364,G1364,I1364)</f>
        <v>14</v>
      </c>
    </row>
    <row r="1365" spans="1:17" x14ac:dyDescent="0.25">
      <c r="A1365">
        <v>1364</v>
      </c>
      <c r="B1365">
        <v>209.85627600000001</v>
      </c>
      <c r="C1365" s="2">
        <v>1</v>
      </c>
      <c r="H1365">
        <v>200.25643400000001</v>
      </c>
      <c r="I1365" s="3">
        <v>4</v>
      </c>
      <c r="P1365">
        <v>2</v>
      </c>
      <c r="Q1365" t="str">
        <f>CONCATENATE(C1365,E1365,G1365,I1365)</f>
        <v>14</v>
      </c>
    </row>
    <row r="1366" spans="1:17" x14ac:dyDescent="0.25">
      <c r="A1366">
        <v>1365</v>
      </c>
      <c r="B1366">
        <v>209.85574600000001</v>
      </c>
      <c r="C1366" s="2">
        <v>1</v>
      </c>
      <c r="H1366">
        <v>200.26505500000002</v>
      </c>
      <c r="I1366" s="3">
        <v>4</v>
      </c>
      <c r="P1366">
        <v>2</v>
      </c>
      <c r="Q1366" t="str">
        <f>CONCATENATE(C1366,E1366,G1366,I1366)</f>
        <v>14</v>
      </c>
    </row>
    <row r="1367" spans="1:17" x14ac:dyDescent="0.25">
      <c r="A1367">
        <v>1366</v>
      </c>
      <c r="B1367">
        <v>209.87877500000002</v>
      </c>
      <c r="C1367" s="2">
        <v>1</v>
      </c>
      <c r="H1367">
        <v>200.22893400000001</v>
      </c>
      <c r="I1367" s="3">
        <v>4</v>
      </c>
      <c r="P1367">
        <v>2</v>
      </c>
      <c r="Q1367" t="str">
        <f>CONCATENATE(C1367,E1367,G1367,I1367)</f>
        <v>14</v>
      </c>
    </row>
    <row r="1368" spans="1:17" x14ac:dyDescent="0.25">
      <c r="A1368">
        <v>1367</v>
      </c>
      <c r="B1368">
        <v>209.88776300000001</v>
      </c>
      <c r="C1368" s="2">
        <v>1</v>
      </c>
      <c r="H1368">
        <v>200.269305</v>
      </c>
      <c r="I1368" s="3">
        <v>4</v>
      </c>
      <c r="P1368">
        <v>2</v>
      </c>
      <c r="Q1368" t="str">
        <f>CONCATENATE(C1368,E1368,G1368,I1368)</f>
        <v>14</v>
      </c>
    </row>
    <row r="1369" spans="1:17" x14ac:dyDescent="0.25">
      <c r="A1369">
        <v>1368</v>
      </c>
      <c r="B1369">
        <v>209.90005400000001</v>
      </c>
      <c r="C1369" s="2">
        <v>1</v>
      </c>
      <c r="H1369">
        <v>200.250159</v>
      </c>
      <c r="I1369" s="3">
        <v>4</v>
      </c>
      <c r="P1369">
        <v>2</v>
      </c>
      <c r="Q1369" t="str">
        <f>CONCATENATE(C1369,E1369,G1369,I1369)</f>
        <v>14</v>
      </c>
    </row>
    <row r="1370" spans="1:17" x14ac:dyDescent="0.25">
      <c r="A1370">
        <v>1369</v>
      </c>
      <c r="H1370">
        <v>200.25797900000001</v>
      </c>
      <c r="I1370" s="3">
        <v>4</v>
      </c>
      <c r="P1370">
        <v>1</v>
      </c>
      <c r="Q1370" t="str">
        <f>CONCATENATE(C1370,E1370,G1370,I1370)</f>
        <v>4</v>
      </c>
    </row>
    <row r="1371" spans="1:17" x14ac:dyDescent="0.25">
      <c r="A1371">
        <v>1370</v>
      </c>
      <c r="H1371">
        <v>200.19771500000002</v>
      </c>
      <c r="I1371" s="3">
        <v>4</v>
      </c>
      <c r="P1371">
        <v>1</v>
      </c>
      <c r="Q1371" t="str">
        <f>CONCATENATE(C1371,E1371,G1371,I1371)</f>
        <v>4</v>
      </c>
    </row>
    <row r="1372" spans="1:17" x14ac:dyDescent="0.25">
      <c r="A1372">
        <v>1371</v>
      </c>
      <c r="F1372">
        <v>209.639895</v>
      </c>
      <c r="G1372" s="5">
        <v>3</v>
      </c>
      <c r="H1372">
        <v>200.15776299999999</v>
      </c>
      <c r="I1372" s="3">
        <v>4</v>
      </c>
      <c r="P1372">
        <v>2</v>
      </c>
      <c r="Q1372" t="str">
        <f>CONCATENATE(C1372,E1372,G1372,I1372)</f>
        <v>34</v>
      </c>
    </row>
    <row r="1373" spans="1:17" x14ac:dyDescent="0.25">
      <c r="A1373">
        <v>1372</v>
      </c>
      <c r="F1373">
        <v>209.68382500000001</v>
      </c>
      <c r="G1373" s="5">
        <v>3</v>
      </c>
      <c r="P1373">
        <v>1</v>
      </c>
      <c r="Q1373" t="str">
        <f>CONCATENATE(C1373,E1373,G1373,I1373)</f>
        <v>3</v>
      </c>
    </row>
    <row r="1374" spans="1:17" x14ac:dyDescent="0.25">
      <c r="A1374">
        <v>1373</v>
      </c>
      <c r="D1374">
        <v>221.669127</v>
      </c>
      <c r="E1374" s="4">
        <v>2</v>
      </c>
      <c r="F1374">
        <v>209.63366600000001</v>
      </c>
      <c r="G1374" s="5">
        <v>3</v>
      </c>
      <c r="P1374">
        <v>2</v>
      </c>
      <c r="Q1374" t="str">
        <f>CONCATENATE(C1374,E1374,G1374,I1374)</f>
        <v>23</v>
      </c>
    </row>
    <row r="1375" spans="1:17" x14ac:dyDescent="0.25">
      <c r="A1375">
        <v>1374</v>
      </c>
      <c r="D1375">
        <v>221.629761</v>
      </c>
      <c r="E1375" s="4">
        <v>2</v>
      </c>
      <c r="F1375">
        <v>209.66244399999999</v>
      </c>
      <c r="G1375" s="5">
        <v>3</v>
      </c>
      <c r="P1375">
        <v>2</v>
      </c>
      <c r="Q1375" t="str">
        <f>CONCATENATE(C1375,E1375,G1375,I1375)</f>
        <v>23</v>
      </c>
    </row>
    <row r="1376" spans="1:17" x14ac:dyDescent="0.25">
      <c r="A1376">
        <v>1375</v>
      </c>
      <c r="D1376">
        <v>221.67502200000001</v>
      </c>
      <c r="E1376" s="4">
        <v>2</v>
      </c>
      <c r="F1376">
        <v>209.65760700000001</v>
      </c>
      <c r="G1376" s="5">
        <v>3</v>
      </c>
      <c r="P1376">
        <v>2</v>
      </c>
      <c r="Q1376" t="str">
        <f>CONCATENATE(C1376,E1376,G1376,I1376)</f>
        <v>23</v>
      </c>
    </row>
    <row r="1377" spans="1:17" x14ac:dyDescent="0.25">
      <c r="A1377">
        <v>1376</v>
      </c>
      <c r="D1377">
        <v>221.665865</v>
      </c>
      <c r="E1377" s="4">
        <v>2</v>
      </c>
      <c r="F1377">
        <v>209.680262</v>
      </c>
      <c r="G1377" s="5">
        <v>3</v>
      </c>
      <c r="P1377">
        <v>2</v>
      </c>
      <c r="Q1377" t="str">
        <f>CONCATENATE(C1377,E1377,G1377,I1377)</f>
        <v>23</v>
      </c>
    </row>
    <row r="1378" spans="1:17" x14ac:dyDescent="0.25">
      <c r="A1378">
        <v>1377</v>
      </c>
      <c r="D1378">
        <v>221.65196900000001</v>
      </c>
      <c r="E1378" s="4">
        <v>2</v>
      </c>
      <c r="F1378">
        <v>209.70776599999999</v>
      </c>
      <c r="G1378" s="5">
        <v>3</v>
      </c>
      <c r="P1378">
        <v>2</v>
      </c>
      <c r="Q1378" t="str">
        <f>CONCATENATE(C1378,E1378,G1378,I1378)</f>
        <v>23</v>
      </c>
    </row>
    <row r="1379" spans="1:17" x14ac:dyDescent="0.25">
      <c r="A1379">
        <v>1378</v>
      </c>
      <c r="D1379">
        <v>221.63407699999999</v>
      </c>
      <c r="E1379" s="4">
        <v>2</v>
      </c>
      <c r="F1379">
        <v>209.72781600000002</v>
      </c>
      <c r="G1379" s="5">
        <v>3</v>
      </c>
      <c r="P1379">
        <v>2</v>
      </c>
      <c r="Q1379" t="str">
        <f>CONCATENATE(C1379,E1379,G1379,I1379)</f>
        <v>23</v>
      </c>
    </row>
    <row r="1380" spans="1:17" x14ac:dyDescent="0.25">
      <c r="A1380">
        <v>1379</v>
      </c>
      <c r="D1380">
        <v>221.66607400000001</v>
      </c>
      <c r="E1380" s="4">
        <v>2</v>
      </c>
      <c r="F1380">
        <v>209.73600999999999</v>
      </c>
      <c r="G1380" s="5">
        <v>3</v>
      </c>
      <c r="P1380">
        <v>2</v>
      </c>
      <c r="Q1380" t="str">
        <f>CONCATENATE(C1380,E1380,G1380,I1380)</f>
        <v>23</v>
      </c>
    </row>
    <row r="1381" spans="1:17" x14ac:dyDescent="0.25">
      <c r="A1381">
        <v>1380</v>
      </c>
      <c r="D1381">
        <v>221.68881099999999</v>
      </c>
      <c r="E1381" s="4">
        <v>2</v>
      </c>
      <c r="F1381">
        <v>209.639895</v>
      </c>
      <c r="G1381" s="5">
        <v>3</v>
      </c>
      <c r="P1381">
        <v>2</v>
      </c>
      <c r="Q1381" t="str">
        <f>CONCATENATE(C1381,E1381,G1381,I1381)</f>
        <v>23</v>
      </c>
    </row>
    <row r="1382" spans="1:17" x14ac:dyDescent="0.25">
      <c r="A1382">
        <v>1381</v>
      </c>
      <c r="D1382">
        <v>221.68765300000001</v>
      </c>
      <c r="E1382" s="4">
        <v>2</v>
      </c>
      <c r="P1382">
        <v>1</v>
      </c>
      <c r="Q1382" t="str">
        <f>CONCATENATE(C1382,E1382,G1382,I1382)</f>
        <v>2</v>
      </c>
    </row>
    <row r="1383" spans="1:17" x14ac:dyDescent="0.25">
      <c r="A1383">
        <v>1382</v>
      </c>
      <c r="D1383">
        <v>221.656023</v>
      </c>
      <c r="E1383" s="4">
        <v>2</v>
      </c>
      <c r="P1383">
        <v>1</v>
      </c>
      <c r="Q1383" t="str">
        <f>CONCATENATE(C1383,E1383,G1383,I1383)</f>
        <v>2</v>
      </c>
    </row>
    <row r="1384" spans="1:17" x14ac:dyDescent="0.25">
      <c r="A1384">
        <v>1383</v>
      </c>
      <c r="B1384">
        <v>229.885672</v>
      </c>
      <c r="C1384" s="2">
        <v>1</v>
      </c>
      <c r="P1384">
        <v>1</v>
      </c>
      <c r="Q1384" t="str">
        <f>CONCATENATE(C1384,E1384,G1384,I1384)</f>
        <v>1</v>
      </c>
    </row>
    <row r="1385" spans="1:17" x14ac:dyDescent="0.25">
      <c r="A1385">
        <v>1384</v>
      </c>
      <c r="B1385">
        <v>229.90666999999999</v>
      </c>
      <c r="C1385" s="2">
        <v>1</v>
      </c>
      <c r="P1385">
        <v>1</v>
      </c>
      <c r="Q1385" t="str">
        <f>CONCATENATE(C1385,E1385,G1385,I1385)</f>
        <v>1</v>
      </c>
    </row>
    <row r="1386" spans="1:17" x14ac:dyDescent="0.25">
      <c r="A1386">
        <v>1385</v>
      </c>
      <c r="B1386">
        <v>229.90472499999998</v>
      </c>
      <c r="C1386" s="2">
        <v>1</v>
      </c>
      <c r="P1386">
        <v>1</v>
      </c>
      <c r="Q1386" t="str">
        <f>CONCATENATE(C1386,E1386,G1386,I1386)</f>
        <v>1</v>
      </c>
    </row>
    <row r="1387" spans="1:17" x14ac:dyDescent="0.25">
      <c r="A1387">
        <v>1386</v>
      </c>
      <c r="B1387">
        <v>229.88204099999999</v>
      </c>
      <c r="C1387" s="2">
        <v>1</v>
      </c>
      <c r="P1387">
        <v>1</v>
      </c>
      <c r="Q1387" t="str">
        <f>CONCATENATE(C1387,E1387,G1387,I1387)</f>
        <v>1</v>
      </c>
    </row>
    <row r="1388" spans="1:17" x14ac:dyDescent="0.25">
      <c r="A1388">
        <v>1387</v>
      </c>
      <c r="B1388">
        <v>229.89282800000001</v>
      </c>
      <c r="C1388" s="2">
        <v>1</v>
      </c>
      <c r="P1388">
        <v>1</v>
      </c>
      <c r="Q1388" t="str">
        <f>CONCATENATE(C1388,E1388,G1388,I1388)</f>
        <v>1</v>
      </c>
    </row>
    <row r="1389" spans="1:17" x14ac:dyDescent="0.25">
      <c r="A1389">
        <v>1388</v>
      </c>
      <c r="B1389">
        <v>229.87862100000001</v>
      </c>
      <c r="C1389" s="2">
        <v>1</v>
      </c>
      <c r="H1389">
        <v>221.91100800000001</v>
      </c>
      <c r="I1389" s="3">
        <v>4</v>
      </c>
      <c r="P1389">
        <v>2</v>
      </c>
      <c r="Q1389" t="str">
        <f>CONCATENATE(C1389,E1389,G1389,I1389)</f>
        <v>14</v>
      </c>
    </row>
    <row r="1390" spans="1:17" x14ac:dyDescent="0.25">
      <c r="A1390">
        <v>1389</v>
      </c>
      <c r="B1390">
        <v>229.89677699999999</v>
      </c>
      <c r="C1390" s="2">
        <v>1</v>
      </c>
      <c r="H1390">
        <v>221.94063800000001</v>
      </c>
      <c r="I1390" s="3">
        <v>4</v>
      </c>
      <c r="P1390">
        <v>2</v>
      </c>
      <c r="Q1390" t="str">
        <f>CONCATENATE(C1390,E1390,G1390,I1390)</f>
        <v>14</v>
      </c>
    </row>
    <row r="1391" spans="1:17" x14ac:dyDescent="0.25">
      <c r="A1391">
        <v>1390</v>
      </c>
      <c r="B1391">
        <v>229.88946200000001</v>
      </c>
      <c r="C1391" s="2">
        <v>1</v>
      </c>
      <c r="H1391">
        <v>221.9589</v>
      </c>
      <c r="I1391" s="3">
        <v>4</v>
      </c>
      <c r="P1391">
        <v>2</v>
      </c>
      <c r="Q1391" t="str">
        <f>CONCATENATE(C1391,E1391,G1391,I1391)</f>
        <v>14</v>
      </c>
    </row>
    <row r="1392" spans="1:17" x14ac:dyDescent="0.25">
      <c r="A1392">
        <v>1391</v>
      </c>
      <c r="B1392">
        <v>229.86877899999999</v>
      </c>
      <c r="C1392" s="2">
        <v>1</v>
      </c>
      <c r="H1392">
        <v>221.95153199999999</v>
      </c>
      <c r="I1392" s="3">
        <v>4</v>
      </c>
      <c r="P1392">
        <v>2</v>
      </c>
      <c r="Q1392" t="str">
        <f>CONCATENATE(C1392,E1392,G1392,I1392)</f>
        <v>14</v>
      </c>
    </row>
    <row r="1393" spans="1:17" x14ac:dyDescent="0.25">
      <c r="A1393">
        <v>1392</v>
      </c>
      <c r="B1393">
        <v>229.84456900000001</v>
      </c>
      <c r="C1393" s="2">
        <v>1</v>
      </c>
      <c r="H1393">
        <v>221.94442799999999</v>
      </c>
      <c r="I1393" s="3">
        <v>4</v>
      </c>
      <c r="P1393">
        <v>2</v>
      </c>
      <c r="Q1393" t="str">
        <f>CONCATENATE(C1393,E1393,G1393,I1393)</f>
        <v>14</v>
      </c>
    </row>
    <row r="1394" spans="1:17" x14ac:dyDescent="0.25">
      <c r="A1394">
        <v>1393</v>
      </c>
      <c r="B1394">
        <v>229.92172299999999</v>
      </c>
      <c r="C1394" s="2">
        <v>1</v>
      </c>
      <c r="H1394">
        <v>221.89311499999999</v>
      </c>
      <c r="I1394" s="3">
        <v>4</v>
      </c>
      <c r="P1394">
        <v>2</v>
      </c>
      <c r="Q1394" t="str">
        <f>CONCATENATE(C1394,E1394,G1394,I1394)</f>
        <v>14</v>
      </c>
    </row>
    <row r="1395" spans="1:17" x14ac:dyDescent="0.25">
      <c r="A1395">
        <v>1394</v>
      </c>
      <c r="F1395">
        <v>228.454803</v>
      </c>
      <c r="G1395" s="5">
        <v>3</v>
      </c>
      <c r="H1395">
        <v>221.91769299999999</v>
      </c>
      <c r="I1395" s="3">
        <v>4</v>
      </c>
      <c r="P1395">
        <v>2</v>
      </c>
      <c r="Q1395" t="str">
        <f>CONCATENATE(C1395,E1395,G1395,I1395)</f>
        <v>34</v>
      </c>
    </row>
    <row r="1396" spans="1:17" x14ac:dyDescent="0.25">
      <c r="A1396">
        <v>1395</v>
      </c>
      <c r="F1396">
        <v>228.454803</v>
      </c>
      <c r="G1396" s="5">
        <v>3</v>
      </c>
      <c r="H1396">
        <v>221.932007</v>
      </c>
      <c r="I1396" s="3">
        <v>4</v>
      </c>
      <c r="P1396">
        <v>2</v>
      </c>
      <c r="Q1396" t="str">
        <f>CONCATENATE(C1396,E1396,G1396,I1396)</f>
        <v>34</v>
      </c>
    </row>
    <row r="1397" spans="1:17" x14ac:dyDescent="0.25">
      <c r="A1397">
        <v>1396</v>
      </c>
      <c r="D1397">
        <v>242.227091</v>
      </c>
      <c r="E1397" s="4">
        <v>2</v>
      </c>
      <c r="F1397">
        <v>228.40043900000001</v>
      </c>
      <c r="G1397" s="5">
        <v>3</v>
      </c>
      <c r="H1397">
        <v>221.95311100000001</v>
      </c>
      <c r="I1397" s="3">
        <v>4</v>
      </c>
      <c r="P1397">
        <v>3</v>
      </c>
      <c r="Q1397" t="str">
        <f>CONCATENATE(C1397,E1397,G1397,I1397)</f>
        <v>234</v>
      </c>
    </row>
    <row r="1398" spans="1:17" x14ac:dyDescent="0.25">
      <c r="A1398">
        <v>1397</v>
      </c>
      <c r="D1398">
        <v>242.251408</v>
      </c>
      <c r="E1398" s="4">
        <v>2</v>
      </c>
      <c r="F1398">
        <v>228.416753</v>
      </c>
      <c r="G1398" s="5">
        <v>3</v>
      </c>
      <c r="H1398">
        <v>221.92016599999999</v>
      </c>
      <c r="I1398" s="3">
        <v>4</v>
      </c>
      <c r="P1398">
        <v>3</v>
      </c>
      <c r="Q1398" t="str">
        <f>CONCATENATE(C1398,E1398,G1398,I1398)</f>
        <v>234</v>
      </c>
    </row>
    <row r="1399" spans="1:17" x14ac:dyDescent="0.25">
      <c r="A1399">
        <v>1398</v>
      </c>
      <c r="D1399">
        <v>242.259198</v>
      </c>
      <c r="E1399" s="4">
        <v>2</v>
      </c>
      <c r="F1399">
        <v>228.41354200000001</v>
      </c>
      <c r="G1399" s="5">
        <v>3</v>
      </c>
      <c r="P1399">
        <v>2</v>
      </c>
      <c r="Q1399" t="str">
        <f>CONCATENATE(C1399,E1399,G1399,I1399)</f>
        <v>23</v>
      </c>
    </row>
    <row r="1400" spans="1:17" x14ac:dyDescent="0.25">
      <c r="A1400">
        <v>1399</v>
      </c>
      <c r="D1400">
        <v>242.250618</v>
      </c>
      <c r="E1400" s="4">
        <v>2</v>
      </c>
      <c r="F1400">
        <v>228.43511999999998</v>
      </c>
      <c r="G1400" s="5">
        <v>3</v>
      </c>
      <c r="P1400">
        <v>2</v>
      </c>
      <c r="Q1400" t="str">
        <f>CONCATENATE(C1400,E1400,G1400,I1400)</f>
        <v>23</v>
      </c>
    </row>
    <row r="1401" spans="1:17" x14ac:dyDescent="0.25">
      <c r="A1401">
        <v>1400</v>
      </c>
      <c r="D1401">
        <v>242.22977700000001</v>
      </c>
      <c r="E1401" s="4">
        <v>2</v>
      </c>
      <c r="F1401">
        <v>228.42675299999999</v>
      </c>
      <c r="G1401" s="5">
        <v>3</v>
      </c>
      <c r="P1401">
        <v>2</v>
      </c>
      <c r="Q1401" t="str">
        <f>CONCATENATE(C1401,E1401,G1401,I1401)</f>
        <v>23</v>
      </c>
    </row>
    <row r="1402" spans="1:17" x14ac:dyDescent="0.25">
      <c r="A1402">
        <v>1401</v>
      </c>
      <c r="D1402">
        <v>242.218253</v>
      </c>
      <c r="E1402" s="4">
        <v>2</v>
      </c>
      <c r="F1402">
        <v>228.412227</v>
      </c>
      <c r="G1402" s="5">
        <v>3</v>
      </c>
      <c r="P1402">
        <v>2</v>
      </c>
      <c r="Q1402" t="str">
        <f>CONCATENATE(C1402,E1402,G1402,I1402)</f>
        <v>23</v>
      </c>
    </row>
    <row r="1403" spans="1:17" x14ac:dyDescent="0.25">
      <c r="A1403">
        <v>1402</v>
      </c>
      <c r="D1403">
        <v>242.247197</v>
      </c>
      <c r="E1403" s="4">
        <v>2</v>
      </c>
      <c r="F1403">
        <v>228.37065000000001</v>
      </c>
      <c r="G1403" s="5">
        <v>3</v>
      </c>
      <c r="P1403">
        <v>2</v>
      </c>
      <c r="Q1403" t="str">
        <f>CONCATENATE(C1403,E1403,G1403,I1403)</f>
        <v>23</v>
      </c>
    </row>
    <row r="1404" spans="1:17" x14ac:dyDescent="0.25">
      <c r="A1404">
        <v>1403</v>
      </c>
      <c r="D1404">
        <v>242.20246399999999</v>
      </c>
      <c r="E1404" s="4">
        <v>2</v>
      </c>
      <c r="F1404">
        <v>228.32691600000001</v>
      </c>
      <c r="G1404" s="5">
        <v>3</v>
      </c>
      <c r="P1404">
        <v>2</v>
      </c>
      <c r="Q1404" t="str">
        <f>CONCATENATE(C1404,E1404,G1404,I1404)</f>
        <v>23</v>
      </c>
    </row>
    <row r="1405" spans="1:17" x14ac:dyDescent="0.25">
      <c r="A1405">
        <v>1404</v>
      </c>
      <c r="D1405">
        <v>242.22977700000001</v>
      </c>
      <c r="E1405" s="4">
        <v>2</v>
      </c>
      <c r="F1405">
        <v>228.288445</v>
      </c>
      <c r="G1405" s="5">
        <v>3</v>
      </c>
      <c r="P1405">
        <v>2</v>
      </c>
      <c r="Q1405" t="str">
        <f>CONCATENATE(C1405,E1405,G1405,I1405)</f>
        <v>23</v>
      </c>
    </row>
    <row r="1406" spans="1:17" x14ac:dyDescent="0.25">
      <c r="A1406">
        <v>1405</v>
      </c>
      <c r="D1406">
        <v>242.22425100000001</v>
      </c>
      <c r="E1406" s="4">
        <v>2</v>
      </c>
      <c r="F1406">
        <v>228.454803</v>
      </c>
      <c r="G1406" s="5">
        <v>3</v>
      </c>
      <c r="P1406">
        <v>2</v>
      </c>
      <c r="Q1406" t="str">
        <f>CONCATENATE(C1406,E1406,G1406,I1406)</f>
        <v>23</v>
      </c>
    </row>
    <row r="1407" spans="1:17" x14ac:dyDescent="0.25">
      <c r="A1407">
        <v>1406</v>
      </c>
      <c r="D1407">
        <v>242.21783099999999</v>
      </c>
      <c r="E1407" s="4">
        <v>2</v>
      </c>
      <c r="F1407">
        <v>228.454803</v>
      </c>
      <c r="G1407" s="5">
        <v>3</v>
      </c>
      <c r="P1407">
        <v>2</v>
      </c>
      <c r="Q1407" t="str">
        <f>CONCATENATE(C1407,E1407,G1407,I1407)</f>
        <v>23</v>
      </c>
    </row>
    <row r="1408" spans="1:17" x14ac:dyDescent="0.25">
      <c r="A1408">
        <v>1407</v>
      </c>
      <c r="D1408">
        <v>242.228566</v>
      </c>
      <c r="E1408" s="4">
        <v>2</v>
      </c>
      <c r="P1408">
        <v>1</v>
      </c>
      <c r="Q1408" t="str">
        <f>CONCATENATE(C1408,E1408,G1408,I1408)</f>
        <v>2</v>
      </c>
    </row>
    <row r="1409" spans="1:17" x14ac:dyDescent="0.25">
      <c r="A1409">
        <v>1408</v>
      </c>
      <c r="D1409">
        <v>242.25182999999998</v>
      </c>
      <c r="E1409" s="4">
        <v>2</v>
      </c>
      <c r="P1409">
        <v>1</v>
      </c>
      <c r="Q1409" t="str">
        <f>CONCATENATE(C1409,E1409,G1409,I1409)</f>
        <v>2</v>
      </c>
    </row>
    <row r="1410" spans="1:17" x14ac:dyDescent="0.25">
      <c r="A1410">
        <v>1409</v>
      </c>
      <c r="D1410">
        <v>242.27477300000001</v>
      </c>
      <c r="E1410" s="4">
        <v>2</v>
      </c>
      <c r="P1410">
        <v>1</v>
      </c>
      <c r="Q1410" t="str">
        <f>CONCATENATE(C1410,E1410,G1410,I1410)</f>
        <v>2</v>
      </c>
    </row>
    <row r="1411" spans="1:17" x14ac:dyDescent="0.25">
      <c r="A1411">
        <v>1410</v>
      </c>
      <c r="B1411">
        <v>252.56709899999998</v>
      </c>
      <c r="C1411" s="2">
        <v>1</v>
      </c>
      <c r="D1411">
        <v>242.227091</v>
      </c>
      <c r="E1411" s="4">
        <v>2</v>
      </c>
      <c r="P1411">
        <v>2</v>
      </c>
      <c r="Q1411" t="str">
        <f>CONCATENATE(C1411,E1411,G1411,I1411)</f>
        <v>12</v>
      </c>
    </row>
    <row r="1412" spans="1:17" x14ac:dyDescent="0.25">
      <c r="A1412">
        <v>1411</v>
      </c>
      <c r="B1412">
        <v>252.58983499999999</v>
      </c>
      <c r="C1412" s="2">
        <v>1</v>
      </c>
      <c r="P1412">
        <v>1</v>
      </c>
      <c r="Q1412" t="str">
        <f>CONCATENATE(C1412,E1412,G1412,I1412)</f>
        <v>1</v>
      </c>
    </row>
    <row r="1413" spans="1:17" x14ac:dyDescent="0.25">
      <c r="A1413">
        <v>1412</v>
      </c>
      <c r="B1413">
        <v>252.563941</v>
      </c>
      <c r="C1413" s="2">
        <v>1</v>
      </c>
      <c r="H1413">
        <v>240.55381599999998</v>
      </c>
      <c r="I1413" s="3">
        <v>4</v>
      </c>
      <c r="P1413">
        <v>2</v>
      </c>
      <c r="Q1413" t="str">
        <f>CONCATENATE(C1413,E1413,G1413,I1413)</f>
        <v>14</v>
      </c>
    </row>
    <row r="1414" spans="1:17" x14ac:dyDescent="0.25">
      <c r="A1414">
        <v>1413</v>
      </c>
      <c r="B1414">
        <v>252.55430799999999</v>
      </c>
      <c r="C1414" s="2">
        <v>1</v>
      </c>
      <c r="H1414">
        <v>240.51402899999999</v>
      </c>
      <c r="I1414" s="3">
        <v>4</v>
      </c>
      <c r="P1414">
        <v>2</v>
      </c>
      <c r="Q1414" t="str">
        <f>CONCATENATE(C1414,E1414,G1414,I1414)</f>
        <v>14</v>
      </c>
    </row>
    <row r="1415" spans="1:17" x14ac:dyDescent="0.25">
      <c r="A1415">
        <v>1414</v>
      </c>
      <c r="B1415">
        <v>252.55720400000001</v>
      </c>
      <c r="C1415" s="2">
        <v>1</v>
      </c>
      <c r="H1415">
        <v>240.52776599999999</v>
      </c>
      <c r="I1415" s="3">
        <v>4</v>
      </c>
      <c r="P1415">
        <v>2</v>
      </c>
      <c r="Q1415" t="str">
        <f>CONCATENATE(C1415,E1415,G1415,I1415)</f>
        <v>14</v>
      </c>
    </row>
    <row r="1416" spans="1:17" x14ac:dyDescent="0.25">
      <c r="A1416">
        <v>1415</v>
      </c>
      <c r="B1416">
        <v>252.567519</v>
      </c>
      <c r="C1416" s="2">
        <v>1</v>
      </c>
      <c r="H1416">
        <v>240.52776599999999</v>
      </c>
      <c r="I1416" s="3">
        <v>4</v>
      </c>
      <c r="P1416">
        <v>2</v>
      </c>
      <c r="Q1416" t="str">
        <f>CONCATENATE(C1416,E1416,G1416,I1416)</f>
        <v>14</v>
      </c>
    </row>
    <row r="1417" spans="1:17" x14ac:dyDescent="0.25">
      <c r="A1417">
        <v>1416</v>
      </c>
      <c r="B1417">
        <v>252.54673199999999</v>
      </c>
      <c r="C1417" s="2">
        <v>1</v>
      </c>
      <c r="H1417">
        <v>240.536765</v>
      </c>
      <c r="I1417" s="3">
        <v>4</v>
      </c>
      <c r="P1417">
        <v>2</v>
      </c>
      <c r="Q1417" t="str">
        <f>CONCATENATE(C1417,E1417,G1417,I1417)</f>
        <v>14</v>
      </c>
    </row>
    <row r="1418" spans="1:17" x14ac:dyDescent="0.25">
      <c r="A1418">
        <v>1417</v>
      </c>
      <c r="B1418">
        <v>252.57162299999999</v>
      </c>
      <c r="C1418" s="2">
        <v>1</v>
      </c>
      <c r="H1418">
        <v>240.52255500000001</v>
      </c>
      <c r="I1418" s="3">
        <v>4</v>
      </c>
      <c r="P1418">
        <v>2</v>
      </c>
      <c r="Q1418" t="str">
        <f>CONCATENATE(C1418,E1418,G1418,I1418)</f>
        <v>14</v>
      </c>
    </row>
    <row r="1419" spans="1:17" x14ac:dyDescent="0.25">
      <c r="A1419">
        <v>1418</v>
      </c>
      <c r="B1419">
        <v>252.55025699999999</v>
      </c>
      <c r="C1419" s="2">
        <v>1</v>
      </c>
      <c r="H1419">
        <v>240.528975</v>
      </c>
      <c r="I1419" s="3">
        <v>4</v>
      </c>
      <c r="P1419">
        <v>2</v>
      </c>
      <c r="Q1419" t="str">
        <f>CONCATENATE(C1419,E1419,G1419,I1419)</f>
        <v>14</v>
      </c>
    </row>
    <row r="1420" spans="1:17" x14ac:dyDescent="0.25">
      <c r="A1420">
        <v>1419</v>
      </c>
      <c r="B1420">
        <v>252.552886</v>
      </c>
      <c r="C1420" s="2">
        <v>1</v>
      </c>
      <c r="H1420">
        <v>240.55086900000001</v>
      </c>
      <c r="I1420" s="3">
        <v>4</v>
      </c>
      <c r="P1420">
        <v>2</v>
      </c>
      <c r="Q1420" t="str">
        <f>CONCATENATE(C1420,E1420,G1420,I1420)</f>
        <v>14</v>
      </c>
    </row>
    <row r="1421" spans="1:17" x14ac:dyDescent="0.25">
      <c r="A1421">
        <v>1420</v>
      </c>
      <c r="B1421">
        <v>252.54499300000001</v>
      </c>
      <c r="C1421" s="2">
        <v>1</v>
      </c>
      <c r="H1421">
        <v>240.53071499999999</v>
      </c>
      <c r="I1421" s="3">
        <v>4</v>
      </c>
      <c r="P1421">
        <v>2</v>
      </c>
      <c r="Q1421" t="str">
        <f>CONCATENATE(C1421,E1421,G1421,I1421)</f>
        <v>14</v>
      </c>
    </row>
    <row r="1422" spans="1:17" x14ac:dyDescent="0.25">
      <c r="A1422">
        <v>1421</v>
      </c>
      <c r="B1422">
        <v>252.562941</v>
      </c>
      <c r="C1422" s="2">
        <v>1</v>
      </c>
      <c r="H1422">
        <v>240.517293</v>
      </c>
      <c r="I1422" s="3">
        <v>4</v>
      </c>
      <c r="P1422">
        <v>2</v>
      </c>
      <c r="Q1422" t="str">
        <f>CONCATENATE(C1422,E1422,G1422,I1422)</f>
        <v>14</v>
      </c>
    </row>
    <row r="1423" spans="1:17" x14ac:dyDescent="0.25">
      <c r="A1423">
        <v>1422</v>
      </c>
      <c r="B1423">
        <v>252.524046</v>
      </c>
      <c r="C1423" s="2">
        <v>1</v>
      </c>
      <c r="H1423">
        <v>240.52160699999999</v>
      </c>
      <c r="I1423" s="3">
        <v>4</v>
      </c>
      <c r="P1423">
        <v>2</v>
      </c>
      <c r="Q1423" t="str">
        <f>CONCATENATE(C1423,E1423,G1423,I1423)</f>
        <v>14</v>
      </c>
    </row>
    <row r="1424" spans="1:17" x14ac:dyDescent="0.25">
      <c r="A1424">
        <v>1423</v>
      </c>
      <c r="B1424">
        <v>252.61541199999999</v>
      </c>
      <c r="C1424" s="2">
        <v>1</v>
      </c>
      <c r="H1424">
        <v>240.558291</v>
      </c>
      <c r="I1424" s="3">
        <v>4</v>
      </c>
      <c r="P1424">
        <v>2</v>
      </c>
      <c r="Q1424" t="str">
        <f>CONCATENATE(C1424,E1424,G1424,I1424)</f>
        <v>14</v>
      </c>
    </row>
    <row r="1425" spans="1:17" x14ac:dyDescent="0.25">
      <c r="A1425">
        <v>1424</v>
      </c>
      <c r="D1425">
        <v>263.24671799999999</v>
      </c>
      <c r="E1425" s="4">
        <v>2</v>
      </c>
      <c r="H1425">
        <v>240.520871</v>
      </c>
      <c r="I1425" s="3">
        <v>4</v>
      </c>
      <c r="P1425">
        <v>2</v>
      </c>
      <c r="Q1425" t="str">
        <f>CONCATENATE(C1425,E1425,G1425,I1425)</f>
        <v>24</v>
      </c>
    </row>
    <row r="1426" spans="1:17" x14ac:dyDescent="0.25">
      <c r="A1426">
        <v>1425</v>
      </c>
      <c r="D1426">
        <v>263.22524499999997</v>
      </c>
      <c r="E1426" s="4">
        <v>2</v>
      </c>
      <c r="H1426">
        <v>240.520871</v>
      </c>
      <c r="I1426" s="3">
        <v>4</v>
      </c>
      <c r="P1426">
        <v>2</v>
      </c>
      <c r="Q1426" t="str">
        <f>CONCATENATE(C1426,E1426,G1426,I1426)</f>
        <v>24</v>
      </c>
    </row>
    <row r="1427" spans="1:17" x14ac:dyDescent="0.25">
      <c r="A1427">
        <v>1426</v>
      </c>
      <c r="D1427">
        <v>263.20124699999997</v>
      </c>
      <c r="E1427" s="4">
        <v>2</v>
      </c>
      <c r="F1427">
        <v>251.680148</v>
      </c>
      <c r="G1427" s="5">
        <v>3</v>
      </c>
      <c r="P1427">
        <v>2</v>
      </c>
      <c r="Q1427" t="str">
        <f>CONCATENATE(C1427,E1427,G1427,I1427)</f>
        <v>23</v>
      </c>
    </row>
    <row r="1428" spans="1:17" x14ac:dyDescent="0.25">
      <c r="A1428">
        <v>1427</v>
      </c>
      <c r="D1428">
        <v>263.22582499999999</v>
      </c>
      <c r="E1428" s="4">
        <v>2</v>
      </c>
      <c r="F1428">
        <v>251.70772399999998</v>
      </c>
      <c r="G1428" s="5">
        <v>3</v>
      </c>
      <c r="P1428">
        <v>2</v>
      </c>
      <c r="Q1428" t="str">
        <f>CONCATENATE(C1428,E1428,G1428,I1428)</f>
        <v>23</v>
      </c>
    </row>
    <row r="1429" spans="1:17" x14ac:dyDescent="0.25">
      <c r="A1429">
        <v>1428</v>
      </c>
      <c r="D1429">
        <v>263.22582499999999</v>
      </c>
      <c r="E1429" s="4">
        <v>2</v>
      </c>
      <c r="F1429">
        <v>251.686621</v>
      </c>
      <c r="G1429" s="5">
        <v>3</v>
      </c>
      <c r="P1429">
        <v>2</v>
      </c>
      <c r="Q1429" t="str">
        <f>CONCATENATE(C1429,E1429,G1429,I1429)</f>
        <v>23</v>
      </c>
    </row>
    <row r="1430" spans="1:17" x14ac:dyDescent="0.25">
      <c r="A1430">
        <v>1429</v>
      </c>
      <c r="D1430">
        <v>263.24413900000002</v>
      </c>
      <c r="E1430" s="4">
        <v>2</v>
      </c>
      <c r="F1430">
        <v>251.67909499999999</v>
      </c>
      <c r="G1430" s="5">
        <v>3</v>
      </c>
      <c r="P1430">
        <v>2</v>
      </c>
      <c r="Q1430" t="str">
        <f>CONCATENATE(C1430,E1430,G1430,I1430)</f>
        <v>23</v>
      </c>
    </row>
    <row r="1431" spans="1:17" x14ac:dyDescent="0.25">
      <c r="A1431">
        <v>1430</v>
      </c>
      <c r="D1431">
        <v>263.21645599999999</v>
      </c>
      <c r="E1431" s="4">
        <v>2</v>
      </c>
      <c r="F1431">
        <v>251.68293599999998</v>
      </c>
      <c r="G1431" s="5">
        <v>3</v>
      </c>
      <c r="P1431">
        <v>2</v>
      </c>
      <c r="Q1431" t="str">
        <f>CONCATENATE(C1431,E1431,G1431,I1431)</f>
        <v>23</v>
      </c>
    </row>
    <row r="1432" spans="1:17" x14ac:dyDescent="0.25">
      <c r="A1432">
        <v>1431</v>
      </c>
      <c r="D1432">
        <v>263.21508599999999</v>
      </c>
      <c r="E1432" s="4">
        <v>2</v>
      </c>
      <c r="F1432">
        <v>251.65557000000001</v>
      </c>
      <c r="G1432" s="5">
        <v>3</v>
      </c>
      <c r="P1432">
        <v>2</v>
      </c>
      <c r="Q1432" t="str">
        <f>CONCATENATE(C1432,E1432,G1432,I1432)</f>
        <v>23</v>
      </c>
    </row>
    <row r="1433" spans="1:17" x14ac:dyDescent="0.25">
      <c r="A1433">
        <v>1432</v>
      </c>
      <c r="D1433">
        <v>263.20629700000001</v>
      </c>
      <c r="E1433" s="4">
        <v>2</v>
      </c>
      <c r="F1433">
        <v>251.666045</v>
      </c>
      <c r="G1433" s="5">
        <v>3</v>
      </c>
      <c r="P1433">
        <v>2</v>
      </c>
      <c r="Q1433" t="str">
        <f>CONCATENATE(C1433,E1433,G1433,I1433)</f>
        <v>23</v>
      </c>
    </row>
    <row r="1434" spans="1:17" x14ac:dyDescent="0.25">
      <c r="A1434">
        <v>1433</v>
      </c>
      <c r="D1434">
        <v>263.21429699999999</v>
      </c>
      <c r="E1434" s="4">
        <v>2</v>
      </c>
      <c r="F1434">
        <v>251.67262099999999</v>
      </c>
      <c r="G1434" s="5">
        <v>3</v>
      </c>
      <c r="P1434">
        <v>2</v>
      </c>
      <c r="Q1434" t="str">
        <f>CONCATENATE(C1434,E1434,G1434,I1434)</f>
        <v>23</v>
      </c>
    </row>
    <row r="1435" spans="1:17" x14ac:dyDescent="0.25">
      <c r="A1435">
        <v>1434</v>
      </c>
      <c r="D1435">
        <v>263.201773</v>
      </c>
      <c r="E1435" s="4">
        <v>2</v>
      </c>
      <c r="F1435">
        <v>251.70962</v>
      </c>
      <c r="G1435" s="5">
        <v>3</v>
      </c>
      <c r="P1435">
        <v>2</v>
      </c>
      <c r="Q1435" t="str">
        <f>CONCATENATE(C1435,E1435,G1435,I1435)</f>
        <v>23</v>
      </c>
    </row>
    <row r="1436" spans="1:17" x14ac:dyDescent="0.25">
      <c r="A1436">
        <v>1435</v>
      </c>
      <c r="D1436">
        <v>263.22371900000002</v>
      </c>
      <c r="E1436" s="4">
        <v>2</v>
      </c>
      <c r="F1436">
        <v>251.705725</v>
      </c>
      <c r="G1436" s="5">
        <v>3</v>
      </c>
      <c r="P1436">
        <v>2</v>
      </c>
      <c r="Q1436" t="str">
        <f>CONCATENATE(C1436,E1436,G1436,I1436)</f>
        <v>23</v>
      </c>
    </row>
    <row r="1437" spans="1:17" x14ac:dyDescent="0.25">
      <c r="A1437">
        <v>1436</v>
      </c>
      <c r="D1437">
        <v>263.24692399999998</v>
      </c>
      <c r="E1437" s="4">
        <v>2</v>
      </c>
      <c r="F1437">
        <v>251.71677599999998</v>
      </c>
      <c r="G1437" s="5">
        <v>3</v>
      </c>
      <c r="P1437">
        <v>2</v>
      </c>
      <c r="Q1437" t="str">
        <f>CONCATENATE(C1437,E1437,G1437,I1437)</f>
        <v>23</v>
      </c>
    </row>
    <row r="1438" spans="1:17" x14ac:dyDescent="0.25">
      <c r="A1438">
        <v>1437</v>
      </c>
      <c r="D1438">
        <v>263.280081</v>
      </c>
      <c r="E1438" s="4">
        <v>2</v>
      </c>
      <c r="F1438">
        <v>251.69672600000001</v>
      </c>
      <c r="G1438" s="5">
        <v>3</v>
      </c>
      <c r="P1438">
        <v>2</v>
      </c>
      <c r="Q1438" t="str">
        <f>CONCATENATE(C1438,E1438,G1438,I1438)</f>
        <v>23</v>
      </c>
    </row>
    <row r="1439" spans="1:17" x14ac:dyDescent="0.25">
      <c r="A1439">
        <v>1438</v>
      </c>
      <c r="D1439">
        <v>263.32229100000001</v>
      </c>
      <c r="E1439" s="4">
        <v>2</v>
      </c>
      <c r="F1439">
        <v>251.73203899999999</v>
      </c>
      <c r="G1439" s="5">
        <v>3</v>
      </c>
      <c r="P1439">
        <v>2</v>
      </c>
      <c r="Q1439" t="str">
        <f>CONCATENATE(C1439,E1439,G1439,I1439)</f>
        <v>23</v>
      </c>
    </row>
    <row r="1440" spans="1:17" x14ac:dyDescent="0.25">
      <c r="A1440">
        <v>1439</v>
      </c>
      <c r="B1440">
        <v>272.03538800000001</v>
      </c>
      <c r="C1440" s="2">
        <v>1</v>
      </c>
      <c r="D1440">
        <v>263.24671799999999</v>
      </c>
      <c r="E1440" s="4">
        <v>2</v>
      </c>
      <c r="F1440">
        <v>251.680148</v>
      </c>
      <c r="G1440" s="5">
        <v>3</v>
      </c>
      <c r="P1440">
        <v>3</v>
      </c>
      <c r="Q1440" t="str">
        <f>CONCATENATE(C1440,E1440,G1440,I1440)</f>
        <v>123</v>
      </c>
    </row>
    <row r="1441" spans="1:17" x14ac:dyDescent="0.25">
      <c r="A1441">
        <v>1440</v>
      </c>
      <c r="B1441">
        <v>272.03202299999998</v>
      </c>
      <c r="C1441" s="2">
        <v>1</v>
      </c>
      <c r="P1441">
        <v>1</v>
      </c>
      <c r="Q1441" t="str">
        <f>CONCATENATE(C1441,E1441,G1441,I1441)</f>
        <v>1</v>
      </c>
    </row>
    <row r="1442" spans="1:17" x14ac:dyDescent="0.25">
      <c r="A1442">
        <v>1441</v>
      </c>
      <c r="B1442">
        <v>272.04691600000001</v>
      </c>
      <c r="C1442" s="2">
        <v>1</v>
      </c>
      <c r="J1442">
        <v>235.52578</v>
      </c>
      <c r="K1442" t="s">
        <v>22</v>
      </c>
      <c r="Q1442" t="str">
        <f>CONCATENATE(C1442,E1442,G1442,I1442)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9454-2CDE-4718-80BE-616D90B57C70}">
  <dimension ref="A1:F1442"/>
  <sheetViews>
    <sheetView workbookViewId="0">
      <selection sqref="A1:H1048576"/>
    </sheetView>
  </sheetViews>
  <sheetFormatPr defaultRowHeight="15" x14ac:dyDescent="0.25"/>
  <sheetData>
    <row r="1" spans="1:6" x14ac:dyDescent="0.25">
      <c r="A1">
        <v>200</v>
      </c>
      <c r="F1" t="s">
        <v>9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  <c r="F4" t="s">
        <v>22</v>
      </c>
    </row>
    <row r="5" spans="1:6" x14ac:dyDescent="0.25">
      <c r="A5">
        <v>4</v>
      </c>
      <c r="B5" s="2">
        <v>1</v>
      </c>
      <c r="E5" s="3">
        <v>4</v>
      </c>
    </row>
    <row r="6" spans="1:6" x14ac:dyDescent="0.25">
      <c r="A6">
        <v>5</v>
      </c>
      <c r="B6" s="2">
        <v>1</v>
      </c>
      <c r="E6" s="3">
        <v>4</v>
      </c>
    </row>
    <row r="7" spans="1:6" x14ac:dyDescent="0.25">
      <c r="A7">
        <v>6</v>
      </c>
      <c r="B7" s="2">
        <v>1</v>
      </c>
      <c r="E7" s="3">
        <v>4</v>
      </c>
    </row>
    <row r="8" spans="1:6" x14ac:dyDescent="0.25">
      <c r="A8">
        <v>7</v>
      </c>
      <c r="B8" s="2">
        <v>1</v>
      </c>
      <c r="E8" s="3">
        <v>4</v>
      </c>
    </row>
    <row r="9" spans="1:6" x14ac:dyDescent="0.25">
      <c r="A9">
        <v>8</v>
      </c>
      <c r="B9" s="2">
        <v>1</v>
      </c>
      <c r="E9" s="3">
        <v>4</v>
      </c>
    </row>
    <row r="10" spans="1:6" x14ac:dyDescent="0.25">
      <c r="A10">
        <v>9</v>
      </c>
      <c r="B10" s="2">
        <v>1</v>
      </c>
      <c r="E10" s="3">
        <v>4</v>
      </c>
    </row>
    <row r="11" spans="1:6" x14ac:dyDescent="0.25">
      <c r="A11">
        <v>10</v>
      </c>
      <c r="B11" s="2">
        <v>1</v>
      </c>
      <c r="E11" s="3">
        <v>4</v>
      </c>
    </row>
    <row r="12" spans="1:6" x14ac:dyDescent="0.25">
      <c r="A12">
        <v>11</v>
      </c>
      <c r="B12" s="2">
        <v>1</v>
      </c>
      <c r="E12" s="3">
        <v>4</v>
      </c>
    </row>
    <row r="13" spans="1:6" x14ac:dyDescent="0.25">
      <c r="A13">
        <v>12</v>
      </c>
      <c r="B13" s="2">
        <v>1</v>
      </c>
      <c r="E13" s="3">
        <v>4</v>
      </c>
    </row>
    <row r="14" spans="1:6" x14ac:dyDescent="0.25">
      <c r="A14">
        <v>13</v>
      </c>
      <c r="B14" s="2">
        <v>1</v>
      </c>
      <c r="E14" s="3">
        <v>4</v>
      </c>
    </row>
    <row r="15" spans="1:6" x14ac:dyDescent="0.25">
      <c r="A15">
        <v>14</v>
      </c>
      <c r="B15" s="2">
        <v>1</v>
      </c>
      <c r="E15" s="3">
        <v>4</v>
      </c>
    </row>
    <row r="16" spans="1:6" x14ac:dyDescent="0.25">
      <c r="A16">
        <v>15</v>
      </c>
      <c r="B16" s="2">
        <v>1</v>
      </c>
      <c r="E16" s="3">
        <v>4</v>
      </c>
    </row>
    <row r="17" spans="1:5" x14ac:dyDescent="0.25">
      <c r="A17">
        <v>16</v>
      </c>
      <c r="B17" s="2">
        <v>1</v>
      </c>
    </row>
    <row r="18" spans="1:5" x14ac:dyDescent="0.25">
      <c r="A18">
        <v>17</v>
      </c>
    </row>
    <row r="19" spans="1:5" x14ac:dyDescent="0.25">
      <c r="A19">
        <v>18</v>
      </c>
      <c r="C19" s="4">
        <v>2</v>
      </c>
    </row>
    <row r="20" spans="1:5" x14ac:dyDescent="0.25">
      <c r="A20">
        <v>19</v>
      </c>
      <c r="C20" s="4">
        <v>2</v>
      </c>
      <c r="D20" s="5">
        <v>3</v>
      </c>
    </row>
    <row r="21" spans="1:5" x14ac:dyDescent="0.25">
      <c r="A21">
        <v>20</v>
      </c>
      <c r="C21" s="4">
        <v>2</v>
      </c>
      <c r="D21" s="5">
        <v>3</v>
      </c>
    </row>
    <row r="22" spans="1:5" x14ac:dyDescent="0.25">
      <c r="A22">
        <v>21</v>
      </c>
      <c r="C22" s="4">
        <v>2</v>
      </c>
      <c r="D22" s="5">
        <v>3</v>
      </c>
    </row>
    <row r="23" spans="1:5" x14ac:dyDescent="0.25">
      <c r="A23">
        <v>22</v>
      </c>
      <c r="C23" s="4">
        <v>2</v>
      </c>
      <c r="D23" s="5">
        <v>3</v>
      </c>
    </row>
    <row r="24" spans="1:5" x14ac:dyDescent="0.25">
      <c r="A24">
        <v>23</v>
      </c>
      <c r="C24" s="4">
        <v>2</v>
      </c>
      <c r="D24" s="5">
        <v>3</v>
      </c>
    </row>
    <row r="25" spans="1:5" x14ac:dyDescent="0.25">
      <c r="A25">
        <v>24</v>
      </c>
      <c r="C25" s="4">
        <v>2</v>
      </c>
      <c r="D25" s="5">
        <v>3</v>
      </c>
    </row>
    <row r="26" spans="1:5" x14ac:dyDescent="0.25">
      <c r="A26">
        <v>25</v>
      </c>
      <c r="C26" s="4">
        <v>2</v>
      </c>
      <c r="D26" s="5">
        <v>3</v>
      </c>
    </row>
    <row r="27" spans="1:5" x14ac:dyDescent="0.25">
      <c r="A27">
        <v>26</v>
      </c>
      <c r="C27" s="4">
        <v>2</v>
      </c>
      <c r="D27" s="5">
        <v>3</v>
      </c>
    </row>
    <row r="28" spans="1:5" x14ac:dyDescent="0.25">
      <c r="A28">
        <v>27</v>
      </c>
      <c r="C28" s="4">
        <v>2</v>
      </c>
      <c r="D28" s="5">
        <v>3</v>
      </c>
    </row>
    <row r="29" spans="1:5" x14ac:dyDescent="0.25">
      <c r="A29">
        <v>28</v>
      </c>
      <c r="C29" s="4">
        <v>2</v>
      </c>
      <c r="D29" s="5">
        <v>3</v>
      </c>
    </row>
    <row r="30" spans="1:5" x14ac:dyDescent="0.25">
      <c r="A30">
        <v>29</v>
      </c>
      <c r="C30" s="4">
        <v>2</v>
      </c>
      <c r="D30" s="5">
        <v>3</v>
      </c>
    </row>
    <row r="31" spans="1:5" x14ac:dyDescent="0.25">
      <c r="A31">
        <v>30</v>
      </c>
    </row>
    <row r="32" spans="1:5" x14ac:dyDescent="0.25">
      <c r="A32">
        <v>31</v>
      </c>
      <c r="B32" s="2">
        <v>1</v>
      </c>
      <c r="E32" s="3">
        <v>4</v>
      </c>
    </row>
    <row r="33" spans="1:5" x14ac:dyDescent="0.25">
      <c r="A33">
        <v>32</v>
      </c>
      <c r="B33" s="2">
        <v>1</v>
      </c>
      <c r="E33" s="3">
        <v>4</v>
      </c>
    </row>
    <row r="34" spans="1:5" x14ac:dyDescent="0.25">
      <c r="A34">
        <v>33</v>
      </c>
      <c r="B34" s="2">
        <v>1</v>
      </c>
      <c r="E34" s="3">
        <v>4</v>
      </c>
    </row>
    <row r="35" spans="1:5" x14ac:dyDescent="0.25">
      <c r="A35">
        <v>34</v>
      </c>
      <c r="B35" s="2">
        <v>1</v>
      </c>
      <c r="E35" s="3">
        <v>4</v>
      </c>
    </row>
    <row r="36" spans="1:5" x14ac:dyDescent="0.25">
      <c r="A36">
        <v>35</v>
      </c>
      <c r="B36" s="2">
        <v>1</v>
      </c>
      <c r="E36" s="3">
        <v>4</v>
      </c>
    </row>
    <row r="37" spans="1:5" x14ac:dyDescent="0.25">
      <c r="A37">
        <v>36</v>
      </c>
      <c r="B37" s="2">
        <v>1</v>
      </c>
      <c r="E37" s="3">
        <v>4</v>
      </c>
    </row>
    <row r="38" spans="1:5" x14ac:dyDescent="0.25">
      <c r="A38">
        <v>37</v>
      </c>
      <c r="B38" s="2">
        <v>1</v>
      </c>
      <c r="E38" s="3">
        <v>4</v>
      </c>
    </row>
    <row r="39" spans="1:5" x14ac:dyDescent="0.25">
      <c r="A39">
        <v>38</v>
      </c>
      <c r="B39" s="2">
        <v>1</v>
      </c>
      <c r="E39" s="3">
        <v>4</v>
      </c>
    </row>
    <row r="40" spans="1:5" x14ac:dyDescent="0.25">
      <c r="A40">
        <v>39</v>
      </c>
      <c r="B40" s="2">
        <v>1</v>
      </c>
      <c r="E40" s="3">
        <v>4</v>
      </c>
    </row>
    <row r="41" spans="1:5" x14ac:dyDescent="0.25">
      <c r="A41">
        <v>40</v>
      </c>
      <c r="B41" s="2">
        <v>1</v>
      </c>
      <c r="E41" s="3">
        <v>4</v>
      </c>
    </row>
    <row r="42" spans="1:5" x14ac:dyDescent="0.25">
      <c r="A42">
        <v>41</v>
      </c>
      <c r="B42" s="2">
        <v>1</v>
      </c>
      <c r="E42" s="3">
        <v>4</v>
      </c>
    </row>
    <row r="43" spans="1:5" x14ac:dyDescent="0.25">
      <c r="A43">
        <v>42</v>
      </c>
      <c r="B43" s="2">
        <v>1</v>
      </c>
    </row>
    <row r="44" spans="1:5" x14ac:dyDescent="0.25">
      <c r="A44">
        <v>43</v>
      </c>
      <c r="C44" s="4">
        <v>2</v>
      </c>
    </row>
    <row r="45" spans="1:5" x14ac:dyDescent="0.25">
      <c r="A45">
        <v>44</v>
      </c>
      <c r="C45" s="4">
        <v>2</v>
      </c>
    </row>
    <row r="46" spans="1:5" x14ac:dyDescent="0.25">
      <c r="A46">
        <v>45</v>
      </c>
      <c r="C46" s="4">
        <v>2</v>
      </c>
      <c r="D46" s="5">
        <v>3</v>
      </c>
    </row>
    <row r="47" spans="1:5" x14ac:dyDescent="0.25">
      <c r="A47">
        <v>46</v>
      </c>
      <c r="C47" s="4">
        <v>2</v>
      </c>
      <c r="D47" s="5">
        <v>3</v>
      </c>
    </row>
    <row r="48" spans="1:5" x14ac:dyDescent="0.25">
      <c r="A48">
        <v>47</v>
      </c>
      <c r="C48" s="4">
        <v>2</v>
      </c>
      <c r="D48" s="5">
        <v>3</v>
      </c>
    </row>
    <row r="49" spans="1:5" x14ac:dyDescent="0.25">
      <c r="A49">
        <v>48</v>
      </c>
      <c r="C49" s="4">
        <v>2</v>
      </c>
      <c r="D49" s="5">
        <v>3</v>
      </c>
    </row>
    <row r="50" spans="1:5" x14ac:dyDescent="0.25">
      <c r="A50">
        <v>49</v>
      </c>
      <c r="C50" s="4">
        <v>2</v>
      </c>
      <c r="D50" s="5">
        <v>3</v>
      </c>
    </row>
    <row r="51" spans="1:5" x14ac:dyDescent="0.25">
      <c r="A51">
        <v>50</v>
      </c>
      <c r="C51" s="4">
        <v>2</v>
      </c>
      <c r="D51" s="5">
        <v>3</v>
      </c>
    </row>
    <row r="52" spans="1:5" x14ac:dyDescent="0.25">
      <c r="A52">
        <v>51</v>
      </c>
      <c r="C52" s="4">
        <v>2</v>
      </c>
      <c r="D52" s="5">
        <v>3</v>
      </c>
    </row>
    <row r="53" spans="1:5" x14ac:dyDescent="0.25">
      <c r="A53">
        <v>52</v>
      </c>
      <c r="C53" s="4">
        <v>2</v>
      </c>
      <c r="D53" s="5">
        <v>3</v>
      </c>
    </row>
    <row r="54" spans="1:5" x14ac:dyDescent="0.25">
      <c r="A54">
        <v>53</v>
      </c>
      <c r="C54" s="4">
        <v>2</v>
      </c>
      <c r="D54" s="5">
        <v>3</v>
      </c>
    </row>
    <row r="55" spans="1:5" x14ac:dyDescent="0.25">
      <c r="A55">
        <v>54</v>
      </c>
      <c r="C55" s="4">
        <v>2</v>
      </c>
      <c r="D55" s="5">
        <v>3</v>
      </c>
    </row>
    <row r="56" spans="1:5" x14ac:dyDescent="0.25">
      <c r="A56">
        <v>55</v>
      </c>
    </row>
    <row r="57" spans="1:5" x14ac:dyDescent="0.25">
      <c r="A57">
        <v>56</v>
      </c>
      <c r="B57" s="2">
        <v>1</v>
      </c>
      <c r="E57" s="3">
        <v>4</v>
      </c>
    </row>
    <row r="58" spans="1:5" x14ac:dyDescent="0.25">
      <c r="A58">
        <v>57</v>
      </c>
      <c r="B58" s="2">
        <v>1</v>
      </c>
      <c r="E58" s="3">
        <v>4</v>
      </c>
    </row>
    <row r="59" spans="1:5" x14ac:dyDescent="0.25">
      <c r="A59">
        <v>58</v>
      </c>
      <c r="B59" s="2">
        <v>1</v>
      </c>
      <c r="E59" s="3">
        <v>4</v>
      </c>
    </row>
    <row r="60" spans="1:5" x14ac:dyDescent="0.25">
      <c r="A60">
        <v>59</v>
      </c>
      <c r="B60" s="2">
        <v>1</v>
      </c>
      <c r="E60" s="3">
        <v>4</v>
      </c>
    </row>
    <row r="61" spans="1:5" x14ac:dyDescent="0.25">
      <c r="A61">
        <v>60</v>
      </c>
      <c r="B61" s="2">
        <v>1</v>
      </c>
      <c r="E61" s="3">
        <v>4</v>
      </c>
    </row>
    <row r="62" spans="1:5" x14ac:dyDescent="0.25">
      <c r="A62">
        <v>61</v>
      </c>
      <c r="B62" s="2">
        <v>1</v>
      </c>
      <c r="E62" s="3">
        <v>4</v>
      </c>
    </row>
    <row r="63" spans="1:5" x14ac:dyDescent="0.25">
      <c r="A63">
        <v>62</v>
      </c>
      <c r="B63" s="2">
        <v>1</v>
      </c>
      <c r="E63" s="3">
        <v>4</v>
      </c>
    </row>
    <row r="64" spans="1:5" x14ac:dyDescent="0.25">
      <c r="A64">
        <v>63</v>
      </c>
      <c r="B64" s="2">
        <v>1</v>
      </c>
      <c r="E64" s="3">
        <v>4</v>
      </c>
    </row>
    <row r="65" spans="1:5" x14ac:dyDescent="0.25">
      <c r="A65">
        <v>64</v>
      </c>
      <c r="B65" s="2">
        <v>1</v>
      </c>
      <c r="E65" s="3">
        <v>4</v>
      </c>
    </row>
    <row r="66" spans="1:5" x14ac:dyDescent="0.25">
      <c r="A66">
        <v>65</v>
      </c>
      <c r="B66" s="2">
        <v>1</v>
      </c>
      <c r="E66" s="3">
        <v>4</v>
      </c>
    </row>
    <row r="67" spans="1:5" x14ac:dyDescent="0.25">
      <c r="A67">
        <v>66</v>
      </c>
    </row>
    <row r="68" spans="1:5" x14ac:dyDescent="0.25">
      <c r="A68">
        <v>67</v>
      </c>
    </row>
    <row r="69" spans="1:5" x14ac:dyDescent="0.25">
      <c r="A69">
        <v>68</v>
      </c>
      <c r="C69" s="4">
        <v>2</v>
      </c>
      <c r="D69" s="5">
        <v>3</v>
      </c>
    </row>
    <row r="70" spans="1:5" x14ac:dyDescent="0.25">
      <c r="A70">
        <v>69</v>
      </c>
      <c r="C70" s="4">
        <v>2</v>
      </c>
      <c r="D70" s="5">
        <v>3</v>
      </c>
    </row>
    <row r="71" spans="1:5" x14ac:dyDescent="0.25">
      <c r="A71">
        <v>70</v>
      </c>
      <c r="C71" s="4">
        <v>2</v>
      </c>
      <c r="D71" s="5">
        <v>3</v>
      </c>
    </row>
    <row r="72" spans="1:5" x14ac:dyDescent="0.25">
      <c r="A72">
        <v>71</v>
      </c>
      <c r="C72" s="4">
        <v>2</v>
      </c>
      <c r="D72" s="5">
        <v>3</v>
      </c>
    </row>
    <row r="73" spans="1:5" x14ac:dyDescent="0.25">
      <c r="A73">
        <v>72</v>
      </c>
      <c r="C73" s="4">
        <v>2</v>
      </c>
      <c r="D73" s="5">
        <v>3</v>
      </c>
    </row>
    <row r="74" spans="1:5" x14ac:dyDescent="0.25">
      <c r="A74">
        <v>73</v>
      </c>
      <c r="C74" s="4">
        <v>2</v>
      </c>
      <c r="D74" s="5">
        <v>3</v>
      </c>
    </row>
    <row r="75" spans="1:5" x14ac:dyDescent="0.25">
      <c r="A75">
        <v>74</v>
      </c>
      <c r="C75" s="4">
        <v>2</v>
      </c>
      <c r="D75" s="5">
        <v>3</v>
      </c>
    </row>
    <row r="76" spans="1:5" x14ac:dyDescent="0.25">
      <c r="A76">
        <v>75</v>
      </c>
      <c r="C76" s="4">
        <v>2</v>
      </c>
      <c r="D76" s="5">
        <v>3</v>
      </c>
    </row>
    <row r="77" spans="1:5" x14ac:dyDescent="0.25">
      <c r="A77">
        <v>76</v>
      </c>
      <c r="C77" s="4">
        <v>2</v>
      </c>
      <c r="D77" s="5">
        <v>3</v>
      </c>
    </row>
    <row r="78" spans="1:5" x14ac:dyDescent="0.25">
      <c r="A78">
        <v>77</v>
      </c>
      <c r="C78" s="4">
        <v>2</v>
      </c>
      <c r="D78" s="5">
        <v>3</v>
      </c>
    </row>
    <row r="79" spans="1:5" x14ac:dyDescent="0.25">
      <c r="A79">
        <v>78</v>
      </c>
      <c r="C79" s="4">
        <v>2</v>
      </c>
      <c r="D79" s="5">
        <v>3</v>
      </c>
    </row>
    <row r="80" spans="1:5" x14ac:dyDescent="0.25">
      <c r="A80">
        <v>79</v>
      </c>
    </row>
    <row r="81" spans="1:5" x14ac:dyDescent="0.25">
      <c r="A81">
        <v>80</v>
      </c>
      <c r="B81" s="2">
        <v>1</v>
      </c>
    </row>
    <row r="82" spans="1:5" x14ac:dyDescent="0.25">
      <c r="A82">
        <v>81</v>
      </c>
      <c r="B82" s="2">
        <v>1</v>
      </c>
      <c r="E82" s="3">
        <v>4</v>
      </c>
    </row>
    <row r="83" spans="1:5" x14ac:dyDescent="0.25">
      <c r="A83">
        <v>82</v>
      </c>
      <c r="B83" s="2">
        <v>1</v>
      </c>
      <c r="E83" s="3">
        <v>4</v>
      </c>
    </row>
    <row r="84" spans="1:5" x14ac:dyDescent="0.25">
      <c r="A84">
        <v>83</v>
      </c>
      <c r="B84" s="2">
        <v>1</v>
      </c>
      <c r="E84" s="3">
        <v>4</v>
      </c>
    </row>
    <row r="85" spans="1:5" x14ac:dyDescent="0.25">
      <c r="A85">
        <v>84</v>
      </c>
      <c r="B85" s="2">
        <v>1</v>
      </c>
      <c r="E85" s="3">
        <v>4</v>
      </c>
    </row>
    <row r="86" spans="1:5" x14ac:dyDescent="0.25">
      <c r="A86">
        <v>85</v>
      </c>
      <c r="B86" s="2">
        <v>1</v>
      </c>
      <c r="E86" s="3">
        <v>4</v>
      </c>
    </row>
    <row r="87" spans="1:5" x14ac:dyDescent="0.25">
      <c r="A87">
        <v>86</v>
      </c>
      <c r="B87" s="2">
        <v>1</v>
      </c>
      <c r="E87" s="3">
        <v>4</v>
      </c>
    </row>
    <row r="88" spans="1:5" x14ac:dyDescent="0.25">
      <c r="A88">
        <v>87</v>
      </c>
      <c r="B88" s="2">
        <v>1</v>
      </c>
      <c r="E88" s="3">
        <v>4</v>
      </c>
    </row>
    <row r="89" spans="1:5" x14ac:dyDescent="0.25">
      <c r="A89">
        <v>88</v>
      </c>
      <c r="B89" s="2">
        <v>1</v>
      </c>
      <c r="E89" s="3">
        <v>4</v>
      </c>
    </row>
    <row r="90" spans="1:5" x14ac:dyDescent="0.25">
      <c r="A90">
        <v>89</v>
      </c>
      <c r="B90" s="2">
        <v>1</v>
      </c>
      <c r="E90" s="3">
        <v>4</v>
      </c>
    </row>
    <row r="91" spans="1:5" x14ac:dyDescent="0.25">
      <c r="A91">
        <v>90</v>
      </c>
      <c r="B91" s="2">
        <v>1</v>
      </c>
      <c r="E91" s="3">
        <v>4</v>
      </c>
    </row>
    <row r="92" spans="1:5" x14ac:dyDescent="0.25">
      <c r="A92">
        <v>91</v>
      </c>
    </row>
    <row r="93" spans="1:5" x14ac:dyDescent="0.25">
      <c r="A93">
        <v>92</v>
      </c>
      <c r="C93" s="4">
        <v>2</v>
      </c>
    </row>
    <row r="94" spans="1:5" x14ac:dyDescent="0.25">
      <c r="A94">
        <v>93</v>
      </c>
      <c r="C94" s="4">
        <v>2</v>
      </c>
      <c r="D94" s="5">
        <v>3</v>
      </c>
    </row>
    <row r="95" spans="1:5" x14ac:dyDescent="0.25">
      <c r="A95">
        <v>94</v>
      </c>
      <c r="C95" s="4">
        <v>2</v>
      </c>
      <c r="D95" s="5">
        <v>3</v>
      </c>
    </row>
    <row r="96" spans="1:5" x14ac:dyDescent="0.25">
      <c r="A96">
        <v>95</v>
      </c>
      <c r="C96" s="4">
        <v>2</v>
      </c>
      <c r="D96" s="5">
        <v>3</v>
      </c>
    </row>
    <row r="97" spans="1:5" x14ac:dyDescent="0.25">
      <c r="A97">
        <v>96</v>
      </c>
      <c r="C97" s="4">
        <v>2</v>
      </c>
      <c r="D97" s="5">
        <v>3</v>
      </c>
    </row>
    <row r="98" spans="1:5" x14ac:dyDescent="0.25">
      <c r="A98">
        <v>97</v>
      </c>
      <c r="C98" s="4">
        <v>2</v>
      </c>
      <c r="D98" s="5">
        <v>3</v>
      </c>
    </row>
    <row r="99" spans="1:5" x14ac:dyDescent="0.25">
      <c r="A99">
        <v>98</v>
      </c>
      <c r="C99" s="4">
        <v>2</v>
      </c>
      <c r="D99" s="5">
        <v>3</v>
      </c>
    </row>
    <row r="100" spans="1:5" x14ac:dyDescent="0.25">
      <c r="A100">
        <v>99</v>
      </c>
      <c r="C100" s="4">
        <v>2</v>
      </c>
      <c r="D100" s="5">
        <v>3</v>
      </c>
    </row>
    <row r="101" spans="1:5" x14ac:dyDescent="0.25">
      <c r="A101">
        <v>100</v>
      </c>
      <c r="C101" s="4">
        <v>2</v>
      </c>
      <c r="D101" s="5">
        <v>3</v>
      </c>
    </row>
    <row r="102" spans="1:5" x14ac:dyDescent="0.25">
      <c r="A102">
        <v>101</v>
      </c>
      <c r="C102" s="4">
        <v>2</v>
      </c>
      <c r="D102" s="5">
        <v>3</v>
      </c>
    </row>
    <row r="103" spans="1:5" x14ac:dyDescent="0.25">
      <c r="A103">
        <v>102</v>
      </c>
      <c r="C103" s="4">
        <v>2</v>
      </c>
      <c r="D103" s="5">
        <v>3</v>
      </c>
    </row>
    <row r="104" spans="1:5" x14ac:dyDescent="0.25">
      <c r="A104">
        <v>103</v>
      </c>
      <c r="C104" s="4">
        <v>2</v>
      </c>
      <c r="D104" s="5">
        <v>3</v>
      </c>
    </row>
    <row r="105" spans="1:5" x14ac:dyDescent="0.25">
      <c r="A105">
        <v>104</v>
      </c>
      <c r="B105" s="2">
        <v>1</v>
      </c>
      <c r="C105" s="4">
        <v>2</v>
      </c>
    </row>
    <row r="106" spans="1:5" x14ac:dyDescent="0.25">
      <c r="A106">
        <v>105</v>
      </c>
      <c r="B106" s="2">
        <v>1</v>
      </c>
    </row>
    <row r="107" spans="1:5" x14ac:dyDescent="0.25">
      <c r="A107">
        <v>106</v>
      </c>
      <c r="B107" s="2">
        <v>1</v>
      </c>
    </row>
    <row r="108" spans="1:5" x14ac:dyDescent="0.25">
      <c r="A108">
        <v>107</v>
      </c>
      <c r="B108" s="2">
        <v>1</v>
      </c>
      <c r="E108" s="3">
        <v>4</v>
      </c>
    </row>
    <row r="109" spans="1:5" x14ac:dyDescent="0.25">
      <c r="A109">
        <v>108</v>
      </c>
      <c r="B109" s="2">
        <v>1</v>
      </c>
      <c r="E109" s="3">
        <v>4</v>
      </c>
    </row>
    <row r="110" spans="1:5" x14ac:dyDescent="0.25">
      <c r="A110">
        <v>109</v>
      </c>
      <c r="B110" s="2">
        <v>1</v>
      </c>
      <c r="E110" s="3">
        <v>4</v>
      </c>
    </row>
    <row r="111" spans="1:5" x14ac:dyDescent="0.25">
      <c r="A111">
        <v>110</v>
      </c>
      <c r="B111" s="2">
        <v>1</v>
      </c>
      <c r="E111" s="3">
        <v>4</v>
      </c>
    </row>
    <row r="112" spans="1:5" x14ac:dyDescent="0.25">
      <c r="A112">
        <v>111</v>
      </c>
      <c r="B112" s="2">
        <v>1</v>
      </c>
      <c r="E112" s="3">
        <v>4</v>
      </c>
    </row>
    <row r="113" spans="1:5" x14ac:dyDescent="0.25">
      <c r="A113">
        <v>112</v>
      </c>
      <c r="B113" s="2">
        <v>1</v>
      </c>
      <c r="E113" s="3">
        <v>4</v>
      </c>
    </row>
    <row r="114" spans="1:5" x14ac:dyDescent="0.25">
      <c r="A114">
        <v>113</v>
      </c>
      <c r="B114" s="2">
        <v>1</v>
      </c>
      <c r="E114" s="3">
        <v>4</v>
      </c>
    </row>
    <row r="115" spans="1:5" x14ac:dyDescent="0.25">
      <c r="A115">
        <v>114</v>
      </c>
      <c r="B115" s="2">
        <v>1</v>
      </c>
      <c r="E115" s="3">
        <v>4</v>
      </c>
    </row>
    <row r="116" spans="1:5" x14ac:dyDescent="0.25">
      <c r="A116">
        <v>115</v>
      </c>
      <c r="B116" s="2">
        <v>1</v>
      </c>
      <c r="E116" s="3">
        <v>4</v>
      </c>
    </row>
    <row r="117" spans="1:5" x14ac:dyDescent="0.25">
      <c r="A117">
        <v>116</v>
      </c>
      <c r="E117" s="3">
        <v>4</v>
      </c>
    </row>
    <row r="118" spans="1:5" x14ac:dyDescent="0.25">
      <c r="A118">
        <v>117</v>
      </c>
      <c r="C118" s="4">
        <v>2</v>
      </c>
      <c r="D118" s="5">
        <v>3</v>
      </c>
      <c r="E118" s="3">
        <v>4</v>
      </c>
    </row>
    <row r="119" spans="1:5" x14ac:dyDescent="0.25">
      <c r="A119">
        <v>118</v>
      </c>
      <c r="C119" s="4">
        <v>2</v>
      </c>
      <c r="D119" s="5">
        <v>3</v>
      </c>
    </row>
    <row r="120" spans="1:5" x14ac:dyDescent="0.25">
      <c r="A120">
        <v>119</v>
      </c>
      <c r="C120" s="4">
        <v>2</v>
      </c>
      <c r="D120" s="5">
        <v>3</v>
      </c>
    </row>
    <row r="121" spans="1:5" x14ac:dyDescent="0.25">
      <c r="A121">
        <v>120</v>
      </c>
      <c r="C121" s="4">
        <v>2</v>
      </c>
      <c r="D121" s="5">
        <v>3</v>
      </c>
    </row>
    <row r="122" spans="1:5" x14ac:dyDescent="0.25">
      <c r="A122">
        <v>121</v>
      </c>
      <c r="C122" s="4">
        <v>2</v>
      </c>
      <c r="D122" s="5">
        <v>3</v>
      </c>
    </row>
    <row r="123" spans="1:5" x14ac:dyDescent="0.25">
      <c r="A123">
        <v>122</v>
      </c>
      <c r="C123" s="4">
        <v>2</v>
      </c>
      <c r="D123" s="5">
        <v>3</v>
      </c>
    </row>
    <row r="124" spans="1:5" x14ac:dyDescent="0.25">
      <c r="A124">
        <v>123</v>
      </c>
      <c r="C124" s="4">
        <v>2</v>
      </c>
      <c r="D124" s="5">
        <v>3</v>
      </c>
    </row>
    <row r="125" spans="1:5" x14ac:dyDescent="0.25">
      <c r="A125">
        <v>124</v>
      </c>
      <c r="C125" s="4">
        <v>2</v>
      </c>
      <c r="D125" s="5">
        <v>3</v>
      </c>
    </row>
    <row r="126" spans="1:5" x14ac:dyDescent="0.25">
      <c r="A126">
        <v>125</v>
      </c>
      <c r="C126" s="4">
        <v>2</v>
      </c>
      <c r="D126" s="5">
        <v>3</v>
      </c>
    </row>
    <row r="127" spans="1:5" x14ac:dyDescent="0.25">
      <c r="A127">
        <v>126</v>
      </c>
      <c r="C127" s="4">
        <v>2</v>
      </c>
      <c r="D127" s="5">
        <v>3</v>
      </c>
    </row>
    <row r="128" spans="1:5" x14ac:dyDescent="0.25">
      <c r="A128">
        <v>127</v>
      </c>
      <c r="C128" s="4">
        <v>2</v>
      </c>
      <c r="D128" s="5">
        <v>3</v>
      </c>
    </row>
    <row r="129" spans="1:5" x14ac:dyDescent="0.25">
      <c r="A129">
        <v>128</v>
      </c>
      <c r="C129" s="4">
        <v>2</v>
      </c>
      <c r="D129" s="5">
        <v>3</v>
      </c>
    </row>
    <row r="130" spans="1:5" x14ac:dyDescent="0.25">
      <c r="A130">
        <v>129</v>
      </c>
      <c r="C130" s="4">
        <v>2</v>
      </c>
    </row>
    <row r="131" spans="1:5" x14ac:dyDescent="0.25">
      <c r="A131">
        <v>130</v>
      </c>
      <c r="B131" s="2">
        <v>1</v>
      </c>
    </row>
    <row r="132" spans="1:5" x14ac:dyDescent="0.25">
      <c r="A132">
        <v>131</v>
      </c>
      <c r="B132" s="2">
        <v>1</v>
      </c>
    </row>
    <row r="133" spans="1:5" x14ac:dyDescent="0.25">
      <c r="A133">
        <v>132</v>
      </c>
      <c r="B133" s="2">
        <v>1</v>
      </c>
    </row>
    <row r="134" spans="1:5" x14ac:dyDescent="0.25">
      <c r="A134">
        <v>133</v>
      </c>
      <c r="B134" s="2">
        <v>1</v>
      </c>
      <c r="E134" s="3">
        <v>4</v>
      </c>
    </row>
    <row r="135" spans="1:5" x14ac:dyDescent="0.25">
      <c r="A135">
        <v>134</v>
      </c>
      <c r="B135" s="2">
        <v>1</v>
      </c>
      <c r="E135" s="3">
        <v>4</v>
      </c>
    </row>
    <row r="136" spans="1:5" x14ac:dyDescent="0.25">
      <c r="A136">
        <v>135</v>
      </c>
      <c r="B136" s="2">
        <v>1</v>
      </c>
      <c r="E136" s="3">
        <v>4</v>
      </c>
    </row>
    <row r="137" spans="1:5" x14ac:dyDescent="0.25">
      <c r="A137">
        <v>136</v>
      </c>
      <c r="B137" s="2">
        <v>1</v>
      </c>
      <c r="E137" s="3">
        <v>4</v>
      </c>
    </row>
    <row r="138" spans="1:5" x14ac:dyDescent="0.25">
      <c r="A138">
        <v>137</v>
      </c>
      <c r="B138" s="2">
        <v>1</v>
      </c>
      <c r="E138" s="3">
        <v>4</v>
      </c>
    </row>
    <row r="139" spans="1:5" x14ac:dyDescent="0.25">
      <c r="A139">
        <v>138</v>
      </c>
      <c r="B139" s="2">
        <v>1</v>
      </c>
      <c r="E139" s="3">
        <v>4</v>
      </c>
    </row>
    <row r="140" spans="1:5" x14ac:dyDescent="0.25">
      <c r="A140">
        <v>139</v>
      </c>
      <c r="B140" s="2">
        <v>1</v>
      </c>
      <c r="E140" s="3">
        <v>4</v>
      </c>
    </row>
    <row r="141" spans="1:5" x14ac:dyDescent="0.25">
      <c r="A141">
        <v>140</v>
      </c>
      <c r="B141" s="2">
        <v>1</v>
      </c>
      <c r="E141" s="3">
        <v>4</v>
      </c>
    </row>
    <row r="142" spans="1:5" x14ac:dyDescent="0.25">
      <c r="A142">
        <v>141</v>
      </c>
      <c r="B142" s="2">
        <v>1</v>
      </c>
      <c r="E142" s="3">
        <v>4</v>
      </c>
    </row>
    <row r="143" spans="1:5" x14ac:dyDescent="0.25">
      <c r="A143">
        <v>142</v>
      </c>
      <c r="E143" s="3">
        <v>4</v>
      </c>
    </row>
    <row r="144" spans="1:5" x14ac:dyDescent="0.25">
      <c r="A144">
        <v>143</v>
      </c>
      <c r="D144" s="5">
        <v>3</v>
      </c>
    </row>
    <row r="145" spans="1:5" x14ac:dyDescent="0.25">
      <c r="A145">
        <v>144</v>
      </c>
      <c r="C145" s="4">
        <v>2</v>
      </c>
      <c r="D145" s="5">
        <v>3</v>
      </c>
    </row>
    <row r="146" spans="1:5" x14ac:dyDescent="0.25">
      <c r="A146">
        <v>145</v>
      </c>
      <c r="C146" s="4">
        <v>2</v>
      </c>
      <c r="D146" s="5">
        <v>3</v>
      </c>
    </row>
    <row r="147" spans="1:5" x14ac:dyDescent="0.25">
      <c r="A147">
        <v>146</v>
      </c>
      <c r="C147" s="4">
        <v>2</v>
      </c>
      <c r="D147" s="5">
        <v>3</v>
      </c>
    </row>
    <row r="148" spans="1:5" x14ac:dyDescent="0.25">
      <c r="A148">
        <v>147</v>
      </c>
      <c r="C148" s="4">
        <v>2</v>
      </c>
      <c r="D148" s="5">
        <v>3</v>
      </c>
    </row>
    <row r="149" spans="1:5" x14ac:dyDescent="0.25">
      <c r="A149">
        <v>148</v>
      </c>
      <c r="C149" s="4">
        <v>2</v>
      </c>
      <c r="D149" s="5">
        <v>3</v>
      </c>
    </row>
    <row r="150" spans="1:5" x14ac:dyDescent="0.25">
      <c r="A150">
        <v>149</v>
      </c>
      <c r="C150" s="4">
        <v>2</v>
      </c>
      <c r="D150" s="5">
        <v>3</v>
      </c>
    </row>
    <row r="151" spans="1:5" x14ac:dyDescent="0.25">
      <c r="A151">
        <v>150</v>
      </c>
      <c r="C151" s="4">
        <v>2</v>
      </c>
      <c r="D151" s="5">
        <v>3</v>
      </c>
    </row>
    <row r="152" spans="1:5" x14ac:dyDescent="0.25">
      <c r="A152">
        <v>151</v>
      </c>
      <c r="C152" s="4">
        <v>2</v>
      </c>
      <c r="D152" s="5">
        <v>3</v>
      </c>
    </row>
    <row r="153" spans="1:5" x14ac:dyDescent="0.25">
      <c r="A153">
        <v>152</v>
      </c>
      <c r="C153" s="4">
        <v>2</v>
      </c>
      <c r="D153" s="5">
        <v>3</v>
      </c>
    </row>
    <row r="154" spans="1:5" x14ac:dyDescent="0.25">
      <c r="A154">
        <v>153</v>
      </c>
      <c r="C154" s="4">
        <v>2</v>
      </c>
      <c r="D154" s="5">
        <v>3</v>
      </c>
    </row>
    <row r="155" spans="1:5" x14ac:dyDescent="0.25">
      <c r="A155">
        <v>154</v>
      </c>
      <c r="C155" s="4">
        <v>2</v>
      </c>
    </row>
    <row r="156" spans="1:5" x14ac:dyDescent="0.25">
      <c r="A156">
        <v>155</v>
      </c>
    </row>
    <row r="157" spans="1:5" x14ac:dyDescent="0.25">
      <c r="A157">
        <v>156</v>
      </c>
      <c r="B157" s="2">
        <v>1</v>
      </c>
    </row>
    <row r="158" spans="1:5" x14ac:dyDescent="0.25">
      <c r="A158">
        <v>157</v>
      </c>
      <c r="B158" s="2">
        <v>1</v>
      </c>
    </row>
    <row r="159" spans="1:5" x14ac:dyDescent="0.25">
      <c r="A159">
        <v>158</v>
      </c>
      <c r="B159" s="2">
        <v>1</v>
      </c>
      <c r="E159" s="3">
        <v>4</v>
      </c>
    </row>
    <row r="160" spans="1:5" x14ac:dyDescent="0.25">
      <c r="A160">
        <v>159</v>
      </c>
      <c r="B160" s="2">
        <v>1</v>
      </c>
      <c r="E160" s="3">
        <v>4</v>
      </c>
    </row>
    <row r="161" spans="1:5" x14ac:dyDescent="0.25">
      <c r="A161">
        <v>160</v>
      </c>
      <c r="B161" s="2">
        <v>1</v>
      </c>
      <c r="E161" s="3">
        <v>4</v>
      </c>
    </row>
    <row r="162" spans="1:5" x14ac:dyDescent="0.25">
      <c r="A162">
        <v>161</v>
      </c>
      <c r="B162" s="2">
        <v>1</v>
      </c>
      <c r="E162" s="3">
        <v>4</v>
      </c>
    </row>
    <row r="163" spans="1:5" x14ac:dyDescent="0.25">
      <c r="A163">
        <v>162</v>
      </c>
      <c r="B163" s="2">
        <v>1</v>
      </c>
      <c r="E163" s="3">
        <v>4</v>
      </c>
    </row>
    <row r="164" spans="1:5" x14ac:dyDescent="0.25">
      <c r="A164">
        <v>163</v>
      </c>
      <c r="B164" s="2">
        <v>1</v>
      </c>
      <c r="E164" s="3">
        <v>4</v>
      </c>
    </row>
    <row r="165" spans="1:5" x14ac:dyDescent="0.25">
      <c r="A165">
        <v>164</v>
      </c>
      <c r="B165" s="2">
        <v>1</v>
      </c>
      <c r="E165" s="3">
        <v>4</v>
      </c>
    </row>
    <row r="166" spans="1:5" x14ac:dyDescent="0.25">
      <c r="A166">
        <v>165</v>
      </c>
      <c r="B166" s="2">
        <v>1</v>
      </c>
      <c r="E166" s="3">
        <v>4</v>
      </c>
    </row>
    <row r="167" spans="1:5" x14ac:dyDescent="0.25">
      <c r="A167">
        <v>166</v>
      </c>
      <c r="E167" s="3">
        <v>4</v>
      </c>
    </row>
    <row r="168" spans="1:5" x14ac:dyDescent="0.25">
      <c r="A168">
        <v>167</v>
      </c>
    </row>
    <row r="169" spans="1:5" x14ac:dyDescent="0.25">
      <c r="A169">
        <v>168</v>
      </c>
    </row>
    <row r="170" spans="1:5" x14ac:dyDescent="0.25">
      <c r="A170">
        <v>169</v>
      </c>
      <c r="C170" s="4">
        <v>2</v>
      </c>
      <c r="D170" s="5">
        <v>3</v>
      </c>
    </row>
    <row r="171" spans="1:5" x14ac:dyDescent="0.25">
      <c r="A171">
        <v>170</v>
      </c>
      <c r="C171" s="4">
        <v>2</v>
      </c>
      <c r="D171" s="5">
        <v>3</v>
      </c>
    </row>
    <row r="172" spans="1:5" x14ac:dyDescent="0.25">
      <c r="A172">
        <v>171</v>
      </c>
      <c r="C172" s="4">
        <v>2</v>
      </c>
      <c r="D172" s="5">
        <v>3</v>
      </c>
    </row>
    <row r="173" spans="1:5" x14ac:dyDescent="0.25">
      <c r="A173">
        <v>172</v>
      </c>
      <c r="C173" s="4">
        <v>2</v>
      </c>
      <c r="D173" s="5">
        <v>3</v>
      </c>
    </row>
    <row r="174" spans="1:5" x14ac:dyDescent="0.25">
      <c r="A174">
        <v>173</v>
      </c>
      <c r="C174" s="4">
        <v>2</v>
      </c>
      <c r="D174" s="5">
        <v>3</v>
      </c>
    </row>
    <row r="175" spans="1:5" x14ac:dyDescent="0.25">
      <c r="A175">
        <v>174</v>
      </c>
      <c r="C175" s="4">
        <v>2</v>
      </c>
      <c r="D175" s="5">
        <v>3</v>
      </c>
    </row>
    <row r="176" spans="1:5" x14ac:dyDescent="0.25">
      <c r="A176">
        <v>175</v>
      </c>
      <c r="C176" s="4">
        <v>2</v>
      </c>
      <c r="D176" s="5">
        <v>3</v>
      </c>
    </row>
    <row r="177" spans="1:5" x14ac:dyDescent="0.25">
      <c r="A177">
        <v>176</v>
      </c>
      <c r="C177" s="4">
        <v>2</v>
      </c>
      <c r="D177" s="5">
        <v>3</v>
      </c>
    </row>
    <row r="178" spans="1:5" x14ac:dyDescent="0.25">
      <c r="A178">
        <v>177</v>
      </c>
      <c r="C178" s="4">
        <v>2</v>
      </c>
      <c r="D178" s="5">
        <v>3</v>
      </c>
    </row>
    <row r="179" spans="1:5" x14ac:dyDescent="0.25">
      <c r="A179">
        <v>178</v>
      </c>
      <c r="C179" s="4">
        <v>2</v>
      </c>
    </row>
    <row r="180" spans="1:5" x14ac:dyDescent="0.25">
      <c r="A180">
        <v>179</v>
      </c>
      <c r="C180" s="4">
        <v>2</v>
      </c>
    </row>
    <row r="181" spans="1:5" x14ac:dyDescent="0.25">
      <c r="A181">
        <v>180</v>
      </c>
      <c r="B181" s="2">
        <v>1</v>
      </c>
      <c r="C181" s="4">
        <v>2</v>
      </c>
    </row>
    <row r="182" spans="1:5" x14ac:dyDescent="0.25">
      <c r="A182">
        <v>181</v>
      </c>
      <c r="B182" s="2">
        <v>1</v>
      </c>
    </row>
    <row r="183" spans="1:5" x14ac:dyDescent="0.25">
      <c r="A183">
        <v>182</v>
      </c>
      <c r="B183" s="2">
        <v>1</v>
      </c>
    </row>
    <row r="184" spans="1:5" x14ac:dyDescent="0.25">
      <c r="A184">
        <v>183</v>
      </c>
      <c r="B184" s="2">
        <v>1</v>
      </c>
    </row>
    <row r="185" spans="1:5" x14ac:dyDescent="0.25">
      <c r="A185">
        <v>184</v>
      </c>
      <c r="B185" s="2">
        <v>1</v>
      </c>
      <c r="E185" s="3">
        <v>4</v>
      </c>
    </row>
    <row r="186" spans="1:5" x14ac:dyDescent="0.25">
      <c r="A186">
        <v>185</v>
      </c>
      <c r="B186" s="2">
        <v>1</v>
      </c>
      <c r="E186" s="3">
        <v>4</v>
      </c>
    </row>
    <row r="187" spans="1:5" x14ac:dyDescent="0.25">
      <c r="A187">
        <v>186</v>
      </c>
      <c r="B187" s="2">
        <v>1</v>
      </c>
      <c r="E187" s="3">
        <v>4</v>
      </c>
    </row>
    <row r="188" spans="1:5" x14ac:dyDescent="0.25">
      <c r="A188">
        <v>187</v>
      </c>
      <c r="B188" s="2">
        <v>1</v>
      </c>
      <c r="E188" s="3">
        <v>4</v>
      </c>
    </row>
    <row r="189" spans="1:5" x14ac:dyDescent="0.25">
      <c r="A189">
        <v>188</v>
      </c>
      <c r="B189" s="2">
        <v>1</v>
      </c>
      <c r="E189" s="3">
        <v>4</v>
      </c>
    </row>
    <row r="190" spans="1:5" x14ac:dyDescent="0.25">
      <c r="A190">
        <v>189</v>
      </c>
      <c r="B190" s="2">
        <v>1</v>
      </c>
      <c r="E190" s="3">
        <v>4</v>
      </c>
    </row>
    <row r="191" spans="1:5" x14ac:dyDescent="0.25">
      <c r="A191">
        <v>190</v>
      </c>
      <c r="B191" s="2">
        <v>1</v>
      </c>
      <c r="E191" s="3">
        <v>4</v>
      </c>
    </row>
    <row r="192" spans="1:5" x14ac:dyDescent="0.25">
      <c r="A192">
        <v>191</v>
      </c>
      <c r="B192" s="2">
        <v>1</v>
      </c>
      <c r="E192" s="3">
        <v>4</v>
      </c>
    </row>
    <row r="193" spans="1:5" x14ac:dyDescent="0.25">
      <c r="A193">
        <v>192</v>
      </c>
      <c r="E193" s="3">
        <v>4</v>
      </c>
    </row>
    <row r="194" spans="1:5" x14ac:dyDescent="0.25">
      <c r="A194">
        <v>193</v>
      </c>
      <c r="D194" s="5">
        <v>3</v>
      </c>
      <c r="E194" s="3">
        <v>4</v>
      </c>
    </row>
    <row r="195" spans="1:5" x14ac:dyDescent="0.25">
      <c r="A195">
        <v>194</v>
      </c>
      <c r="C195" s="4">
        <v>2</v>
      </c>
      <c r="D195" s="5">
        <v>3</v>
      </c>
      <c r="E195" s="3">
        <v>4</v>
      </c>
    </row>
    <row r="196" spans="1:5" x14ac:dyDescent="0.25">
      <c r="A196">
        <v>195</v>
      </c>
      <c r="C196" s="4">
        <v>2</v>
      </c>
      <c r="D196" s="5">
        <v>3</v>
      </c>
    </row>
    <row r="197" spans="1:5" x14ac:dyDescent="0.25">
      <c r="A197">
        <v>196</v>
      </c>
      <c r="C197" s="4">
        <v>2</v>
      </c>
      <c r="D197" s="5">
        <v>3</v>
      </c>
    </row>
    <row r="198" spans="1:5" x14ac:dyDescent="0.25">
      <c r="A198">
        <v>197</v>
      </c>
      <c r="C198" s="4">
        <v>2</v>
      </c>
      <c r="D198" s="5">
        <v>3</v>
      </c>
    </row>
    <row r="199" spans="1:5" x14ac:dyDescent="0.25">
      <c r="A199">
        <v>198</v>
      </c>
      <c r="C199" s="4">
        <v>2</v>
      </c>
      <c r="D199" s="5">
        <v>3</v>
      </c>
    </row>
    <row r="200" spans="1:5" x14ac:dyDescent="0.25">
      <c r="A200">
        <v>199</v>
      </c>
      <c r="C200" s="4">
        <v>2</v>
      </c>
      <c r="D200" s="5">
        <v>3</v>
      </c>
    </row>
    <row r="201" spans="1:5" x14ac:dyDescent="0.25">
      <c r="A201">
        <v>200</v>
      </c>
      <c r="C201" s="4">
        <v>2</v>
      </c>
      <c r="D201" s="5">
        <v>3</v>
      </c>
    </row>
    <row r="202" spans="1:5" x14ac:dyDescent="0.25">
      <c r="A202">
        <v>201</v>
      </c>
      <c r="C202" s="4">
        <v>2</v>
      </c>
      <c r="D202" s="5">
        <v>3</v>
      </c>
    </row>
    <row r="203" spans="1:5" x14ac:dyDescent="0.25">
      <c r="A203">
        <v>202</v>
      </c>
      <c r="C203" s="4">
        <v>2</v>
      </c>
      <c r="D203" s="5">
        <v>3</v>
      </c>
    </row>
    <row r="204" spans="1:5" x14ac:dyDescent="0.25">
      <c r="A204">
        <v>203</v>
      </c>
      <c r="C204" s="4">
        <v>2</v>
      </c>
      <c r="D204" s="5">
        <v>3</v>
      </c>
    </row>
    <row r="205" spans="1:5" x14ac:dyDescent="0.25">
      <c r="A205">
        <v>204</v>
      </c>
      <c r="C205" s="4">
        <v>2</v>
      </c>
      <c r="D205" s="5">
        <v>3</v>
      </c>
    </row>
    <row r="206" spans="1:5" x14ac:dyDescent="0.25">
      <c r="A206">
        <v>205</v>
      </c>
      <c r="C206" s="4">
        <v>2</v>
      </c>
    </row>
    <row r="207" spans="1:5" x14ac:dyDescent="0.25">
      <c r="A207">
        <v>206</v>
      </c>
      <c r="C207" s="4">
        <v>2</v>
      </c>
    </row>
    <row r="208" spans="1:5" x14ac:dyDescent="0.25">
      <c r="A208">
        <v>207</v>
      </c>
      <c r="B208" s="2">
        <v>1</v>
      </c>
      <c r="C208" s="4">
        <v>2</v>
      </c>
    </row>
    <row r="209" spans="1:5" x14ac:dyDescent="0.25">
      <c r="A209">
        <v>208</v>
      </c>
      <c r="B209" s="2">
        <v>1</v>
      </c>
    </row>
    <row r="210" spans="1:5" x14ac:dyDescent="0.25">
      <c r="A210">
        <v>209</v>
      </c>
      <c r="B210" s="2">
        <v>1</v>
      </c>
    </row>
    <row r="211" spans="1:5" x14ac:dyDescent="0.25">
      <c r="A211">
        <v>210</v>
      </c>
      <c r="B211" s="2">
        <v>1</v>
      </c>
      <c r="E211" s="3">
        <v>4</v>
      </c>
    </row>
    <row r="212" spans="1:5" x14ac:dyDescent="0.25">
      <c r="A212">
        <v>211</v>
      </c>
      <c r="B212" s="2">
        <v>1</v>
      </c>
      <c r="E212" s="3">
        <v>4</v>
      </c>
    </row>
    <row r="213" spans="1:5" x14ac:dyDescent="0.25">
      <c r="A213">
        <v>212</v>
      </c>
      <c r="B213" s="2">
        <v>1</v>
      </c>
      <c r="E213" s="3">
        <v>4</v>
      </c>
    </row>
    <row r="214" spans="1:5" x14ac:dyDescent="0.25">
      <c r="A214">
        <v>213</v>
      </c>
      <c r="B214" s="2">
        <v>1</v>
      </c>
      <c r="E214" s="3">
        <v>4</v>
      </c>
    </row>
    <row r="215" spans="1:5" x14ac:dyDescent="0.25">
      <c r="A215">
        <v>214</v>
      </c>
      <c r="B215" s="2">
        <v>1</v>
      </c>
      <c r="E215" s="3">
        <v>4</v>
      </c>
    </row>
    <row r="216" spans="1:5" x14ac:dyDescent="0.25">
      <c r="A216">
        <v>215</v>
      </c>
      <c r="B216" s="2">
        <v>1</v>
      </c>
      <c r="E216" s="3">
        <v>4</v>
      </c>
    </row>
    <row r="217" spans="1:5" x14ac:dyDescent="0.25">
      <c r="A217">
        <v>216</v>
      </c>
      <c r="B217" s="2">
        <v>1</v>
      </c>
      <c r="E217" s="3">
        <v>4</v>
      </c>
    </row>
    <row r="218" spans="1:5" x14ac:dyDescent="0.25">
      <c r="A218">
        <v>217</v>
      </c>
      <c r="B218" s="2">
        <v>1</v>
      </c>
      <c r="E218" s="3">
        <v>4</v>
      </c>
    </row>
    <row r="219" spans="1:5" x14ac:dyDescent="0.25">
      <c r="A219">
        <v>218</v>
      </c>
      <c r="B219" s="2">
        <v>1</v>
      </c>
      <c r="E219" s="3">
        <v>4</v>
      </c>
    </row>
    <row r="220" spans="1:5" x14ac:dyDescent="0.25">
      <c r="A220">
        <v>219</v>
      </c>
      <c r="B220" s="2">
        <v>1</v>
      </c>
      <c r="E220" s="3">
        <v>4</v>
      </c>
    </row>
    <row r="221" spans="1:5" x14ac:dyDescent="0.25">
      <c r="A221">
        <v>220</v>
      </c>
      <c r="E221" s="3">
        <v>4</v>
      </c>
    </row>
    <row r="222" spans="1:5" x14ac:dyDescent="0.25">
      <c r="A222">
        <v>221</v>
      </c>
      <c r="C222" s="4">
        <v>2</v>
      </c>
      <c r="D222" s="5">
        <v>3</v>
      </c>
      <c r="E222" s="3">
        <v>4</v>
      </c>
    </row>
    <row r="223" spans="1:5" x14ac:dyDescent="0.25">
      <c r="A223">
        <v>222</v>
      </c>
      <c r="C223" s="4">
        <v>2</v>
      </c>
      <c r="D223" s="5">
        <v>3</v>
      </c>
    </row>
    <row r="224" spans="1:5" x14ac:dyDescent="0.25">
      <c r="A224">
        <v>223</v>
      </c>
      <c r="C224" s="4">
        <v>2</v>
      </c>
      <c r="D224" s="5">
        <v>3</v>
      </c>
    </row>
    <row r="225" spans="1:5" x14ac:dyDescent="0.25">
      <c r="A225">
        <v>224</v>
      </c>
      <c r="C225" s="4">
        <v>2</v>
      </c>
      <c r="D225" s="5">
        <v>3</v>
      </c>
    </row>
    <row r="226" spans="1:5" x14ac:dyDescent="0.25">
      <c r="A226">
        <v>225</v>
      </c>
      <c r="C226" s="4">
        <v>2</v>
      </c>
      <c r="D226" s="5">
        <v>3</v>
      </c>
    </row>
    <row r="227" spans="1:5" x14ac:dyDescent="0.25">
      <c r="A227">
        <v>226</v>
      </c>
      <c r="C227" s="4">
        <v>2</v>
      </c>
      <c r="D227" s="5">
        <v>3</v>
      </c>
    </row>
    <row r="228" spans="1:5" x14ac:dyDescent="0.25">
      <c r="A228">
        <v>227</v>
      </c>
      <c r="C228" s="4">
        <v>2</v>
      </c>
      <c r="D228" s="5">
        <v>3</v>
      </c>
    </row>
    <row r="229" spans="1:5" x14ac:dyDescent="0.25">
      <c r="A229">
        <v>228</v>
      </c>
      <c r="C229" s="4">
        <v>2</v>
      </c>
      <c r="D229" s="5">
        <v>3</v>
      </c>
    </row>
    <row r="230" spans="1:5" x14ac:dyDescent="0.25">
      <c r="A230">
        <v>229</v>
      </c>
      <c r="C230" s="4">
        <v>2</v>
      </c>
      <c r="D230" s="5">
        <v>3</v>
      </c>
    </row>
    <row r="231" spans="1:5" x14ac:dyDescent="0.25">
      <c r="A231">
        <v>230</v>
      </c>
      <c r="C231" s="4">
        <v>2</v>
      </c>
      <c r="D231" s="5">
        <v>3</v>
      </c>
    </row>
    <row r="232" spans="1:5" x14ac:dyDescent="0.25">
      <c r="A232">
        <v>231</v>
      </c>
      <c r="C232" s="4">
        <v>2</v>
      </c>
      <c r="D232" s="5">
        <v>3</v>
      </c>
    </row>
    <row r="233" spans="1:5" x14ac:dyDescent="0.25">
      <c r="A233">
        <v>232</v>
      </c>
      <c r="C233" s="4">
        <v>2</v>
      </c>
      <c r="D233" s="5">
        <v>3</v>
      </c>
    </row>
    <row r="234" spans="1:5" x14ac:dyDescent="0.25">
      <c r="A234">
        <v>233</v>
      </c>
      <c r="B234" s="2">
        <v>1</v>
      </c>
      <c r="C234" s="4">
        <v>2</v>
      </c>
    </row>
    <row r="235" spans="1:5" x14ac:dyDescent="0.25">
      <c r="A235">
        <v>234</v>
      </c>
      <c r="B235" s="2">
        <v>1</v>
      </c>
      <c r="C235" s="4">
        <v>2</v>
      </c>
    </row>
    <row r="236" spans="1:5" x14ac:dyDescent="0.25">
      <c r="A236">
        <v>235</v>
      </c>
      <c r="B236" s="2">
        <v>1</v>
      </c>
    </row>
    <row r="237" spans="1:5" x14ac:dyDescent="0.25">
      <c r="A237">
        <v>236</v>
      </c>
      <c r="B237" s="2">
        <v>1</v>
      </c>
    </row>
    <row r="238" spans="1:5" x14ac:dyDescent="0.25">
      <c r="A238">
        <v>237</v>
      </c>
      <c r="B238" s="2">
        <v>1</v>
      </c>
      <c r="E238" s="3">
        <v>4</v>
      </c>
    </row>
    <row r="239" spans="1:5" x14ac:dyDescent="0.25">
      <c r="A239">
        <v>238</v>
      </c>
      <c r="B239" s="2">
        <v>1</v>
      </c>
      <c r="E239" s="3">
        <v>4</v>
      </c>
    </row>
    <row r="240" spans="1:5" x14ac:dyDescent="0.25">
      <c r="A240">
        <v>239</v>
      </c>
      <c r="B240" s="2">
        <v>1</v>
      </c>
      <c r="E240" s="3">
        <v>4</v>
      </c>
    </row>
    <row r="241" spans="1:5" x14ac:dyDescent="0.25">
      <c r="A241">
        <v>240</v>
      </c>
      <c r="B241" s="2">
        <v>1</v>
      </c>
      <c r="E241" s="3">
        <v>4</v>
      </c>
    </row>
    <row r="242" spans="1:5" x14ac:dyDescent="0.25">
      <c r="A242">
        <v>241</v>
      </c>
      <c r="B242" s="2">
        <v>1</v>
      </c>
      <c r="E242" s="3">
        <v>4</v>
      </c>
    </row>
    <row r="243" spans="1:5" x14ac:dyDescent="0.25">
      <c r="A243">
        <v>242</v>
      </c>
      <c r="B243" s="2">
        <v>1</v>
      </c>
      <c r="E243" s="3">
        <v>4</v>
      </c>
    </row>
    <row r="244" spans="1:5" x14ac:dyDescent="0.25">
      <c r="A244">
        <v>243</v>
      </c>
      <c r="B244" s="2">
        <v>1</v>
      </c>
      <c r="E244" s="3">
        <v>4</v>
      </c>
    </row>
    <row r="245" spans="1:5" x14ac:dyDescent="0.25">
      <c r="A245">
        <v>244</v>
      </c>
      <c r="B245" s="2">
        <v>1</v>
      </c>
      <c r="E245" s="3">
        <v>4</v>
      </c>
    </row>
    <row r="246" spans="1:5" x14ac:dyDescent="0.25">
      <c r="A246">
        <v>245</v>
      </c>
      <c r="B246" s="2">
        <v>1</v>
      </c>
      <c r="E246" s="3">
        <v>4</v>
      </c>
    </row>
    <row r="247" spans="1:5" x14ac:dyDescent="0.25">
      <c r="A247">
        <v>246</v>
      </c>
      <c r="B247" s="2">
        <v>1</v>
      </c>
      <c r="E247" s="3">
        <v>4</v>
      </c>
    </row>
    <row r="248" spans="1:5" x14ac:dyDescent="0.25">
      <c r="A248">
        <v>247</v>
      </c>
      <c r="E248" s="3">
        <v>4</v>
      </c>
    </row>
    <row r="249" spans="1:5" x14ac:dyDescent="0.25">
      <c r="A249">
        <v>248</v>
      </c>
      <c r="E249" s="3">
        <v>4</v>
      </c>
    </row>
    <row r="250" spans="1:5" x14ac:dyDescent="0.25">
      <c r="A250">
        <v>249</v>
      </c>
      <c r="C250" s="4">
        <v>2</v>
      </c>
    </row>
    <row r="251" spans="1:5" x14ac:dyDescent="0.25">
      <c r="A251">
        <v>250</v>
      </c>
      <c r="C251" s="4">
        <v>2</v>
      </c>
      <c r="D251" s="5">
        <v>3</v>
      </c>
    </row>
    <row r="252" spans="1:5" x14ac:dyDescent="0.25">
      <c r="A252">
        <v>251</v>
      </c>
      <c r="C252" s="4">
        <v>2</v>
      </c>
      <c r="D252" s="5">
        <v>3</v>
      </c>
    </row>
    <row r="253" spans="1:5" x14ac:dyDescent="0.25">
      <c r="A253">
        <v>252</v>
      </c>
      <c r="C253" s="4">
        <v>2</v>
      </c>
      <c r="D253" s="5">
        <v>3</v>
      </c>
    </row>
    <row r="254" spans="1:5" x14ac:dyDescent="0.25">
      <c r="A254">
        <v>253</v>
      </c>
      <c r="C254" s="4">
        <v>2</v>
      </c>
      <c r="D254" s="5">
        <v>3</v>
      </c>
    </row>
    <row r="255" spans="1:5" x14ac:dyDescent="0.25">
      <c r="A255">
        <v>254</v>
      </c>
      <c r="C255" s="4">
        <v>2</v>
      </c>
      <c r="D255" s="5">
        <v>3</v>
      </c>
    </row>
    <row r="256" spans="1:5" x14ac:dyDescent="0.25">
      <c r="A256">
        <v>255</v>
      </c>
      <c r="C256" s="4">
        <v>2</v>
      </c>
      <c r="D256" s="5">
        <v>3</v>
      </c>
    </row>
    <row r="257" spans="1:5" x14ac:dyDescent="0.25">
      <c r="A257">
        <v>256</v>
      </c>
      <c r="C257" s="4">
        <v>2</v>
      </c>
      <c r="D257" s="5">
        <v>3</v>
      </c>
    </row>
    <row r="258" spans="1:5" x14ac:dyDescent="0.25">
      <c r="A258">
        <v>257</v>
      </c>
      <c r="C258" s="4">
        <v>2</v>
      </c>
      <c r="D258" s="5">
        <v>3</v>
      </c>
    </row>
    <row r="259" spans="1:5" x14ac:dyDescent="0.25">
      <c r="A259">
        <v>258</v>
      </c>
      <c r="C259" s="4">
        <v>2</v>
      </c>
      <c r="D259" s="5">
        <v>3</v>
      </c>
    </row>
    <row r="260" spans="1:5" x14ac:dyDescent="0.25">
      <c r="A260">
        <v>259</v>
      </c>
      <c r="C260" s="4">
        <v>2</v>
      </c>
      <c r="D260" s="5">
        <v>3</v>
      </c>
    </row>
    <row r="261" spans="1:5" x14ac:dyDescent="0.25">
      <c r="A261">
        <v>260</v>
      </c>
      <c r="C261" s="4">
        <v>2</v>
      </c>
      <c r="D261" s="5">
        <v>3</v>
      </c>
    </row>
    <row r="262" spans="1:5" x14ac:dyDescent="0.25">
      <c r="A262">
        <v>261</v>
      </c>
      <c r="C262" s="4">
        <v>2</v>
      </c>
    </row>
    <row r="263" spans="1:5" x14ac:dyDescent="0.25">
      <c r="A263">
        <v>262</v>
      </c>
      <c r="B263" s="2">
        <v>1</v>
      </c>
      <c r="C263" s="4">
        <v>2</v>
      </c>
    </row>
    <row r="264" spans="1:5" x14ac:dyDescent="0.25">
      <c r="A264">
        <v>263</v>
      </c>
      <c r="B264" s="2">
        <v>1</v>
      </c>
    </row>
    <row r="265" spans="1:5" x14ac:dyDescent="0.25">
      <c r="A265">
        <v>264</v>
      </c>
      <c r="B265" s="2">
        <v>1</v>
      </c>
    </row>
    <row r="266" spans="1:5" x14ac:dyDescent="0.25">
      <c r="A266">
        <v>265</v>
      </c>
      <c r="B266" s="2">
        <v>1</v>
      </c>
    </row>
    <row r="267" spans="1:5" x14ac:dyDescent="0.25">
      <c r="A267">
        <v>266</v>
      </c>
      <c r="B267" s="2">
        <v>1</v>
      </c>
      <c r="E267" s="3">
        <v>4</v>
      </c>
    </row>
    <row r="268" spans="1:5" x14ac:dyDescent="0.25">
      <c r="A268">
        <v>267</v>
      </c>
      <c r="B268" s="2">
        <v>1</v>
      </c>
      <c r="E268" s="3">
        <v>4</v>
      </c>
    </row>
    <row r="269" spans="1:5" x14ac:dyDescent="0.25">
      <c r="A269">
        <v>268</v>
      </c>
      <c r="B269" s="2">
        <v>1</v>
      </c>
      <c r="E269" s="3">
        <v>4</v>
      </c>
    </row>
    <row r="270" spans="1:5" x14ac:dyDescent="0.25">
      <c r="A270">
        <v>269</v>
      </c>
      <c r="B270" s="2">
        <v>1</v>
      </c>
      <c r="E270" s="3">
        <v>4</v>
      </c>
    </row>
    <row r="271" spans="1:5" x14ac:dyDescent="0.25">
      <c r="A271">
        <v>270</v>
      </c>
      <c r="B271" s="2">
        <v>1</v>
      </c>
      <c r="E271" s="3">
        <v>4</v>
      </c>
    </row>
    <row r="272" spans="1:5" x14ac:dyDescent="0.25">
      <c r="A272">
        <v>271</v>
      </c>
      <c r="B272" s="2">
        <v>1</v>
      </c>
      <c r="E272" s="3">
        <v>4</v>
      </c>
    </row>
    <row r="273" spans="1:5" x14ac:dyDescent="0.25">
      <c r="A273">
        <v>272</v>
      </c>
      <c r="B273" s="2">
        <v>1</v>
      </c>
      <c r="E273" s="3">
        <v>4</v>
      </c>
    </row>
    <row r="274" spans="1:5" x14ac:dyDescent="0.25">
      <c r="A274">
        <v>273</v>
      </c>
      <c r="B274" s="2">
        <v>1</v>
      </c>
      <c r="E274" s="3">
        <v>4</v>
      </c>
    </row>
    <row r="275" spans="1:5" x14ac:dyDescent="0.25">
      <c r="A275">
        <v>274</v>
      </c>
      <c r="B275" s="2">
        <v>1</v>
      </c>
      <c r="E275" s="3">
        <v>4</v>
      </c>
    </row>
    <row r="276" spans="1:5" x14ac:dyDescent="0.25">
      <c r="A276">
        <v>275</v>
      </c>
      <c r="E276" s="3">
        <v>4</v>
      </c>
    </row>
    <row r="277" spans="1:5" x14ac:dyDescent="0.25">
      <c r="A277">
        <v>276</v>
      </c>
      <c r="D277" s="5">
        <v>3</v>
      </c>
      <c r="E277" s="3">
        <v>4</v>
      </c>
    </row>
    <row r="278" spans="1:5" x14ac:dyDescent="0.25">
      <c r="A278">
        <v>277</v>
      </c>
      <c r="C278" s="4">
        <v>2</v>
      </c>
      <c r="D278" s="5">
        <v>3</v>
      </c>
      <c r="E278" s="3">
        <v>4</v>
      </c>
    </row>
    <row r="279" spans="1:5" x14ac:dyDescent="0.25">
      <c r="A279">
        <v>278</v>
      </c>
      <c r="C279" s="4">
        <v>2</v>
      </c>
      <c r="D279" s="5">
        <v>3</v>
      </c>
    </row>
    <row r="280" spans="1:5" x14ac:dyDescent="0.25">
      <c r="A280">
        <v>279</v>
      </c>
      <c r="C280" s="4">
        <v>2</v>
      </c>
      <c r="D280" s="5">
        <v>3</v>
      </c>
    </row>
    <row r="281" spans="1:5" x14ac:dyDescent="0.25">
      <c r="A281">
        <v>280</v>
      </c>
      <c r="C281" s="4">
        <v>2</v>
      </c>
      <c r="D281" s="5">
        <v>3</v>
      </c>
    </row>
    <row r="282" spans="1:5" x14ac:dyDescent="0.25">
      <c r="A282">
        <v>281</v>
      </c>
      <c r="C282" s="4">
        <v>2</v>
      </c>
      <c r="D282" s="5">
        <v>3</v>
      </c>
    </row>
    <row r="283" spans="1:5" x14ac:dyDescent="0.25">
      <c r="A283">
        <v>282</v>
      </c>
      <c r="C283" s="4">
        <v>2</v>
      </c>
      <c r="D283" s="5">
        <v>3</v>
      </c>
    </row>
    <row r="284" spans="1:5" x14ac:dyDescent="0.25">
      <c r="A284">
        <v>283</v>
      </c>
      <c r="C284" s="4">
        <v>2</v>
      </c>
      <c r="D284" s="5">
        <v>3</v>
      </c>
    </row>
    <row r="285" spans="1:5" x14ac:dyDescent="0.25">
      <c r="A285">
        <v>284</v>
      </c>
      <c r="C285" s="4">
        <v>2</v>
      </c>
      <c r="D285" s="5">
        <v>3</v>
      </c>
    </row>
    <row r="286" spans="1:5" x14ac:dyDescent="0.25">
      <c r="A286">
        <v>285</v>
      </c>
      <c r="C286" s="4">
        <v>2</v>
      </c>
      <c r="D286" s="5">
        <v>3</v>
      </c>
    </row>
    <row r="287" spans="1:5" x14ac:dyDescent="0.25">
      <c r="A287">
        <v>286</v>
      </c>
      <c r="C287" s="4">
        <v>2</v>
      </c>
      <c r="D287" s="5">
        <v>3</v>
      </c>
    </row>
    <row r="288" spans="1:5" x14ac:dyDescent="0.25">
      <c r="A288">
        <v>287</v>
      </c>
      <c r="C288" s="4">
        <v>2</v>
      </c>
      <c r="D288" s="5">
        <v>3</v>
      </c>
    </row>
    <row r="289" spans="1:6" x14ac:dyDescent="0.25">
      <c r="A289">
        <v>288</v>
      </c>
      <c r="C289" s="4">
        <v>2</v>
      </c>
      <c r="D289" s="5">
        <v>3</v>
      </c>
    </row>
    <row r="290" spans="1:6" x14ac:dyDescent="0.25">
      <c r="A290">
        <v>289</v>
      </c>
      <c r="C290" s="4">
        <v>2</v>
      </c>
      <c r="D290" s="5">
        <v>3</v>
      </c>
    </row>
    <row r="291" spans="1:6" x14ac:dyDescent="0.25">
      <c r="A291">
        <v>290</v>
      </c>
      <c r="C291" s="4">
        <v>2</v>
      </c>
      <c r="D291" s="5">
        <v>3</v>
      </c>
    </row>
    <row r="292" spans="1:6" x14ac:dyDescent="0.25">
      <c r="A292">
        <v>291</v>
      </c>
      <c r="B292" s="2">
        <v>1</v>
      </c>
      <c r="C292" s="4">
        <v>2</v>
      </c>
    </row>
    <row r="293" spans="1:6" x14ac:dyDescent="0.25">
      <c r="A293">
        <v>292</v>
      </c>
      <c r="B293" s="2">
        <v>1</v>
      </c>
      <c r="C293" s="4">
        <v>2</v>
      </c>
    </row>
    <row r="294" spans="1:6" x14ac:dyDescent="0.25">
      <c r="A294">
        <v>293</v>
      </c>
      <c r="B294" s="2">
        <v>1</v>
      </c>
      <c r="E294" s="3">
        <v>4</v>
      </c>
    </row>
    <row r="295" spans="1:6" x14ac:dyDescent="0.25">
      <c r="A295">
        <v>294</v>
      </c>
      <c r="B295" s="2">
        <v>1</v>
      </c>
      <c r="E295" s="3">
        <v>4</v>
      </c>
      <c r="F295" t="s">
        <v>22</v>
      </c>
    </row>
    <row r="296" spans="1:6" x14ac:dyDescent="0.25">
      <c r="A296">
        <v>295</v>
      </c>
    </row>
    <row r="297" spans="1:6" x14ac:dyDescent="0.25">
      <c r="A297">
        <v>296</v>
      </c>
      <c r="F297" t="s">
        <v>22</v>
      </c>
    </row>
    <row r="298" spans="1:6" x14ac:dyDescent="0.25">
      <c r="A298">
        <v>297</v>
      </c>
      <c r="C298" s="4">
        <v>2</v>
      </c>
    </row>
    <row r="299" spans="1:6" x14ac:dyDescent="0.25">
      <c r="A299">
        <v>298</v>
      </c>
      <c r="C299" s="4">
        <v>2</v>
      </c>
    </row>
    <row r="300" spans="1:6" x14ac:dyDescent="0.25">
      <c r="A300">
        <v>299</v>
      </c>
      <c r="C300" s="4">
        <v>2</v>
      </c>
    </row>
    <row r="301" spans="1:6" x14ac:dyDescent="0.25">
      <c r="A301">
        <v>300</v>
      </c>
      <c r="C301" s="4">
        <v>2</v>
      </c>
    </row>
    <row r="302" spans="1:6" x14ac:dyDescent="0.25">
      <c r="A302">
        <v>301</v>
      </c>
      <c r="C302" s="4">
        <v>2</v>
      </c>
    </row>
    <row r="303" spans="1:6" x14ac:dyDescent="0.25">
      <c r="A303">
        <v>302</v>
      </c>
      <c r="C303" s="4">
        <v>2</v>
      </c>
    </row>
    <row r="304" spans="1:6" x14ac:dyDescent="0.25">
      <c r="A304">
        <v>303</v>
      </c>
      <c r="C304" s="4">
        <v>2</v>
      </c>
    </row>
    <row r="305" spans="1:5" x14ac:dyDescent="0.25">
      <c r="A305">
        <v>304</v>
      </c>
      <c r="C305" s="4">
        <v>2</v>
      </c>
    </row>
    <row r="306" spans="1:5" x14ac:dyDescent="0.25">
      <c r="A306">
        <v>305</v>
      </c>
      <c r="C306" s="4">
        <v>2</v>
      </c>
    </row>
    <row r="307" spans="1:5" x14ac:dyDescent="0.25">
      <c r="A307">
        <v>306</v>
      </c>
      <c r="C307" s="4">
        <v>2</v>
      </c>
    </row>
    <row r="308" spans="1:5" x14ac:dyDescent="0.25">
      <c r="A308">
        <v>307</v>
      </c>
      <c r="C308" s="4">
        <v>2</v>
      </c>
    </row>
    <row r="309" spans="1:5" x14ac:dyDescent="0.25">
      <c r="A309">
        <v>308</v>
      </c>
      <c r="C309" s="4">
        <v>2</v>
      </c>
    </row>
    <row r="310" spans="1:5" x14ac:dyDescent="0.25">
      <c r="A310">
        <v>309</v>
      </c>
      <c r="C310" s="4">
        <v>2</v>
      </c>
    </row>
    <row r="311" spans="1:5" x14ac:dyDescent="0.25">
      <c r="A311">
        <v>310</v>
      </c>
      <c r="C311" s="4">
        <v>2</v>
      </c>
    </row>
    <row r="312" spans="1:5" x14ac:dyDescent="0.25">
      <c r="A312">
        <v>311</v>
      </c>
      <c r="C312" s="4">
        <v>2</v>
      </c>
    </row>
    <row r="313" spans="1:5" x14ac:dyDescent="0.25">
      <c r="A313">
        <v>312</v>
      </c>
      <c r="C313" s="4">
        <v>2</v>
      </c>
    </row>
    <row r="314" spans="1:5" x14ac:dyDescent="0.25">
      <c r="A314">
        <v>313</v>
      </c>
      <c r="C314" s="4">
        <v>2</v>
      </c>
    </row>
    <row r="315" spans="1:5" x14ac:dyDescent="0.25">
      <c r="A315">
        <v>314</v>
      </c>
      <c r="B315" s="2">
        <v>1</v>
      </c>
    </row>
    <row r="316" spans="1:5" x14ac:dyDescent="0.25">
      <c r="A316">
        <v>315</v>
      </c>
      <c r="B316" s="2">
        <v>1</v>
      </c>
      <c r="E316" s="3">
        <v>4</v>
      </c>
    </row>
    <row r="317" spans="1:5" x14ac:dyDescent="0.25">
      <c r="A317">
        <v>316</v>
      </c>
      <c r="B317" s="2">
        <v>1</v>
      </c>
      <c r="E317" s="3">
        <v>4</v>
      </c>
    </row>
    <row r="318" spans="1:5" x14ac:dyDescent="0.25">
      <c r="A318">
        <v>317</v>
      </c>
      <c r="B318" s="2">
        <v>1</v>
      </c>
      <c r="E318" s="3">
        <v>4</v>
      </c>
    </row>
    <row r="319" spans="1:5" x14ac:dyDescent="0.25">
      <c r="A319">
        <v>318</v>
      </c>
      <c r="B319" s="2">
        <v>1</v>
      </c>
      <c r="E319" s="3">
        <v>4</v>
      </c>
    </row>
    <row r="320" spans="1:5" x14ac:dyDescent="0.25">
      <c r="A320">
        <v>319</v>
      </c>
      <c r="B320" s="2">
        <v>1</v>
      </c>
      <c r="E320" s="3">
        <v>4</v>
      </c>
    </row>
    <row r="321" spans="1:5" x14ac:dyDescent="0.25">
      <c r="A321">
        <v>320</v>
      </c>
      <c r="B321" s="2">
        <v>1</v>
      </c>
      <c r="E321" s="3">
        <v>4</v>
      </c>
    </row>
    <row r="322" spans="1:5" x14ac:dyDescent="0.25">
      <c r="A322">
        <v>321</v>
      </c>
      <c r="B322" s="2">
        <v>1</v>
      </c>
      <c r="E322" s="3">
        <v>4</v>
      </c>
    </row>
    <row r="323" spans="1:5" x14ac:dyDescent="0.25">
      <c r="A323">
        <v>322</v>
      </c>
      <c r="B323" s="2">
        <v>1</v>
      </c>
      <c r="E323" s="3">
        <v>4</v>
      </c>
    </row>
    <row r="324" spans="1:5" x14ac:dyDescent="0.25">
      <c r="A324">
        <v>323</v>
      </c>
      <c r="B324" s="2">
        <v>1</v>
      </c>
      <c r="E324" s="3">
        <v>4</v>
      </c>
    </row>
    <row r="325" spans="1:5" x14ac:dyDescent="0.25">
      <c r="A325">
        <v>324</v>
      </c>
      <c r="B325" s="2">
        <v>1</v>
      </c>
      <c r="E325" s="3">
        <v>4</v>
      </c>
    </row>
    <row r="326" spans="1:5" x14ac:dyDescent="0.25">
      <c r="A326">
        <v>325</v>
      </c>
      <c r="B326" s="2">
        <v>1</v>
      </c>
      <c r="E326" s="3">
        <v>4</v>
      </c>
    </row>
    <row r="327" spans="1:5" x14ac:dyDescent="0.25">
      <c r="A327">
        <v>326</v>
      </c>
      <c r="B327" s="2">
        <v>1</v>
      </c>
      <c r="E327" s="3">
        <v>4</v>
      </c>
    </row>
    <row r="328" spans="1:5" x14ac:dyDescent="0.25">
      <c r="A328">
        <v>327</v>
      </c>
      <c r="D328" s="5">
        <v>3</v>
      </c>
      <c r="E328" s="3">
        <v>4</v>
      </c>
    </row>
    <row r="329" spans="1:5" x14ac:dyDescent="0.25">
      <c r="A329">
        <v>328</v>
      </c>
      <c r="D329" s="5">
        <v>3</v>
      </c>
      <c r="E329" s="3">
        <v>4</v>
      </c>
    </row>
    <row r="330" spans="1:5" x14ac:dyDescent="0.25">
      <c r="A330">
        <v>329</v>
      </c>
      <c r="D330" s="5">
        <v>3</v>
      </c>
    </row>
    <row r="331" spans="1:5" x14ac:dyDescent="0.25">
      <c r="A331">
        <v>330</v>
      </c>
      <c r="C331" s="4">
        <v>2</v>
      </c>
      <c r="D331" s="5">
        <v>3</v>
      </c>
    </row>
    <row r="332" spans="1:5" x14ac:dyDescent="0.25">
      <c r="A332">
        <v>331</v>
      </c>
      <c r="C332" s="4">
        <v>2</v>
      </c>
      <c r="D332" s="5">
        <v>3</v>
      </c>
    </row>
    <row r="333" spans="1:5" x14ac:dyDescent="0.25">
      <c r="A333">
        <v>332</v>
      </c>
      <c r="C333" s="4">
        <v>2</v>
      </c>
      <c r="D333" s="5">
        <v>3</v>
      </c>
    </row>
    <row r="334" spans="1:5" x14ac:dyDescent="0.25">
      <c r="A334">
        <v>333</v>
      </c>
      <c r="C334" s="4">
        <v>2</v>
      </c>
      <c r="D334" s="5">
        <v>3</v>
      </c>
    </row>
    <row r="335" spans="1:5" x14ac:dyDescent="0.25">
      <c r="A335">
        <v>334</v>
      </c>
      <c r="C335" s="4">
        <v>2</v>
      </c>
      <c r="D335" s="5">
        <v>3</v>
      </c>
    </row>
    <row r="336" spans="1:5" x14ac:dyDescent="0.25">
      <c r="A336">
        <v>335</v>
      </c>
      <c r="C336" s="4">
        <v>2</v>
      </c>
      <c r="D336" s="5">
        <v>3</v>
      </c>
    </row>
    <row r="337" spans="1:5" x14ac:dyDescent="0.25">
      <c r="A337">
        <v>336</v>
      </c>
      <c r="C337" s="4">
        <v>2</v>
      </c>
      <c r="D337" s="5">
        <v>3</v>
      </c>
    </row>
    <row r="338" spans="1:5" x14ac:dyDescent="0.25">
      <c r="A338">
        <v>337</v>
      </c>
      <c r="C338" s="4">
        <v>2</v>
      </c>
      <c r="D338" s="5">
        <v>3</v>
      </c>
    </row>
    <row r="339" spans="1:5" x14ac:dyDescent="0.25">
      <c r="A339">
        <v>338</v>
      </c>
      <c r="C339" s="4">
        <v>2</v>
      </c>
    </row>
    <row r="340" spans="1:5" x14ac:dyDescent="0.25">
      <c r="A340">
        <v>339</v>
      </c>
      <c r="C340" s="4">
        <v>2</v>
      </c>
    </row>
    <row r="341" spans="1:5" x14ac:dyDescent="0.25">
      <c r="A341">
        <v>340</v>
      </c>
      <c r="C341" s="4">
        <v>2</v>
      </c>
    </row>
    <row r="342" spans="1:5" x14ac:dyDescent="0.25">
      <c r="A342">
        <v>341</v>
      </c>
      <c r="C342" s="4">
        <v>2</v>
      </c>
    </row>
    <row r="343" spans="1:5" x14ac:dyDescent="0.25">
      <c r="A343">
        <v>342</v>
      </c>
      <c r="B343" s="2">
        <v>1</v>
      </c>
    </row>
    <row r="344" spans="1:5" x14ac:dyDescent="0.25">
      <c r="A344">
        <v>343</v>
      </c>
      <c r="B344" s="2">
        <v>1</v>
      </c>
      <c r="E344" s="3">
        <v>4</v>
      </c>
    </row>
    <row r="345" spans="1:5" x14ac:dyDescent="0.25">
      <c r="A345">
        <v>344</v>
      </c>
      <c r="B345" s="2">
        <v>1</v>
      </c>
      <c r="E345" s="3">
        <v>4</v>
      </c>
    </row>
    <row r="346" spans="1:5" x14ac:dyDescent="0.25">
      <c r="A346">
        <v>345</v>
      </c>
      <c r="B346" s="2">
        <v>1</v>
      </c>
      <c r="E346" s="3">
        <v>4</v>
      </c>
    </row>
    <row r="347" spans="1:5" x14ac:dyDescent="0.25">
      <c r="A347">
        <v>346</v>
      </c>
      <c r="B347" s="2">
        <v>1</v>
      </c>
      <c r="E347" s="3">
        <v>4</v>
      </c>
    </row>
    <row r="348" spans="1:5" x14ac:dyDescent="0.25">
      <c r="A348">
        <v>347</v>
      </c>
      <c r="B348" s="2">
        <v>1</v>
      </c>
      <c r="E348" s="3">
        <v>4</v>
      </c>
    </row>
    <row r="349" spans="1:5" x14ac:dyDescent="0.25">
      <c r="A349">
        <v>348</v>
      </c>
      <c r="B349" s="2">
        <v>1</v>
      </c>
      <c r="E349" s="3">
        <v>4</v>
      </c>
    </row>
    <row r="350" spans="1:5" x14ac:dyDescent="0.25">
      <c r="A350">
        <v>349</v>
      </c>
      <c r="B350" s="2">
        <v>1</v>
      </c>
      <c r="E350" s="3">
        <v>4</v>
      </c>
    </row>
    <row r="351" spans="1:5" x14ac:dyDescent="0.25">
      <c r="A351">
        <v>350</v>
      </c>
      <c r="B351" s="2">
        <v>1</v>
      </c>
      <c r="E351" s="3">
        <v>4</v>
      </c>
    </row>
    <row r="352" spans="1:5" x14ac:dyDescent="0.25">
      <c r="A352">
        <v>351</v>
      </c>
      <c r="D352" s="5">
        <v>3</v>
      </c>
      <c r="E352" s="3">
        <v>4</v>
      </c>
    </row>
    <row r="353" spans="1:5" x14ac:dyDescent="0.25">
      <c r="A353">
        <v>352</v>
      </c>
      <c r="D353" s="5">
        <v>3</v>
      </c>
      <c r="E353" s="3">
        <v>4</v>
      </c>
    </row>
    <row r="354" spans="1:5" x14ac:dyDescent="0.25">
      <c r="A354">
        <v>353</v>
      </c>
      <c r="D354" s="5">
        <v>3</v>
      </c>
      <c r="E354" s="3">
        <v>4</v>
      </c>
    </row>
    <row r="355" spans="1:5" x14ac:dyDescent="0.25">
      <c r="A355">
        <v>354</v>
      </c>
      <c r="D355" s="5">
        <v>3</v>
      </c>
    </row>
    <row r="356" spans="1:5" x14ac:dyDescent="0.25">
      <c r="A356">
        <v>355</v>
      </c>
      <c r="D356" s="5">
        <v>3</v>
      </c>
    </row>
    <row r="357" spans="1:5" x14ac:dyDescent="0.25">
      <c r="A357">
        <v>356</v>
      </c>
      <c r="C357" s="4">
        <v>2</v>
      </c>
      <c r="D357" s="5">
        <v>3</v>
      </c>
    </row>
    <row r="358" spans="1:5" x14ac:dyDescent="0.25">
      <c r="A358">
        <v>357</v>
      </c>
      <c r="C358" s="4">
        <v>2</v>
      </c>
      <c r="D358" s="5">
        <v>3</v>
      </c>
    </row>
    <row r="359" spans="1:5" x14ac:dyDescent="0.25">
      <c r="A359">
        <v>358</v>
      </c>
      <c r="C359" s="4">
        <v>2</v>
      </c>
      <c r="D359" s="5">
        <v>3</v>
      </c>
    </row>
    <row r="360" spans="1:5" x14ac:dyDescent="0.25">
      <c r="A360">
        <v>359</v>
      </c>
      <c r="C360" s="4">
        <v>2</v>
      </c>
      <c r="D360" s="5">
        <v>3</v>
      </c>
    </row>
    <row r="361" spans="1:5" x14ac:dyDescent="0.25">
      <c r="A361">
        <v>360</v>
      </c>
      <c r="C361" s="4">
        <v>2</v>
      </c>
      <c r="D361" s="5">
        <v>3</v>
      </c>
    </row>
    <row r="362" spans="1:5" x14ac:dyDescent="0.25">
      <c r="A362">
        <v>361</v>
      </c>
      <c r="C362" s="4">
        <v>2</v>
      </c>
    </row>
    <row r="363" spans="1:5" x14ac:dyDescent="0.25">
      <c r="A363">
        <v>362</v>
      </c>
      <c r="C363" s="4">
        <v>2</v>
      </c>
    </row>
    <row r="364" spans="1:5" x14ac:dyDescent="0.25">
      <c r="A364">
        <v>363</v>
      </c>
      <c r="C364" s="4">
        <v>2</v>
      </c>
    </row>
    <row r="365" spans="1:5" x14ac:dyDescent="0.25">
      <c r="A365">
        <v>364</v>
      </c>
      <c r="B365" s="2">
        <v>1</v>
      </c>
      <c r="C365" s="4">
        <v>2</v>
      </c>
    </row>
    <row r="366" spans="1:5" x14ac:dyDescent="0.25">
      <c r="A366">
        <v>365</v>
      </c>
      <c r="B366" s="2">
        <v>1</v>
      </c>
      <c r="C366" s="4">
        <v>2</v>
      </c>
    </row>
    <row r="367" spans="1:5" x14ac:dyDescent="0.25">
      <c r="A367">
        <v>366</v>
      </c>
      <c r="B367" s="2">
        <v>1</v>
      </c>
    </row>
    <row r="368" spans="1:5" x14ac:dyDescent="0.25">
      <c r="A368">
        <v>367</v>
      </c>
      <c r="B368" s="2">
        <v>1</v>
      </c>
    </row>
    <row r="369" spans="1:5" x14ac:dyDescent="0.25">
      <c r="A369">
        <v>368</v>
      </c>
      <c r="B369" s="2">
        <v>1</v>
      </c>
      <c r="E369" s="3">
        <v>4</v>
      </c>
    </row>
    <row r="370" spans="1:5" x14ac:dyDescent="0.25">
      <c r="A370">
        <v>369</v>
      </c>
      <c r="B370" s="2">
        <v>1</v>
      </c>
      <c r="E370" s="3">
        <v>4</v>
      </c>
    </row>
    <row r="371" spans="1:5" x14ac:dyDescent="0.25">
      <c r="A371">
        <v>370</v>
      </c>
      <c r="B371" s="2">
        <v>1</v>
      </c>
      <c r="E371" s="3">
        <v>4</v>
      </c>
    </row>
    <row r="372" spans="1:5" x14ac:dyDescent="0.25">
      <c r="A372">
        <v>371</v>
      </c>
      <c r="B372" s="2">
        <v>1</v>
      </c>
      <c r="D372" s="5">
        <v>3</v>
      </c>
      <c r="E372" s="3">
        <v>4</v>
      </c>
    </row>
    <row r="373" spans="1:5" x14ac:dyDescent="0.25">
      <c r="A373">
        <v>372</v>
      </c>
      <c r="B373" s="2">
        <v>1</v>
      </c>
      <c r="D373" s="5">
        <v>3</v>
      </c>
      <c r="E373" s="3">
        <v>4</v>
      </c>
    </row>
    <row r="374" spans="1:5" x14ac:dyDescent="0.25">
      <c r="A374">
        <v>373</v>
      </c>
      <c r="D374" s="5">
        <v>3</v>
      </c>
      <c r="E374" s="3">
        <v>4</v>
      </c>
    </row>
    <row r="375" spans="1:5" x14ac:dyDescent="0.25">
      <c r="A375">
        <v>374</v>
      </c>
      <c r="D375" s="5">
        <v>3</v>
      </c>
      <c r="E375" s="3">
        <v>4</v>
      </c>
    </row>
    <row r="376" spans="1:5" x14ac:dyDescent="0.25">
      <c r="A376">
        <v>375</v>
      </c>
      <c r="D376" s="5">
        <v>3</v>
      </c>
      <c r="E376" s="3">
        <v>4</v>
      </c>
    </row>
    <row r="377" spans="1:5" x14ac:dyDescent="0.25">
      <c r="A377">
        <v>376</v>
      </c>
      <c r="D377" s="5">
        <v>3</v>
      </c>
      <c r="E377" s="3">
        <v>4</v>
      </c>
    </row>
    <row r="378" spans="1:5" x14ac:dyDescent="0.25">
      <c r="A378">
        <v>377</v>
      </c>
      <c r="D378" s="5">
        <v>3</v>
      </c>
      <c r="E378" s="3">
        <v>4</v>
      </c>
    </row>
    <row r="379" spans="1:5" x14ac:dyDescent="0.25">
      <c r="A379">
        <v>378</v>
      </c>
      <c r="C379" s="4">
        <v>2</v>
      </c>
      <c r="D379" s="5">
        <v>3</v>
      </c>
    </row>
    <row r="380" spans="1:5" x14ac:dyDescent="0.25">
      <c r="A380">
        <v>379</v>
      </c>
      <c r="C380" s="4">
        <v>2</v>
      </c>
      <c r="D380" s="5">
        <v>3</v>
      </c>
    </row>
    <row r="381" spans="1:5" x14ac:dyDescent="0.25">
      <c r="A381">
        <v>380</v>
      </c>
      <c r="C381" s="4">
        <v>2</v>
      </c>
      <c r="D381" s="5">
        <v>3</v>
      </c>
    </row>
    <row r="382" spans="1:5" x14ac:dyDescent="0.25">
      <c r="A382">
        <v>381</v>
      </c>
      <c r="C382" s="4">
        <v>2</v>
      </c>
    </row>
    <row r="383" spans="1:5" x14ac:dyDescent="0.25">
      <c r="A383">
        <v>382</v>
      </c>
      <c r="C383" s="4">
        <v>2</v>
      </c>
    </row>
    <row r="384" spans="1:5" x14ac:dyDescent="0.25">
      <c r="A384">
        <v>383</v>
      </c>
      <c r="C384" s="4">
        <v>2</v>
      </c>
    </row>
    <row r="385" spans="1:5" x14ac:dyDescent="0.25">
      <c r="A385">
        <v>384</v>
      </c>
      <c r="C385" s="4">
        <v>2</v>
      </c>
    </row>
    <row r="386" spans="1:5" x14ac:dyDescent="0.25">
      <c r="A386">
        <v>385</v>
      </c>
      <c r="C386" s="4">
        <v>2</v>
      </c>
    </row>
    <row r="387" spans="1:5" x14ac:dyDescent="0.25">
      <c r="A387">
        <v>386</v>
      </c>
      <c r="B387" s="2">
        <v>1</v>
      </c>
      <c r="C387" s="4">
        <v>2</v>
      </c>
    </row>
    <row r="388" spans="1:5" x14ac:dyDescent="0.25">
      <c r="A388">
        <v>387</v>
      </c>
      <c r="B388" s="2">
        <v>1</v>
      </c>
      <c r="C388" s="4">
        <v>2</v>
      </c>
    </row>
    <row r="389" spans="1:5" x14ac:dyDescent="0.25">
      <c r="A389">
        <v>388</v>
      </c>
      <c r="B389" s="2">
        <v>1</v>
      </c>
      <c r="C389" s="4">
        <v>2</v>
      </c>
    </row>
    <row r="390" spans="1:5" x14ac:dyDescent="0.25">
      <c r="A390">
        <v>389</v>
      </c>
      <c r="B390" s="2">
        <v>1</v>
      </c>
    </row>
    <row r="391" spans="1:5" x14ac:dyDescent="0.25">
      <c r="A391">
        <v>390</v>
      </c>
      <c r="B391" s="2">
        <v>1</v>
      </c>
    </row>
    <row r="392" spans="1:5" x14ac:dyDescent="0.25">
      <c r="A392">
        <v>391</v>
      </c>
      <c r="B392" s="2">
        <v>1</v>
      </c>
    </row>
    <row r="393" spans="1:5" x14ac:dyDescent="0.25">
      <c r="A393">
        <v>392</v>
      </c>
      <c r="B393" s="2">
        <v>1</v>
      </c>
    </row>
    <row r="394" spans="1:5" x14ac:dyDescent="0.25">
      <c r="A394">
        <v>393</v>
      </c>
      <c r="B394" s="2">
        <v>1</v>
      </c>
      <c r="E394" s="3">
        <v>4</v>
      </c>
    </row>
    <row r="395" spans="1:5" x14ac:dyDescent="0.25">
      <c r="A395">
        <v>394</v>
      </c>
      <c r="B395" s="2">
        <v>1</v>
      </c>
      <c r="E395" s="3">
        <v>4</v>
      </c>
    </row>
    <row r="396" spans="1:5" x14ac:dyDescent="0.25">
      <c r="A396">
        <v>395</v>
      </c>
      <c r="D396" s="5">
        <v>3</v>
      </c>
      <c r="E396" s="3">
        <v>4</v>
      </c>
    </row>
    <row r="397" spans="1:5" x14ac:dyDescent="0.25">
      <c r="A397">
        <v>396</v>
      </c>
      <c r="D397" s="5">
        <v>3</v>
      </c>
      <c r="E397" s="3">
        <v>4</v>
      </c>
    </row>
    <row r="398" spans="1:5" x14ac:dyDescent="0.25">
      <c r="A398">
        <v>397</v>
      </c>
      <c r="D398" s="5">
        <v>3</v>
      </c>
      <c r="E398" s="3">
        <v>4</v>
      </c>
    </row>
    <row r="399" spans="1:5" x14ac:dyDescent="0.25">
      <c r="A399">
        <v>398</v>
      </c>
      <c r="D399" s="5">
        <v>3</v>
      </c>
      <c r="E399" s="3">
        <v>4</v>
      </c>
    </row>
    <row r="400" spans="1:5" x14ac:dyDescent="0.25">
      <c r="A400">
        <v>399</v>
      </c>
      <c r="D400" s="5">
        <v>3</v>
      </c>
      <c r="E400" s="3">
        <v>4</v>
      </c>
    </row>
    <row r="401" spans="1:5" x14ac:dyDescent="0.25">
      <c r="A401">
        <v>400</v>
      </c>
      <c r="D401" s="5">
        <v>3</v>
      </c>
      <c r="E401" s="3">
        <v>4</v>
      </c>
    </row>
    <row r="402" spans="1:5" x14ac:dyDescent="0.25">
      <c r="A402">
        <v>401</v>
      </c>
      <c r="D402" s="5">
        <v>3</v>
      </c>
      <c r="E402" s="3">
        <v>4</v>
      </c>
    </row>
    <row r="403" spans="1:5" x14ac:dyDescent="0.25">
      <c r="A403">
        <v>402</v>
      </c>
      <c r="C403" s="4">
        <v>2</v>
      </c>
      <c r="D403" s="5">
        <v>3</v>
      </c>
    </row>
    <row r="404" spans="1:5" x14ac:dyDescent="0.25">
      <c r="A404">
        <v>403</v>
      </c>
      <c r="C404" s="4">
        <v>2</v>
      </c>
      <c r="D404" s="5">
        <v>3</v>
      </c>
    </row>
    <row r="405" spans="1:5" x14ac:dyDescent="0.25">
      <c r="A405">
        <v>404</v>
      </c>
      <c r="C405" s="4">
        <v>2</v>
      </c>
    </row>
    <row r="406" spans="1:5" x14ac:dyDescent="0.25">
      <c r="A406">
        <v>405</v>
      </c>
      <c r="C406" s="4">
        <v>2</v>
      </c>
    </row>
    <row r="407" spans="1:5" x14ac:dyDescent="0.25">
      <c r="A407">
        <v>406</v>
      </c>
      <c r="C407" s="4">
        <v>2</v>
      </c>
    </row>
    <row r="408" spans="1:5" x14ac:dyDescent="0.25">
      <c r="A408">
        <v>407</v>
      </c>
      <c r="C408" s="4">
        <v>2</v>
      </c>
    </row>
    <row r="409" spans="1:5" x14ac:dyDescent="0.25">
      <c r="A409">
        <v>408</v>
      </c>
      <c r="C409" s="4">
        <v>2</v>
      </c>
    </row>
    <row r="410" spans="1:5" x14ac:dyDescent="0.25">
      <c r="A410">
        <v>409</v>
      </c>
      <c r="B410" s="2">
        <v>1</v>
      </c>
      <c r="C410" s="4">
        <v>2</v>
      </c>
    </row>
    <row r="411" spans="1:5" x14ac:dyDescent="0.25">
      <c r="A411">
        <v>410</v>
      </c>
      <c r="B411" s="2">
        <v>1</v>
      </c>
      <c r="C411" s="4">
        <v>2</v>
      </c>
    </row>
    <row r="412" spans="1:5" x14ac:dyDescent="0.25">
      <c r="A412">
        <v>411</v>
      </c>
      <c r="B412" s="2">
        <v>1</v>
      </c>
      <c r="C412" s="4">
        <v>2</v>
      </c>
    </row>
    <row r="413" spans="1:5" x14ac:dyDescent="0.25">
      <c r="A413">
        <v>412</v>
      </c>
      <c r="B413" s="2">
        <v>1</v>
      </c>
    </row>
    <row r="414" spans="1:5" x14ac:dyDescent="0.25">
      <c r="A414">
        <v>413</v>
      </c>
      <c r="B414" s="2">
        <v>1</v>
      </c>
    </row>
    <row r="415" spans="1:5" x14ac:dyDescent="0.25">
      <c r="A415">
        <v>414</v>
      </c>
      <c r="B415" s="2">
        <v>1</v>
      </c>
    </row>
    <row r="416" spans="1:5" x14ac:dyDescent="0.25">
      <c r="A416">
        <v>415</v>
      </c>
      <c r="B416" s="2">
        <v>1</v>
      </c>
      <c r="E416" s="3">
        <v>4</v>
      </c>
    </row>
    <row r="417" spans="1:5" x14ac:dyDescent="0.25">
      <c r="A417">
        <v>416</v>
      </c>
      <c r="B417" s="2">
        <v>1</v>
      </c>
      <c r="E417" s="3">
        <v>4</v>
      </c>
    </row>
    <row r="418" spans="1:5" x14ac:dyDescent="0.25">
      <c r="A418">
        <v>417</v>
      </c>
      <c r="B418" s="2">
        <v>1</v>
      </c>
      <c r="E418" s="3">
        <v>4</v>
      </c>
    </row>
    <row r="419" spans="1:5" x14ac:dyDescent="0.25">
      <c r="A419">
        <v>418</v>
      </c>
      <c r="D419" s="5">
        <v>3</v>
      </c>
      <c r="E419" s="3">
        <v>4</v>
      </c>
    </row>
    <row r="420" spans="1:5" x14ac:dyDescent="0.25">
      <c r="A420">
        <v>419</v>
      </c>
      <c r="D420" s="5">
        <v>3</v>
      </c>
      <c r="E420" s="3">
        <v>4</v>
      </c>
    </row>
    <row r="421" spans="1:5" x14ac:dyDescent="0.25">
      <c r="A421">
        <v>420</v>
      </c>
      <c r="D421" s="5">
        <v>3</v>
      </c>
      <c r="E421" s="3">
        <v>4</v>
      </c>
    </row>
    <row r="422" spans="1:5" x14ac:dyDescent="0.25">
      <c r="A422">
        <v>421</v>
      </c>
      <c r="D422" s="5">
        <v>3</v>
      </c>
      <c r="E422" s="3">
        <v>4</v>
      </c>
    </row>
    <row r="423" spans="1:5" x14ac:dyDescent="0.25">
      <c r="A423">
        <v>422</v>
      </c>
      <c r="D423" s="5">
        <v>3</v>
      </c>
      <c r="E423" s="3">
        <v>4</v>
      </c>
    </row>
    <row r="424" spans="1:5" x14ac:dyDescent="0.25">
      <c r="A424">
        <v>423</v>
      </c>
      <c r="D424" s="5">
        <v>3</v>
      </c>
      <c r="E424" s="3">
        <v>4</v>
      </c>
    </row>
    <row r="425" spans="1:5" x14ac:dyDescent="0.25">
      <c r="A425">
        <v>424</v>
      </c>
      <c r="C425" s="4">
        <v>2</v>
      </c>
      <c r="D425" s="5">
        <v>3</v>
      </c>
      <c r="E425" s="3">
        <v>4</v>
      </c>
    </row>
    <row r="426" spans="1:5" x14ac:dyDescent="0.25">
      <c r="A426">
        <v>425</v>
      </c>
      <c r="C426" s="4">
        <v>2</v>
      </c>
      <c r="D426" s="5">
        <v>3</v>
      </c>
      <c r="E426" s="3">
        <v>4</v>
      </c>
    </row>
    <row r="427" spans="1:5" x14ac:dyDescent="0.25">
      <c r="A427">
        <v>426</v>
      </c>
      <c r="C427" s="4">
        <v>2</v>
      </c>
      <c r="D427" s="5">
        <v>3</v>
      </c>
    </row>
    <row r="428" spans="1:5" x14ac:dyDescent="0.25">
      <c r="A428">
        <v>427</v>
      </c>
      <c r="C428" s="4">
        <v>2</v>
      </c>
    </row>
    <row r="429" spans="1:5" x14ac:dyDescent="0.25">
      <c r="A429">
        <v>428</v>
      </c>
      <c r="C429" s="4">
        <v>2</v>
      </c>
    </row>
    <row r="430" spans="1:5" x14ac:dyDescent="0.25">
      <c r="A430">
        <v>429</v>
      </c>
      <c r="C430" s="4">
        <v>2</v>
      </c>
    </row>
    <row r="431" spans="1:5" x14ac:dyDescent="0.25">
      <c r="A431">
        <v>430</v>
      </c>
      <c r="C431" s="4">
        <v>2</v>
      </c>
    </row>
    <row r="432" spans="1:5" x14ac:dyDescent="0.25">
      <c r="A432">
        <v>431</v>
      </c>
      <c r="B432" s="2">
        <v>1</v>
      </c>
      <c r="C432" s="4">
        <v>2</v>
      </c>
    </row>
    <row r="433" spans="1:5" x14ac:dyDescent="0.25">
      <c r="A433">
        <v>432</v>
      </c>
      <c r="B433" s="2">
        <v>1</v>
      </c>
      <c r="C433" s="4">
        <v>2</v>
      </c>
    </row>
    <row r="434" spans="1:5" x14ac:dyDescent="0.25">
      <c r="A434">
        <v>433</v>
      </c>
      <c r="B434" s="2">
        <v>1</v>
      </c>
      <c r="C434" s="4">
        <v>2</v>
      </c>
    </row>
    <row r="435" spans="1:5" x14ac:dyDescent="0.25">
      <c r="A435">
        <v>434</v>
      </c>
      <c r="B435" s="2">
        <v>1</v>
      </c>
      <c r="C435" s="4">
        <v>2</v>
      </c>
    </row>
    <row r="436" spans="1:5" x14ac:dyDescent="0.25">
      <c r="A436">
        <v>435</v>
      </c>
      <c r="B436" s="2">
        <v>1</v>
      </c>
    </row>
    <row r="437" spans="1:5" x14ac:dyDescent="0.25">
      <c r="A437">
        <v>436</v>
      </c>
      <c r="B437" s="2">
        <v>1</v>
      </c>
    </row>
    <row r="438" spans="1:5" x14ac:dyDescent="0.25">
      <c r="A438">
        <v>437</v>
      </c>
      <c r="B438" s="2">
        <v>1</v>
      </c>
    </row>
    <row r="439" spans="1:5" x14ac:dyDescent="0.25">
      <c r="A439">
        <v>438</v>
      </c>
      <c r="B439" s="2">
        <v>1</v>
      </c>
    </row>
    <row r="440" spans="1:5" x14ac:dyDescent="0.25">
      <c r="A440">
        <v>439</v>
      </c>
      <c r="B440" s="2">
        <v>1</v>
      </c>
      <c r="D440" s="5">
        <v>3</v>
      </c>
      <c r="E440" s="3">
        <v>4</v>
      </c>
    </row>
    <row r="441" spans="1:5" x14ac:dyDescent="0.25">
      <c r="A441">
        <v>440</v>
      </c>
      <c r="B441" s="2">
        <v>1</v>
      </c>
      <c r="D441" s="5">
        <v>3</v>
      </c>
      <c r="E441" s="3">
        <v>4</v>
      </c>
    </row>
    <row r="442" spans="1:5" x14ac:dyDescent="0.25">
      <c r="A442">
        <v>441</v>
      </c>
      <c r="D442" s="5">
        <v>3</v>
      </c>
      <c r="E442" s="3">
        <v>4</v>
      </c>
    </row>
    <row r="443" spans="1:5" x14ac:dyDescent="0.25">
      <c r="A443">
        <v>442</v>
      </c>
      <c r="D443" s="5">
        <v>3</v>
      </c>
      <c r="E443" s="3">
        <v>4</v>
      </c>
    </row>
    <row r="444" spans="1:5" x14ac:dyDescent="0.25">
      <c r="A444">
        <v>443</v>
      </c>
      <c r="D444" s="5">
        <v>3</v>
      </c>
      <c r="E444" s="3">
        <v>4</v>
      </c>
    </row>
    <row r="445" spans="1:5" x14ac:dyDescent="0.25">
      <c r="A445">
        <v>444</v>
      </c>
      <c r="D445" s="5">
        <v>3</v>
      </c>
      <c r="E445" s="3">
        <v>4</v>
      </c>
    </row>
    <row r="446" spans="1:5" x14ac:dyDescent="0.25">
      <c r="A446">
        <v>445</v>
      </c>
      <c r="D446" s="5">
        <v>3</v>
      </c>
      <c r="E446" s="3">
        <v>4</v>
      </c>
    </row>
    <row r="447" spans="1:5" x14ac:dyDescent="0.25">
      <c r="A447">
        <v>446</v>
      </c>
      <c r="D447" s="5">
        <v>3</v>
      </c>
      <c r="E447" s="3">
        <v>4</v>
      </c>
    </row>
    <row r="448" spans="1:5" x14ac:dyDescent="0.25">
      <c r="A448">
        <v>447</v>
      </c>
      <c r="D448" s="5">
        <v>3</v>
      </c>
      <c r="E448" s="3">
        <v>4</v>
      </c>
    </row>
    <row r="449" spans="1:5" x14ac:dyDescent="0.25">
      <c r="A449">
        <v>448</v>
      </c>
      <c r="D449" s="5">
        <v>3</v>
      </c>
    </row>
    <row r="450" spans="1:5" x14ac:dyDescent="0.25">
      <c r="A450">
        <v>449</v>
      </c>
      <c r="D450" s="5">
        <v>3</v>
      </c>
    </row>
    <row r="451" spans="1:5" x14ac:dyDescent="0.25">
      <c r="A451">
        <v>450</v>
      </c>
      <c r="C451" s="4">
        <v>2</v>
      </c>
    </row>
    <row r="452" spans="1:5" x14ac:dyDescent="0.25">
      <c r="A452">
        <v>451</v>
      </c>
      <c r="C452" s="4">
        <v>2</v>
      </c>
    </row>
    <row r="453" spans="1:5" x14ac:dyDescent="0.25">
      <c r="A453">
        <v>452</v>
      </c>
      <c r="C453" s="4">
        <v>2</v>
      </c>
    </row>
    <row r="454" spans="1:5" x14ac:dyDescent="0.25">
      <c r="A454">
        <v>453</v>
      </c>
      <c r="C454" s="4">
        <v>2</v>
      </c>
    </row>
    <row r="455" spans="1:5" x14ac:dyDescent="0.25">
      <c r="A455">
        <v>454</v>
      </c>
      <c r="C455" s="4">
        <v>2</v>
      </c>
    </row>
    <row r="456" spans="1:5" x14ac:dyDescent="0.25">
      <c r="A456">
        <v>455</v>
      </c>
      <c r="B456" s="2">
        <v>1</v>
      </c>
      <c r="C456" s="4">
        <v>2</v>
      </c>
    </row>
    <row r="457" spans="1:5" x14ac:dyDescent="0.25">
      <c r="A457">
        <v>456</v>
      </c>
      <c r="B457" s="2">
        <v>1</v>
      </c>
      <c r="C457" s="4">
        <v>2</v>
      </c>
    </row>
    <row r="458" spans="1:5" x14ac:dyDescent="0.25">
      <c r="A458">
        <v>457</v>
      </c>
      <c r="B458" s="2">
        <v>1</v>
      </c>
      <c r="C458" s="4">
        <v>2</v>
      </c>
    </row>
    <row r="459" spans="1:5" x14ac:dyDescent="0.25">
      <c r="A459">
        <v>458</v>
      </c>
      <c r="B459" s="2">
        <v>1</v>
      </c>
      <c r="C459" s="4">
        <v>2</v>
      </c>
    </row>
    <row r="460" spans="1:5" x14ac:dyDescent="0.25">
      <c r="A460">
        <v>459</v>
      </c>
      <c r="B460" s="2">
        <v>1</v>
      </c>
      <c r="C460" s="4">
        <v>2</v>
      </c>
    </row>
    <row r="461" spans="1:5" x14ac:dyDescent="0.25">
      <c r="A461">
        <v>460</v>
      </c>
      <c r="B461" s="2">
        <v>1</v>
      </c>
    </row>
    <row r="462" spans="1:5" x14ac:dyDescent="0.25">
      <c r="A462">
        <v>461</v>
      </c>
      <c r="B462" s="2">
        <v>1</v>
      </c>
    </row>
    <row r="463" spans="1:5" x14ac:dyDescent="0.25">
      <c r="A463">
        <v>462</v>
      </c>
      <c r="B463" s="2">
        <v>1</v>
      </c>
    </row>
    <row r="464" spans="1:5" x14ac:dyDescent="0.25">
      <c r="A464">
        <v>463</v>
      </c>
      <c r="B464" s="2">
        <v>1</v>
      </c>
      <c r="E464" s="3">
        <v>4</v>
      </c>
    </row>
    <row r="465" spans="1:5" x14ac:dyDescent="0.25">
      <c r="A465">
        <v>464</v>
      </c>
      <c r="B465" s="2">
        <v>1</v>
      </c>
      <c r="E465" s="3">
        <v>4</v>
      </c>
    </row>
    <row r="466" spans="1:5" x14ac:dyDescent="0.25">
      <c r="A466">
        <v>465</v>
      </c>
      <c r="D466" s="5">
        <v>3</v>
      </c>
      <c r="E466" s="3">
        <v>4</v>
      </c>
    </row>
    <row r="467" spans="1:5" x14ac:dyDescent="0.25">
      <c r="A467">
        <v>466</v>
      </c>
      <c r="D467" s="5">
        <v>3</v>
      </c>
      <c r="E467" s="3">
        <v>4</v>
      </c>
    </row>
    <row r="468" spans="1:5" x14ac:dyDescent="0.25">
      <c r="A468">
        <v>467</v>
      </c>
      <c r="D468" s="5">
        <v>3</v>
      </c>
      <c r="E468" s="3">
        <v>4</v>
      </c>
    </row>
    <row r="469" spans="1:5" x14ac:dyDescent="0.25">
      <c r="A469">
        <v>468</v>
      </c>
      <c r="D469" s="5">
        <v>3</v>
      </c>
      <c r="E469" s="3">
        <v>4</v>
      </c>
    </row>
    <row r="470" spans="1:5" x14ac:dyDescent="0.25">
      <c r="A470">
        <v>469</v>
      </c>
      <c r="D470" s="5">
        <v>3</v>
      </c>
      <c r="E470" s="3">
        <v>4</v>
      </c>
    </row>
    <row r="471" spans="1:5" x14ac:dyDescent="0.25">
      <c r="A471">
        <v>470</v>
      </c>
      <c r="D471" s="5">
        <v>3</v>
      </c>
      <c r="E471" s="3">
        <v>4</v>
      </c>
    </row>
    <row r="472" spans="1:5" x14ac:dyDescent="0.25">
      <c r="A472">
        <v>471</v>
      </c>
      <c r="C472" s="4">
        <v>2</v>
      </c>
      <c r="D472" s="5">
        <v>3</v>
      </c>
      <c r="E472" s="3">
        <v>4</v>
      </c>
    </row>
    <row r="473" spans="1:5" x14ac:dyDescent="0.25">
      <c r="A473">
        <v>472</v>
      </c>
      <c r="C473" s="4">
        <v>2</v>
      </c>
      <c r="D473" s="5">
        <v>3</v>
      </c>
      <c r="E473" s="3">
        <v>4</v>
      </c>
    </row>
    <row r="474" spans="1:5" x14ac:dyDescent="0.25">
      <c r="A474">
        <v>473</v>
      </c>
      <c r="C474" s="4">
        <v>2</v>
      </c>
      <c r="D474" s="5">
        <v>3</v>
      </c>
    </row>
    <row r="475" spans="1:5" x14ac:dyDescent="0.25">
      <c r="A475">
        <v>474</v>
      </c>
      <c r="C475" s="4">
        <v>2</v>
      </c>
      <c r="D475" s="5">
        <v>3</v>
      </c>
    </row>
    <row r="476" spans="1:5" x14ac:dyDescent="0.25">
      <c r="A476">
        <v>475</v>
      </c>
      <c r="C476" s="4">
        <v>2</v>
      </c>
    </row>
    <row r="477" spans="1:5" x14ac:dyDescent="0.25">
      <c r="A477">
        <v>476</v>
      </c>
      <c r="C477" s="4">
        <v>2</v>
      </c>
    </row>
    <row r="478" spans="1:5" x14ac:dyDescent="0.25">
      <c r="A478">
        <v>477</v>
      </c>
      <c r="C478" s="4">
        <v>2</v>
      </c>
    </row>
    <row r="479" spans="1:5" x14ac:dyDescent="0.25">
      <c r="A479">
        <v>478</v>
      </c>
      <c r="B479" s="2">
        <v>1</v>
      </c>
      <c r="C479" s="4">
        <v>2</v>
      </c>
    </row>
    <row r="480" spans="1:5" x14ac:dyDescent="0.25">
      <c r="A480">
        <v>479</v>
      </c>
      <c r="B480" s="2">
        <v>1</v>
      </c>
      <c r="C480" s="4">
        <v>2</v>
      </c>
    </row>
    <row r="481" spans="1:5" x14ac:dyDescent="0.25">
      <c r="A481">
        <v>480</v>
      </c>
      <c r="B481" s="2">
        <v>1</v>
      </c>
      <c r="C481" s="4">
        <v>2</v>
      </c>
    </row>
    <row r="482" spans="1:5" x14ac:dyDescent="0.25">
      <c r="A482">
        <v>481</v>
      </c>
      <c r="B482" s="2">
        <v>1</v>
      </c>
      <c r="C482" s="4">
        <v>2</v>
      </c>
    </row>
    <row r="483" spans="1:5" x14ac:dyDescent="0.25">
      <c r="A483">
        <v>482</v>
      </c>
      <c r="B483" s="2">
        <v>1</v>
      </c>
    </row>
    <row r="484" spans="1:5" x14ac:dyDescent="0.25">
      <c r="A484">
        <v>483</v>
      </c>
      <c r="B484" s="2">
        <v>1</v>
      </c>
    </row>
    <row r="485" spans="1:5" x14ac:dyDescent="0.25">
      <c r="A485">
        <v>484</v>
      </c>
      <c r="B485" s="2">
        <v>1</v>
      </c>
    </row>
    <row r="486" spans="1:5" x14ac:dyDescent="0.25">
      <c r="A486">
        <v>485</v>
      </c>
      <c r="B486" s="2">
        <v>1</v>
      </c>
      <c r="E486" s="3">
        <v>4</v>
      </c>
    </row>
    <row r="487" spans="1:5" x14ac:dyDescent="0.25">
      <c r="A487">
        <v>486</v>
      </c>
      <c r="B487" s="2">
        <v>1</v>
      </c>
      <c r="E487" s="3">
        <v>4</v>
      </c>
    </row>
    <row r="488" spans="1:5" x14ac:dyDescent="0.25">
      <c r="A488">
        <v>487</v>
      </c>
      <c r="B488" s="2">
        <v>1</v>
      </c>
      <c r="E488" s="3">
        <v>4</v>
      </c>
    </row>
    <row r="489" spans="1:5" x14ac:dyDescent="0.25">
      <c r="A489">
        <v>488</v>
      </c>
      <c r="D489" s="5">
        <v>3</v>
      </c>
      <c r="E489" s="3">
        <v>4</v>
      </c>
    </row>
    <row r="490" spans="1:5" x14ac:dyDescent="0.25">
      <c r="A490">
        <v>489</v>
      </c>
      <c r="D490" s="5">
        <v>3</v>
      </c>
      <c r="E490" s="3">
        <v>4</v>
      </c>
    </row>
    <row r="491" spans="1:5" x14ac:dyDescent="0.25">
      <c r="A491">
        <v>490</v>
      </c>
      <c r="D491" s="5">
        <v>3</v>
      </c>
      <c r="E491" s="3">
        <v>4</v>
      </c>
    </row>
    <row r="492" spans="1:5" x14ac:dyDescent="0.25">
      <c r="A492">
        <v>491</v>
      </c>
      <c r="D492" s="5">
        <v>3</v>
      </c>
      <c r="E492" s="3">
        <v>4</v>
      </c>
    </row>
    <row r="493" spans="1:5" x14ac:dyDescent="0.25">
      <c r="A493">
        <v>492</v>
      </c>
      <c r="D493" s="5">
        <v>3</v>
      </c>
      <c r="E493" s="3">
        <v>4</v>
      </c>
    </row>
    <row r="494" spans="1:5" x14ac:dyDescent="0.25">
      <c r="A494">
        <v>493</v>
      </c>
      <c r="C494" s="4">
        <v>2</v>
      </c>
      <c r="D494" s="5">
        <v>3</v>
      </c>
      <c r="E494" s="3">
        <v>4</v>
      </c>
    </row>
    <row r="495" spans="1:5" x14ac:dyDescent="0.25">
      <c r="A495">
        <v>494</v>
      </c>
      <c r="C495" s="4">
        <v>2</v>
      </c>
      <c r="D495" s="5">
        <v>3</v>
      </c>
      <c r="E495" s="3">
        <v>4</v>
      </c>
    </row>
    <row r="496" spans="1:5" x14ac:dyDescent="0.25">
      <c r="A496">
        <v>495</v>
      </c>
      <c r="C496" s="4">
        <v>2</v>
      </c>
      <c r="D496" s="5">
        <v>3</v>
      </c>
    </row>
    <row r="497" spans="1:5" x14ac:dyDescent="0.25">
      <c r="A497">
        <v>496</v>
      </c>
      <c r="C497" s="4">
        <v>2</v>
      </c>
      <c r="D497" s="5">
        <v>3</v>
      </c>
    </row>
    <row r="498" spans="1:5" x14ac:dyDescent="0.25">
      <c r="A498">
        <v>497</v>
      </c>
      <c r="C498" s="4">
        <v>2</v>
      </c>
      <c r="D498" s="5">
        <v>3</v>
      </c>
    </row>
    <row r="499" spans="1:5" x14ac:dyDescent="0.25">
      <c r="A499">
        <v>498</v>
      </c>
      <c r="C499" s="4">
        <v>2</v>
      </c>
      <c r="D499" s="5">
        <v>3</v>
      </c>
    </row>
    <row r="500" spans="1:5" x14ac:dyDescent="0.25">
      <c r="A500">
        <v>499</v>
      </c>
      <c r="C500" s="4">
        <v>2</v>
      </c>
    </row>
    <row r="501" spans="1:5" x14ac:dyDescent="0.25">
      <c r="A501">
        <v>500</v>
      </c>
      <c r="C501" s="4">
        <v>2</v>
      </c>
    </row>
    <row r="502" spans="1:5" x14ac:dyDescent="0.25">
      <c r="A502">
        <v>501</v>
      </c>
      <c r="C502" s="4">
        <v>2</v>
      </c>
    </row>
    <row r="503" spans="1:5" x14ac:dyDescent="0.25">
      <c r="A503">
        <v>502</v>
      </c>
      <c r="B503" s="2">
        <v>1</v>
      </c>
      <c r="C503" s="4">
        <v>2</v>
      </c>
    </row>
    <row r="504" spans="1:5" x14ac:dyDescent="0.25">
      <c r="A504">
        <v>503</v>
      </c>
      <c r="B504" s="2">
        <v>1</v>
      </c>
      <c r="C504" s="4">
        <v>2</v>
      </c>
    </row>
    <row r="505" spans="1:5" x14ac:dyDescent="0.25">
      <c r="A505">
        <v>504</v>
      </c>
      <c r="B505" s="2">
        <v>1</v>
      </c>
      <c r="C505" s="4">
        <v>2</v>
      </c>
    </row>
    <row r="506" spans="1:5" x14ac:dyDescent="0.25">
      <c r="A506">
        <v>505</v>
      </c>
      <c r="B506" s="2">
        <v>1</v>
      </c>
    </row>
    <row r="507" spans="1:5" x14ac:dyDescent="0.25">
      <c r="A507">
        <v>506</v>
      </c>
      <c r="B507" s="2">
        <v>1</v>
      </c>
    </row>
    <row r="508" spans="1:5" x14ac:dyDescent="0.25">
      <c r="A508">
        <v>507</v>
      </c>
      <c r="B508" s="2">
        <v>1</v>
      </c>
    </row>
    <row r="509" spans="1:5" x14ac:dyDescent="0.25">
      <c r="A509">
        <v>508</v>
      </c>
      <c r="B509" s="2">
        <v>1</v>
      </c>
    </row>
    <row r="510" spans="1:5" x14ac:dyDescent="0.25">
      <c r="A510">
        <v>509</v>
      </c>
      <c r="B510" s="2">
        <v>1</v>
      </c>
    </row>
    <row r="511" spans="1:5" x14ac:dyDescent="0.25">
      <c r="A511">
        <v>510</v>
      </c>
      <c r="B511" s="2">
        <v>1</v>
      </c>
      <c r="E511" s="3">
        <v>4</v>
      </c>
    </row>
    <row r="512" spans="1:5" x14ac:dyDescent="0.25">
      <c r="A512">
        <v>511</v>
      </c>
      <c r="B512" s="2">
        <v>1</v>
      </c>
      <c r="E512" s="3">
        <v>4</v>
      </c>
    </row>
    <row r="513" spans="1:5" x14ac:dyDescent="0.25">
      <c r="A513">
        <v>512</v>
      </c>
      <c r="B513" s="2">
        <v>1</v>
      </c>
      <c r="D513" s="5">
        <v>3</v>
      </c>
      <c r="E513" s="3">
        <v>4</v>
      </c>
    </row>
    <row r="514" spans="1:5" x14ac:dyDescent="0.25">
      <c r="A514">
        <v>513</v>
      </c>
      <c r="D514" s="5">
        <v>3</v>
      </c>
      <c r="E514" s="3">
        <v>4</v>
      </c>
    </row>
    <row r="515" spans="1:5" x14ac:dyDescent="0.25">
      <c r="A515">
        <v>514</v>
      </c>
      <c r="D515" s="5">
        <v>3</v>
      </c>
      <c r="E515" s="3">
        <v>4</v>
      </c>
    </row>
    <row r="516" spans="1:5" x14ac:dyDescent="0.25">
      <c r="A516">
        <v>515</v>
      </c>
      <c r="D516" s="5">
        <v>3</v>
      </c>
      <c r="E516" s="3">
        <v>4</v>
      </c>
    </row>
    <row r="517" spans="1:5" x14ac:dyDescent="0.25">
      <c r="A517">
        <v>516</v>
      </c>
      <c r="D517" s="5">
        <v>3</v>
      </c>
      <c r="E517" s="3">
        <v>4</v>
      </c>
    </row>
    <row r="518" spans="1:5" x14ac:dyDescent="0.25">
      <c r="A518">
        <v>517</v>
      </c>
      <c r="D518" s="5">
        <v>3</v>
      </c>
      <c r="E518" s="3">
        <v>4</v>
      </c>
    </row>
    <row r="519" spans="1:5" x14ac:dyDescent="0.25">
      <c r="A519">
        <v>518</v>
      </c>
      <c r="C519" s="4">
        <v>2</v>
      </c>
      <c r="D519" s="5">
        <v>3</v>
      </c>
      <c r="E519" s="3">
        <v>4</v>
      </c>
    </row>
    <row r="520" spans="1:5" x14ac:dyDescent="0.25">
      <c r="A520">
        <v>519</v>
      </c>
      <c r="C520" s="4">
        <v>2</v>
      </c>
      <c r="D520" s="5">
        <v>3</v>
      </c>
      <c r="E520" s="3">
        <v>4</v>
      </c>
    </row>
    <row r="521" spans="1:5" x14ac:dyDescent="0.25">
      <c r="A521">
        <v>520</v>
      </c>
      <c r="C521" s="4">
        <v>2</v>
      </c>
      <c r="D521" s="5">
        <v>3</v>
      </c>
    </row>
    <row r="522" spans="1:5" x14ac:dyDescent="0.25">
      <c r="A522">
        <v>521</v>
      </c>
      <c r="C522" s="4">
        <v>2</v>
      </c>
      <c r="D522" s="5">
        <v>3</v>
      </c>
    </row>
    <row r="523" spans="1:5" x14ac:dyDescent="0.25">
      <c r="A523">
        <v>522</v>
      </c>
      <c r="C523" s="4">
        <v>2</v>
      </c>
      <c r="D523" s="5">
        <v>3</v>
      </c>
    </row>
    <row r="524" spans="1:5" x14ac:dyDescent="0.25">
      <c r="A524">
        <v>523</v>
      </c>
      <c r="C524" s="4">
        <v>2</v>
      </c>
      <c r="D524" s="5">
        <v>3</v>
      </c>
    </row>
    <row r="525" spans="1:5" x14ac:dyDescent="0.25">
      <c r="A525">
        <v>524</v>
      </c>
      <c r="C525" s="4">
        <v>2</v>
      </c>
      <c r="D525" s="5">
        <v>3</v>
      </c>
    </row>
    <row r="526" spans="1:5" x14ac:dyDescent="0.25">
      <c r="A526">
        <v>525</v>
      </c>
      <c r="C526" s="4">
        <v>2</v>
      </c>
    </row>
    <row r="527" spans="1:5" x14ac:dyDescent="0.25">
      <c r="A527">
        <v>526</v>
      </c>
      <c r="B527" s="2">
        <v>1</v>
      </c>
      <c r="C527" s="4">
        <v>2</v>
      </c>
    </row>
    <row r="528" spans="1:5" x14ac:dyDescent="0.25">
      <c r="A528">
        <v>527</v>
      </c>
      <c r="B528" s="2">
        <v>1</v>
      </c>
      <c r="C528" s="4">
        <v>2</v>
      </c>
    </row>
    <row r="529" spans="1:5" x14ac:dyDescent="0.25">
      <c r="A529">
        <v>528</v>
      </c>
      <c r="B529" s="2">
        <v>1</v>
      </c>
      <c r="C529" s="4">
        <v>2</v>
      </c>
    </row>
    <row r="530" spans="1:5" x14ac:dyDescent="0.25">
      <c r="A530">
        <v>529</v>
      </c>
      <c r="B530" s="2">
        <v>1</v>
      </c>
      <c r="C530" s="4">
        <v>2</v>
      </c>
    </row>
    <row r="531" spans="1:5" x14ac:dyDescent="0.25">
      <c r="A531">
        <v>530</v>
      </c>
      <c r="B531" s="2">
        <v>1</v>
      </c>
    </row>
    <row r="532" spans="1:5" x14ac:dyDescent="0.25">
      <c r="A532">
        <v>531</v>
      </c>
      <c r="B532" s="2">
        <v>1</v>
      </c>
    </row>
    <row r="533" spans="1:5" x14ac:dyDescent="0.25">
      <c r="A533">
        <v>532</v>
      </c>
      <c r="B533" s="2">
        <v>1</v>
      </c>
    </row>
    <row r="534" spans="1:5" x14ac:dyDescent="0.25">
      <c r="A534">
        <v>533</v>
      </c>
      <c r="B534" s="2">
        <v>1</v>
      </c>
    </row>
    <row r="535" spans="1:5" x14ac:dyDescent="0.25">
      <c r="A535">
        <v>534</v>
      </c>
      <c r="B535" s="2">
        <v>1</v>
      </c>
    </row>
    <row r="536" spans="1:5" x14ac:dyDescent="0.25">
      <c r="A536">
        <v>535</v>
      </c>
      <c r="B536" s="2">
        <v>1</v>
      </c>
      <c r="E536" s="3">
        <v>4</v>
      </c>
    </row>
    <row r="537" spans="1:5" x14ac:dyDescent="0.25">
      <c r="A537">
        <v>536</v>
      </c>
      <c r="B537" s="2">
        <v>1</v>
      </c>
      <c r="E537" s="3">
        <v>4</v>
      </c>
    </row>
    <row r="538" spans="1:5" x14ac:dyDescent="0.25">
      <c r="A538">
        <v>537</v>
      </c>
      <c r="B538" s="2">
        <v>1</v>
      </c>
      <c r="E538" s="3">
        <v>4</v>
      </c>
    </row>
    <row r="539" spans="1:5" x14ac:dyDescent="0.25">
      <c r="A539">
        <v>538</v>
      </c>
      <c r="B539" s="2">
        <v>1</v>
      </c>
      <c r="E539" s="3">
        <v>4</v>
      </c>
    </row>
    <row r="540" spans="1:5" x14ac:dyDescent="0.25">
      <c r="A540">
        <v>539</v>
      </c>
      <c r="B540" s="2">
        <v>1</v>
      </c>
      <c r="D540" s="5">
        <v>3</v>
      </c>
      <c r="E540" s="3">
        <v>4</v>
      </c>
    </row>
    <row r="541" spans="1:5" x14ac:dyDescent="0.25">
      <c r="A541">
        <v>540</v>
      </c>
      <c r="D541" s="5">
        <v>3</v>
      </c>
      <c r="E541" s="3">
        <v>4</v>
      </c>
    </row>
    <row r="542" spans="1:5" x14ac:dyDescent="0.25">
      <c r="A542">
        <v>541</v>
      </c>
      <c r="D542" s="5">
        <v>3</v>
      </c>
      <c r="E542" s="3">
        <v>4</v>
      </c>
    </row>
    <row r="543" spans="1:5" x14ac:dyDescent="0.25">
      <c r="A543">
        <v>542</v>
      </c>
      <c r="D543" s="5">
        <v>3</v>
      </c>
      <c r="E543" s="3">
        <v>4</v>
      </c>
    </row>
    <row r="544" spans="1:5" x14ac:dyDescent="0.25">
      <c r="A544">
        <v>543</v>
      </c>
      <c r="C544" s="4">
        <v>2</v>
      </c>
      <c r="D544" s="5">
        <v>3</v>
      </c>
      <c r="E544" s="3">
        <v>4</v>
      </c>
    </row>
    <row r="545" spans="1:5" x14ac:dyDescent="0.25">
      <c r="A545">
        <v>544</v>
      </c>
      <c r="C545" s="4">
        <v>2</v>
      </c>
      <c r="D545" s="5">
        <v>3</v>
      </c>
      <c r="E545" s="3">
        <v>4</v>
      </c>
    </row>
    <row r="546" spans="1:5" x14ac:dyDescent="0.25">
      <c r="A546">
        <v>545</v>
      </c>
      <c r="C546" s="4">
        <v>2</v>
      </c>
      <c r="D546" s="5">
        <v>3</v>
      </c>
      <c r="E546" s="3">
        <v>4</v>
      </c>
    </row>
    <row r="547" spans="1:5" x14ac:dyDescent="0.25">
      <c r="A547">
        <v>546</v>
      </c>
      <c r="C547" s="4">
        <v>2</v>
      </c>
      <c r="D547" s="5">
        <v>3</v>
      </c>
      <c r="E547" s="3">
        <v>4</v>
      </c>
    </row>
    <row r="548" spans="1:5" x14ac:dyDescent="0.25">
      <c r="A548">
        <v>547</v>
      </c>
      <c r="C548" s="4">
        <v>2</v>
      </c>
      <c r="D548" s="5">
        <v>3</v>
      </c>
    </row>
    <row r="549" spans="1:5" x14ac:dyDescent="0.25">
      <c r="A549">
        <v>548</v>
      </c>
      <c r="C549" s="4">
        <v>2</v>
      </c>
      <c r="D549" s="5">
        <v>3</v>
      </c>
    </row>
    <row r="550" spans="1:5" x14ac:dyDescent="0.25">
      <c r="A550">
        <v>549</v>
      </c>
      <c r="C550" s="4">
        <v>2</v>
      </c>
      <c r="D550" s="5">
        <v>3</v>
      </c>
    </row>
    <row r="551" spans="1:5" x14ac:dyDescent="0.25">
      <c r="A551">
        <v>550</v>
      </c>
      <c r="C551" s="4">
        <v>2</v>
      </c>
      <c r="D551" s="5">
        <v>3</v>
      </c>
    </row>
    <row r="552" spans="1:5" x14ac:dyDescent="0.25">
      <c r="A552">
        <v>551</v>
      </c>
      <c r="C552" s="4">
        <v>2</v>
      </c>
      <c r="D552" s="5">
        <v>3</v>
      </c>
    </row>
    <row r="553" spans="1:5" x14ac:dyDescent="0.25">
      <c r="A553">
        <v>552</v>
      </c>
      <c r="C553" s="4">
        <v>2</v>
      </c>
      <c r="D553" s="5">
        <v>3</v>
      </c>
    </row>
    <row r="554" spans="1:5" x14ac:dyDescent="0.25">
      <c r="A554">
        <v>553</v>
      </c>
      <c r="C554" s="4">
        <v>2</v>
      </c>
      <c r="D554" s="5">
        <v>3</v>
      </c>
    </row>
    <row r="555" spans="1:5" x14ac:dyDescent="0.25">
      <c r="A555">
        <v>554</v>
      </c>
      <c r="C555" s="4">
        <v>2</v>
      </c>
      <c r="D555" s="5">
        <v>3</v>
      </c>
    </row>
    <row r="556" spans="1:5" x14ac:dyDescent="0.25">
      <c r="A556">
        <v>555</v>
      </c>
      <c r="B556" s="2">
        <v>1</v>
      </c>
      <c r="C556" s="4">
        <v>2</v>
      </c>
    </row>
    <row r="557" spans="1:5" x14ac:dyDescent="0.25">
      <c r="A557">
        <v>556</v>
      </c>
      <c r="B557" s="2">
        <v>1</v>
      </c>
      <c r="C557" s="4">
        <v>2</v>
      </c>
    </row>
    <row r="558" spans="1:5" x14ac:dyDescent="0.25">
      <c r="A558">
        <v>557</v>
      </c>
      <c r="B558" s="2">
        <v>1</v>
      </c>
      <c r="C558" s="4">
        <v>2</v>
      </c>
    </row>
    <row r="559" spans="1:5" x14ac:dyDescent="0.25">
      <c r="A559">
        <v>558</v>
      </c>
      <c r="B559" s="2">
        <v>1</v>
      </c>
    </row>
    <row r="560" spans="1:5" x14ac:dyDescent="0.25">
      <c r="A560">
        <v>559</v>
      </c>
      <c r="B560" s="2">
        <v>1</v>
      </c>
    </row>
    <row r="561" spans="1:6" x14ac:dyDescent="0.25">
      <c r="A561">
        <v>560</v>
      </c>
      <c r="B561" s="2">
        <v>1</v>
      </c>
      <c r="E561" s="3">
        <v>4</v>
      </c>
      <c r="F561" t="s">
        <v>22</v>
      </c>
    </row>
    <row r="562" spans="1:6" x14ac:dyDescent="0.25">
      <c r="A562">
        <v>561</v>
      </c>
    </row>
    <row r="563" spans="1:6" x14ac:dyDescent="0.25">
      <c r="A563">
        <v>562</v>
      </c>
      <c r="F563" t="s">
        <v>22</v>
      </c>
    </row>
    <row r="564" spans="1:6" x14ac:dyDescent="0.25">
      <c r="A564">
        <v>563</v>
      </c>
      <c r="B564" s="2">
        <v>1</v>
      </c>
    </row>
    <row r="565" spans="1:6" x14ac:dyDescent="0.25">
      <c r="A565">
        <v>564</v>
      </c>
      <c r="B565" s="2">
        <v>1</v>
      </c>
    </row>
    <row r="566" spans="1:6" x14ac:dyDescent="0.25">
      <c r="A566">
        <v>565</v>
      </c>
      <c r="B566" s="2">
        <v>1</v>
      </c>
      <c r="E566" s="3">
        <v>4</v>
      </c>
    </row>
    <row r="567" spans="1:6" x14ac:dyDescent="0.25">
      <c r="A567">
        <v>566</v>
      </c>
      <c r="B567" s="2">
        <v>1</v>
      </c>
      <c r="E567" s="3">
        <v>4</v>
      </c>
    </row>
    <row r="568" spans="1:6" x14ac:dyDescent="0.25">
      <c r="A568">
        <v>567</v>
      </c>
      <c r="B568" s="2">
        <v>1</v>
      </c>
      <c r="E568" s="3">
        <v>4</v>
      </c>
    </row>
    <row r="569" spans="1:6" x14ac:dyDescent="0.25">
      <c r="A569">
        <v>568</v>
      </c>
      <c r="B569" s="2">
        <v>1</v>
      </c>
      <c r="E569" s="3">
        <v>4</v>
      </c>
    </row>
    <row r="570" spans="1:6" x14ac:dyDescent="0.25">
      <c r="A570">
        <v>569</v>
      </c>
      <c r="B570" s="2">
        <v>1</v>
      </c>
      <c r="E570" s="3">
        <v>4</v>
      </c>
    </row>
    <row r="571" spans="1:6" x14ac:dyDescent="0.25">
      <c r="A571">
        <v>570</v>
      </c>
      <c r="B571" s="2">
        <v>1</v>
      </c>
      <c r="E571" s="3">
        <v>4</v>
      </c>
    </row>
    <row r="572" spans="1:6" x14ac:dyDescent="0.25">
      <c r="A572">
        <v>571</v>
      </c>
      <c r="B572" s="2">
        <v>1</v>
      </c>
      <c r="E572" s="3">
        <v>4</v>
      </c>
    </row>
    <row r="573" spans="1:6" x14ac:dyDescent="0.25">
      <c r="A573">
        <v>572</v>
      </c>
      <c r="B573" s="2">
        <v>1</v>
      </c>
      <c r="E573" s="3">
        <v>4</v>
      </c>
    </row>
    <row r="574" spans="1:6" x14ac:dyDescent="0.25">
      <c r="A574">
        <v>573</v>
      </c>
      <c r="B574" s="2">
        <v>1</v>
      </c>
      <c r="E574" s="3">
        <v>4</v>
      </c>
    </row>
    <row r="575" spans="1:6" x14ac:dyDescent="0.25">
      <c r="A575">
        <v>574</v>
      </c>
      <c r="B575" s="2">
        <v>1</v>
      </c>
      <c r="E575" s="3">
        <v>4</v>
      </c>
    </row>
    <row r="576" spans="1:6" x14ac:dyDescent="0.25">
      <c r="A576">
        <v>575</v>
      </c>
      <c r="E576" s="3">
        <v>4</v>
      </c>
    </row>
    <row r="577" spans="1:5" x14ac:dyDescent="0.25">
      <c r="A577">
        <v>576</v>
      </c>
      <c r="E577" s="3">
        <v>4</v>
      </c>
    </row>
    <row r="578" spans="1:5" x14ac:dyDescent="0.25">
      <c r="A578">
        <v>577</v>
      </c>
      <c r="C578" s="4">
        <v>2</v>
      </c>
      <c r="D578" s="5">
        <v>3</v>
      </c>
    </row>
    <row r="579" spans="1:5" x14ac:dyDescent="0.25">
      <c r="A579">
        <v>578</v>
      </c>
      <c r="C579" s="4">
        <v>2</v>
      </c>
      <c r="D579" s="5">
        <v>3</v>
      </c>
    </row>
    <row r="580" spans="1:5" x14ac:dyDescent="0.25">
      <c r="A580">
        <v>579</v>
      </c>
      <c r="C580" s="4">
        <v>2</v>
      </c>
      <c r="D580" s="5">
        <v>3</v>
      </c>
    </row>
    <row r="581" spans="1:5" x14ac:dyDescent="0.25">
      <c r="A581">
        <v>580</v>
      </c>
      <c r="C581" s="4">
        <v>2</v>
      </c>
      <c r="D581" s="5">
        <v>3</v>
      </c>
    </row>
    <row r="582" spans="1:5" x14ac:dyDescent="0.25">
      <c r="A582">
        <v>581</v>
      </c>
      <c r="C582" s="4">
        <v>2</v>
      </c>
      <c r="D582" s="5">
        <v>3</v>
      </c>
    </row>
    <row r="583" spans="1:5" x14ac:dyDescent="0.25">
      <c r="A583">
        <v>582</v>
      </c>
      <c r="C583" s="4">
        <v>2</v>
      </c>
      <c r="D583" s="5">
        <v>3</v>
      </c>
    </row>
    <row r="584" spans="1:5" x14ac:dyDescent="0.25">
      <c r="A584">
        <v>583</v>
      </c>
      <c r="C584" s="4">
        <v>2</v>
      </c>
      <c r="D584" s="5">
        <v>3</v>
      </c>
    </row>
    <row r="585" spans="1:5" x14ac:dyDescent="0.25">
      <c r="A585">
        <v>584</v>
      </c>
      <c r="C585" s="4">
        <v>2</v>
      </c>
      <c r="D585" s="5">
        <v>3</v>
      </c>
    </row>
    <row r="586" spans="1:5" x14ac:dyDescent="0.25">
      <c r="A586">
        <v>585</v>
      </c>
      <c r="C586" s="4">
        <v>2</v>
      </c>
      <c r="D586" s="5">
        <v>3</v>
      </c>
    </row>
    <row r="587" spans="1:5" x14ac:dyDescent="0.25">
      <c r="A587">
        <v>586</v>
      </c>
      <c r="C587" s="4">
        <v>2</v>
      </c>
      <c r="D587" s="5">
        <v>3</v>
      </c>
    </row>
    <row r="588" spans="1:5" x14ac:dyDescent="0.25">
      <c r="A588">
        <v>587</v>
      </c>
      <c r="C588" s="4">
        <v>2</v>
      </c>
      <c r="D588" s="5">
        <v>3</v>
      </c>
    </row>
    <row r="589" spans="1:5" x14ac:dyDescent="0.25">
      <c r="A589">
        <v>588</v>
      </c>
      <c r="D589" s="5">
        <v>3</v>
      </c>
    </row>
    <row r="590" spans="1:5" x14ac:dyDescent="0.25">
      <c r="A590">
        <v>589</v>
      </c>
    </row>
    <row r="591" spans="1:5" x14ac:dyDescent="0.25">
      <c r="A591">
        <v>590</v>
      </c>
      <c r="B591" s="2">
        <v>1</v>
      </c>
      <c r="E591" s="3">
        <v>4</v>
      </c>
    </row>
    <row r="592" spans="1:5" x14ac:dyDescent="0.25">
      <c r="A592">
        <v>591</v>
      </c>
      <c r="B592" s="2">
        <v>1</v>
      </c>
      <c r="E592" s="3">
        <v>4</v>
      </c>
    </row>
    <row r="593" spans="1:5" x14ac:dyDescent="0.25">
      <c r="A593">
        <v>592</v>
      </c>
      <c r="B593" s="2">
        <v>1</v>
      </c>
      <c r="E593" s="3">
        <v>4</v>
      </c>
    </row>
    <row r="594" spans="1:5" x14ac:dyDescent="0.25">
      <c r="A594">
        <v>593</v>
      </c>
      <c r="B594" s="2">
        <v>1</v>
      </c>
      <c r="E594" s="3">
        <v>4</v>
      </c>
    </row>
    <row r="595" spans="1:5" x14ac:dyDescent="0.25">
      <c r="A595">
        <v>594</v>
      </c>
      <c r="B595" s="2">
        <v>1</v>
      </c>
      <c r="E595" s="3">
        <v>4</v>
      </c>
    </row>
    <row r="596" spans="1:5" x14ac:dyDescent="0.25">
      <c r="A596">
        <v>595</v>
      </c>
      <c r="B596" s="2">
        <v>1</v>
      </c>
      <c r="E596" s="3">
        <v>4</v>
      </c>
    </row>
    <row r="597" spans="1:5" x14ac:dyDescent="0.25">
      <c r="A597">
        <v>596</v>
      </c>
      <c r="B597" s="2">
        <v>1</v>
      </c>
      <c r="E597" s="3">
        <v>4</v>
      </c>
    </row>
    <row r="598" spans="1:5" x14ac:dyDescent="0.25">
      <c r="A598">
        <v>597</v>
      </c>
      <c r="B598" s="2">
        <v>1</v>
      </c>
      <c r="E598" s="3">
        <v>4</v>
      </c>
    </row>
    <row r="599" spans="1:5" x14ac:dyDescent="0.25">
      <c r="A599">
        <v>598</v>
      </c>
      <c r="B599" s="2">
        <v>1</v>
      </c>
      <c r="E599" s="3">
        <v>4</v>
      </c>
    </row>
    <row r="600" spans="1:5" x14ac:dyDescent="0.25">
      <c r="A600">
        <v>599</v>
      </c>
      <c r="B600" s="2">
        <v>1</v>
      </c>
      <c r="E600" s="3">
        <v>4</v>
      </c>
    </row>
    <row r="601" spans="1:5" x14ac:dyDescent="0.25">
      <c r="A601">
        <v>600</v>
      </c>
    </row>
    <row r="602" spans="1:5" x14ac:dyDescent="0.25">
      <c r="A602">
        <v>601</v>
      </c>
    </row>
    <row r="603" spans="1:5" x14ac:dyDescent="0.25">
      <c r="A603">
        <v>602</v>
      </c>
      <c r="C603" s="4">
        <v>2</v>
      </c>
    </row>
    <row r="604" spans="1:5" x14ac:dyDescent="0.25">
      <c r="A604">
        <v>603</v>
      </c>
      <c r="C604" s="4">
        <v>2</v>
      </c>
    </row>
    <row r="605" spans="1:5" x14ac:dyDescent="0.25">
      <c r="A605">
        <v>604</v>
      </c>
      <c r="C605" s="4">
        <v>2</v>
      </c>
      <c r="D605" s="5">
        <v>3</v>
      </c>
    </row>
    <row r="606" spans="1:5" x14ac:dyDescent="0.25">
      <c r="A606">
        <v>605</v>
      </c>
      <c r="C606" s="4">
        <v>2</v>
      </c>
      <c r="D606" s="5">
        <v>3</v>
      </c>
    </row>
    <row r="607" spans="1:5" x14ac:dyDescent="0.25">
      <c r="A607">
        <v>606</v>
      </c>
      <c r="C607" s="4">
        <v>2</v>
      </c>
      <c r="D607" s="5">
        <v>3</v>
      </c>
    </row>
    <row r="608" spans="1:5" x14ac:dyDescent="0.25">
      <c r="A608">
        <v>607</v>
      </c>
      <c r="C608" s="4">
        <v>2</v>
      </c>
      <c r="D608" s="5">
        <v>3</v>
      </c>
    </row>
    <row r="609" spans="1:5" x14ac:dyDescent="0.25">
      <c r="A609">
        <v>608</v>
      </c>
      <c r="C609" s="4">
        <v>2</v>
      </c>
      <c r="D609" s="5">
        <v>3</v>
      </c>
    </row>
    <row r="610" spans="1:5" x14ac:dyDescent="0.25">
      <c r="A610">
        <v>609</v>
      </c>
      <c r="C610" s="4">
        <v>2</v>
      </c>
      <c r="D610" s="5">
        <v>3</v>
      </c>
    </row>
    <row r="611" spans="1:5" x14ac:dyDescent="0.25">
      <c r="A611">
        <v>610</v>
      </c>
      <c r="C611" s="4">
        <v>2</v>
      </c>
      <c r="D611" s="5">
        <v>3</v>
      </c>
    </row>
    <row r="612" spans="1:5" x14ac:dyDescent="0.25">
      <c r="A612">
        <v>611</v>
      </c>
      <c r="D612" s="5">
        <v>3</v>
      </c>
    </row>
    <row r="613" spans="1:5" x14ac:dyDescent="0.25">
      <c r="A613">
        <v>612</v>
      </c>
      <c r="D613" s="5">
        <v>3</v>
      </c>
    </row>
    <row r="614" spans="1:5" x14ac:dyDescent="0.25">
      <c r="A614">
        <v>613</v>
      </c>
      <c r="E614" s="3">
        <v>4</v>
      </c>
    </row>
    <row r="615" spans="1:5" x14ac:dyDescent="0.25">
      <c r="A615">
        <v>614</v>
      </c>
      <c r="E615" s="3">
        <v>4</v>
      </c>
    </row>
    <row r="616" spans="1:5" x14ac:dyDescent="0.25">
      <c r="A616">
        <v>615</v>
      </c>
      <c r="B616" s="2">
        <v>1</v>
      </c>
      <c r="E616" s="3">
        <v>4</v>
      </c>
    </row>
    <row r="617" spans="1:5" x14ac:dyDescent="0.25">
      <c r="A617">
        <v>616</v>
      </c>
      <c r="B617" s="2">
        <v>1</v>
      </c>
      <c r="E617" s="3">
        <v>4</v>
      </c>
    </row>
    <row r="618" spans="1:5" x14ac:dyDescent="0.25">
      <c r="A618">
        <v>617</v>
      </c>
      <c r="B618" s="2">
        <v>1</v>
      </c>
      <c r="E618" s="3">
        <v>4</v>
      </c>
    </row>
    <row r="619" spans="1:5" x14ac:dyDescent="0.25">
      <c r="A619">
        <v>618</v>
      </c>
      <c r="B619" s="2">
        <v>1</v>
      </c>
      <c r="E619" s="3">
        <v>4</v>
      </c>
    </row>
    <row r="620" spans="1:5" x14ac:dyDescent="0.25">
      <c r="A620">
        <v>619</v>
      </c>
      <c r="B620" s="2">
        <v>1</v>
      </c>
      <c r="E620" s="3">
        <v>4</v>
      </c>
    </row>
    <row r="621" spans="1:5" x14ac:dyDescent="0.25">
      <c r="A621">
        <v>620</v>
      </c>
      <c r="B621" s="2">
        <v>1</v>
      </c>
      <c r="E621" s="3">
        <v>4</v>
      </c>
    </row>
    <row r="622" spans="1:5" x14ac:dyDescent="0.25">
      <c r="A622">
        <v>621</v>
      </c>
      <c r="B622" s="2">
        <v>1</v>
      </c>
      <c r="E622" s="3">
        <v>4</v>
      </c>
    </row>
    <row r="623" spans="1:5" x14ac:dyDescent="0.25">
      <c r="A623">
        <v>622</v>
      </c>
      <c r="B623" s="2">
        <v>1</v>
      </c>
    </row>
    <row r="624" spans="1:5" x14ac:dyDescent="0.25">
      <c r="A624">
        <v>623</v>
      </c>
      <c r="B624" s="2">
        <v>1</v>
      </c>
    </row>
    <row r="625" spans="1:5" x14ac:dyDescent="0.25">
      <c r="A625">
        <v>624</v>
      </c>
      <c r="B625" s="2">
        <v>1</v>
      </c>
    </row>
    <row r="626" spans="1:5" x14ac:dyDescent="0.25">
      <c r="A626">
        <v>625</v>
      </c>
      <c r="C626" s="4">
        <v>2</v>
      </c>
    </row>
    <row r="627" spans="1:5" x14ac:dyDescent="0.25">
      <c r="A627">
        <v>626</v>
      </c>
      <c r="C627" s="4">
        <v>2</v>
      </c>
      <c r="D627" s="5">
        <v>3</v>
      </c>
    </row>
    <row r="628" spans="1:5" x14ac:dyDescent="0.25">
      <c r="A628">
        <v>627</v>
      </c>
      <c r="C628" s="4">
        <v>2</v>
      </c>
      <c r="D628" s="5">
        <v>3</v>
      </c>
    </row>
    <row r="629" spans="1:5" x14ac:dyDescent="0.25">
      <c r="A629">
        <v>628</v>
      </c>
      <c r="C629" s="4">
        <v>2</v>
      </c>
      <c r="D629" s="5">
        <v>3</v>
      </c>
    </row>
    <row r="630" spans="1:5" x14ac:dyDescent="0.25">
      <c r="A630">
        <v>629</v>
      </c>
      <c r="C630" s="4">
        <v>2</v>
      </c>
      <c r="D630" s="5">
        <v>3</v>
      </c>
    </row>
    <row r="631" spans="1:5" x14ac:dyDescent="0.25">
      <c r="A631">
        <v>630</v>
      </c>
      <c r="C631" s="4">
        <v>2</v>
      </c>
      <c r="D631" s="5">
        <v>3</v>
      </c>
    </row>
    <row r="632" spans="1:5" x14ac:dyDescent="0.25">
      <c r="A632">
        <v>631</v>
      </c>
      <c r="C632" s="4">
        <v>2</v>
      </c>
      <c r="D632" s="5">
        <v>3</v>
      </c>
    </row>
    <row r="633" spans="1:5" x14ac:dyDescent="0.25">
      <c r="A633">
        <v>632</v>
      </c>
      <c r="C633" s="4">
        <v>2</v>
      </c>
      <c r="D633" s="5">
        <v>3</v>
      </c>
    </row>
    <row r="634" spans="1:5" x14ac:dyDescent="0.25">
      <c r="A634">
        <v>633</v>
      </c>
      <c r="C634" s="4">
        <v>2</v>
      </c>
      <c r="D634" s="5">
        <v>3</v>
      </c>
    </row>
    <row r="635" spans="1:5" x14ac:dyDescent="0.25">
      <c r="A635">
        <v>634</v>
      </c>
      <c r="D635" s="5">
        <v>3</v>
      </c>
      <c r="E635" s="3">
        <v>4</v>
      </c>
    </row>
    <row r="636" spans="1:5" x14ac:dyDescent="0.25">
      <c r="A636">
        <v>635</v>
      </c>
      <c r="D636" s="5">
        <v>3</v>
      </c>
      <c r="E636" s="3">
        <v>4</v>
      </c>
    </row>
    <row r="637" spans="1:5" x14ac:dyDescent="0.25">
      <c r="A637">
        <v>636</v>
      </c>
      <c r="E637" s="3">
        <v>4</v>
      </c>
    </row>
    <row r="638" spans="1:5" x14ac:dyDescent="0.25">
      <c r="A638">
        <v>637</v>
      </c>
      <c r="E638" s="3">
        <v>4</v>
      </c>
    </row>
    <row r="639" spans="1:5" x14ac:dyDescent="0.25">
      <c r="A639">
        <v>638</v>
      </c>
      <c r="E639" s="3">
        <v>4</v>
      </c>
    </row>
    <row r="640" spans="1:5" x14ac:dyDescent="0.25">
      <c r="A640">
        <v>639</v>
      </c>
      <c r="B640" s="2">
        <v>1</v>
      </c>
      <c r="E640" s="3">
        <v>4</v>
      </c>
    </row>
    <row r="641" spans="1:5" x14ac:dyDescent="0.25">
      <c r="A641">
        <v>640</v>
      </c>
      <c r="B641" s="2">
        <v>1</v>
      </c>
      <c r="E641" s="3">
        <v>4</v>
      </c>
    </row>
    <row r="642" spans="1:5" x14ac:dyDescent="0.25">
      <c r="A642">
        <v>641</v>
      </c>
      <c r="B642" s="2">
        <v>1</v>
      </c>
      <c r="E642" s="3">
        <v>4</v>
      </c>
    </row>
    <row r="643" spans="1:5" x14ac:dyDescent="0.25">
      <c r="A643">
        <v>642</v>
      </c>
      <c r="B643" s="2">
        <v>1</v>
      </c>
      <c r="E643" s="3">
        <v>4</v>
      </c>
    </row>
    <row r="644" spans="1:5" x14ac:dyDescent="0.25">
      <c r="A644">
        <v>643</v>
      </c>
      <c r="B644" s="2">
        <v>1</v>
      </c>
    </row>
    <row r="645" spans="1:5" x14ac:dyDescent="0.25">
      <c r="A645">
        <v>644</v>
      </c>
      <c r="B645" s="2">
        <v>1</v>
      </c>
    </row>
    <row r="646" spans="1:5" x14ac:dyDescent="0.25">
      <c r="A646">
        <v>645</v>
      </c>
      <c r="B646" s="2">
        <v>1</v>
      </c>
    </row>
    <row r="647" spans="1:5" x14ac:dyDescent="0.25">
      <c r="A647">
        <v>646</v>
      </c>
      <c r="B647" s="2">
        <v>1</v>
      </c>
    </row>
    <row r="648" spans="1:5" x14ac:dyDescent="0.25">
      <c r="A648">
        <v>647</v>
      </c>
      <c r="B648" s="2">
        <v>1</v>
      </c>
      <c r="C648" s="4">
        <v>2</v>
      </c>
    </row>
    <row r="649" spans="1:5" x14ac:dyDescent="0.25">
      <c r="A649">
        <v>648</v>
      </c>
      <c r="C649" s="4">
        <v>2</v>
      </c>
    </row>
    <row r="650" spans="1:5" x14ac:dyDescent="0.25">
      <c r="A650">
        <v>649</v>
      </c>
      <c r="C650" s="4">
        <v>2</v>
      </c>
    </row>
    <row r="651" spans="1:5" x14ac:dyDescent="0.25">
      <c r="A651">
        <v>650</v>
      </c>
      <c r="C651" s="4">
        <v>2</v>
      </c>
      <c r="D651" s="5">
        <v>3</v>
      </c>
    </row>
    <row r="652" spans="1:5" x14ac:dyDescent="0.25">
      <c r="A652">
        <v>651</v>
      </c>
      <c r="C652" s="4">
        <v>2</v>
      </c>
      <c r="D652" s="5">
        <v>3</v>
      </c>
    </row>
    <row r="653" spans="1:5" x14ac:dyDescent="0.25">
      <c r="A653">
        <v>652</v>
      </c>
      <c r="C653" s="4">
        <v>2</v>
      </c>
      <c r="D653" s="5">
        <v>3</v>
      </c>
    </row>
    <row r="654" spans="1:5" x14ac:dyDescent="0.25">
      <c r="A654">
        <v>653</v>
      </c>
      <c r="C654" s="4">
        <v>2</v>
      </c>
      <c r="D654" s="5">
        <v>3</v>
      </c>
    </row>
    <row r="655" spans="1:5" x14ac:dyDescent="0.25">
      <c r="A655">
        <v>654</v>
      </c>
      <c r="C655" s="4">
        <v>2</v>
      </c>
      <c r="D655" s="5">
        <v>3</v>
      </c>
      <c r="E655" s="3">
        <v>4</v>
      </c>
    </row>
    <row r="656" spans="1:5" x14ac:dyDescent="0.25">
      <c r="A656">
        <v>655</v>
      </c>
      <c r="D656" s="5">
        <v>3</v>
      </c>
      <c r="E656" s="3">
        <v>4</v>
      </c>
    </row>
    <row r="657" spans="1:5" x14ac:dyDescent="0.25">
      <c r="A657">
        <v>656</v>
      </c>
      <c r="D657" s="5">
        <v>3</v>
      </c>
      <c r="E657" s="3">
        <v>4</v>
      </c>
    </row>
    <row r="658" spans="1:5" x14ac:dyDescent="0.25">
      <c r="A658">
        <v>657</v>
      </c>
      <c r="D658" s="5">
        <v>3</v>
      </c>
      <c r="E658" s="3">
        <v>4</v>
      </c>
    </row>
    <row r="659" spans="1:5" x14ac:dyDescent="0.25">
      <c r="A659">
        <v>658</v>
      </c>
      <c r="D659" s="5">
        <v>3</v>
      </c>
      <c r="E659" s="3">
        <v>4</v>
      </c>
    </row>
    <row r="660" spans="1:5" x14ac:dyDescent="0.25">
      <c r="A660">
        <v>659</v>
      </c>
      <c r="E660" s="3">
        <v>4</v>
      </c>
    </row>
    <row r="661" spans="1:5" x14ac:dyDescent="0.25">
      <c r="A661">
        <v>660</v>
      </c>
      <c r="E661" s="3">
        <v>4</v>
      </c>
    </row>
    <row r="662" spans="1:5" x14ac:dyDescent="0.25">
      <c r="A662">
        <v>661</v>
      </c>
      <c r="B662" s="2">
        <v>1</v>
      </c>
      <c r="E662" s="3">
        <v>4</v>
      </c>
    </row>
    <row r="663" spans="1:5" x14ac:dyDescent="0.25">
      <c r="A663">
        <v>662</v>
      </c>
      <c r="B663" s="2">
        <v>1</v>
      </c>
    </row>
    <row r="664" spans="1:5" x14ac:dyDescent="0.25">
      <c r="A664">
        <v>663</v>
      </c>
      <c r="B664" s="2">
        <v>1</v>
      </c>
    </row>
    <row r="665" spans="1:5" x14ac:dyDescent="0.25">
      <c r="A665">
        <v>664</v>
      </c>
      <c r="B665" s="2">
        <v>1</v>
      </c>
    </row>
    <row r="666" spans="1:5" x14ac:dyDescent="0.25">
      <c r="A666">
        <v>665</v>
      </c>
      <c r="B666" s="2">
        <v>1</v>
      </c>
    </row>
    <row r="667" spans="1:5" x14ac:dyDescent="0.25">
      <c r="A667">
        <v>666</v>
      </c>
      <c r="B667" s="2">
        <v>1</v>
      </c>
      <c r="C667" s="4">
        <v>2</v>
      </c>
    </row>
    <row r="668" spans="1:5" x14ac:dyDescent="0.25">
      <c r="A668">
        <v>667</v>
      </c>
      <c r="B668" s="2">
        <v>1</v>
      </c>
      <c r="C668" s="4">
        <v>2</v>
      </c>
    </row>
    <row r="669" spans="1:5" x14ac:dyDescent="0.25">
      <c r="A669">
        <v>668</v>
      </c>
      <c r="B669" s="2">
        <v>1</v>
      </c>
      <c r="C669" s="4">
        <v>2</v>
      </c>
    </row>
    <row r="670" spans="1:5" x14ac:dyDescent="0.25">
      <c r="A670">
        <v>669</v>
      </c>
      <c r="B670" s="2">
        <v>1</v>
      </c>
      <c r="C670" s="4">
        <v>2</v>
      </c>
    </row>
    <row r="671" spans="1:5" x14ac:dyDescent="0.25">
      <c r="A671">
        <v>670</v>
      </c>
      <c r="C671" s="4">
        <v>2</v>
      </c>
    </row>
    <row r="672" spans="1:5" x14ac:dyDescent="0.25">
      <c r="A672">
        <v>671</v>
      </c>
      <c r="C672" s="4">
        <v>2</v>
      </c>
    </row>
    <row r="673" spans="1:5" x14ac:dyDescent="0.25">
      <c r="A673">
        <v>672</v>
      </c>
      <c r="C673" s="4">
        <v>2</v>
      </c>
    </row>
    <row r="674" spans="1:5" x14ac:dyDescent="0.25">
      <c r="A674">
        <v>673</v>
      </c>
      <c r="C674" s="4">
        <v>2</v>
      </c>
      <c r="D674" s="5">
        <v>3</v>
      </c>
    </row>
    <row r="675" spans="1:5" x14ac:dyDescent="0.25">
      <c r="A675">
        <v>674</v>
      </c>
      <c r="C675" s="4">
        <v>2</v>
      </c>
      <c r="D675" s="5">
        <v>3</v>
      </c>
    </row>
    <row r="676" spans="1:5" x14ac:dyDescent="0.25">
      <c r="A676">
        <v>675</v>
      </c>
      <c r="D676" s="5">
        <v>3</v>
      </c>
    </row>
    <row r="677" spans="1:5" x14ac:dyDescent="0.25">
      <c r="A677">
        <v>676</v>
      </c>
      <c r="D677" s="5">
        <v>3</v>
      </c>
      <c r="E677" s="3">
        <v>4</v>
      </c>
    </row>
    <row r="678" spans="1:5" x14ac:dyDescent="0.25">
      <c r="A678">
        <v>677</v>
      </c>
      <c r="D678" s="5">
        <v>3</v>
      </c>
      <c r="E678" s="3">
        <v>4</v>
      </c>
    </row>
    <row r="679" spans="1:5" x14ac:dyDescent="0.25">
      <c r="A679">
        <v>678</v>
      </c>
      <c r="D679" s="5">
        <v>3</v>
      </c>
      <c r="E679" s="3">
        <v>4</v>
      </c>
    </row>
    <row r="680" spans="1:5" x14ac:dyDescent="0.25">
      <c r="A680">
        <v>679</v>
      </c>
      <c r="D680" s="5">
        <v>3</v>
      </c>
      <c r="E680" s="3">
        <v>4</v>
      </c>
    </row>
    <row r="681" spans="1:5" x14ac:dyDescent="0.25">
      <c r="A681">
        <v>680</v>
      </c>
      <c r="D681" s="5">
        <v>3</v>
      </c>
      <c r="E681" s="3">
        <v>4</v>
      </c>
    </row>
    <row r="682" spans="1:5" x14ac:dyDescent="0.25">
      <c r="A682">
        <v>681</v>
      </c>
      <c r="D682" s="5">
        <v>3</v>
      </c>
      <c r="E682" s="3">
        <v>4</v>
      </c>
    </row>
    <row r="683" spans="1:5" x14ac:dyDescent="0.25">
      <c r="A683">
        <v>682</v>
      </c>
      <c r="D683" s="5">
        <v>3</v>
      </c>
      <c r="E683" s="3">
        <v>4</v>
      </c>
    </row>
    <row r="684" spans="1:5" x14ac:dyDescent="0.25">
      <c r="A684">
        <v>683</v>
      </c>
      <c r="D684" s="5">
        <v>3</v>
      </c>
      <c r="E684" s="3">
        <v>4</v>
      </c>
    </row>
    <row r="685" spans="1:5" x14ac:dyDescent="0.25">
      <c r="A685">
        <v>684</v>
      </c>
    </row>
    <row r="686" spans="1:5" x14ac:dyDescent="0.25">
      <c r="A686">
        <v>685</v>
      </c>
      <c r="B686" s="2">
        <v>1</v>
      </c>
    </row>
    <row r="687" spans="1:5" x14ac:dyDescent="0.25">
      <c r="A687">
        <v>686</v>
      </c>
      <c r="B687" s="2">
        <v>1</v>
      </c>
    </row>
    <row r="688" spans="1:5" x14ac:dyDescent="0.25">
      <c r="A688">
        <v>687</v>
      </c>
      <c r="B688" s="2">
        <v>1</v>
      </c>
    </row>
    <row r="689" spans="1:5" x14ac:dyDescent="0.25">
      <c r="A689">
        <v>688</v>
      </c>
      <c r="B689" s="2">
        <v>1</v>
      </c>
      <c r="C689" s="4">
        <v>2</v>
      </c>
    </row>
    <row r="690" spans="1:5" x14ac:dyDescent="0.25">
      <c r="A690">
        <v>689</v>
      </c>
      <c r="B690" s="2">
        <v>1</v>
      </c>
      <c r="C690" s="4">
        <v>2</v>
      </c>
    </row>
    <row r="691" spans="1:5" x14ac:dyDescent="0.25">
      <c r="A691">
        <v>690</v>
      </c>
      <c r="B691" s="2">
        <v>1</v>
      </c>
      <c r="C691" s="4">
        <v>2</v>
      </c>
    </row>
    <row r="692" spans="1:5" x14ac:dyDescent="0.25">
      <c r="A692">
        <v>691</v>
      </c>
      <c r="B692" s="2">
        <v>1</v>
      </c>
      <c r="C692" s="4">
        <v>2</v>
      </c>
    </row>
    <row r="693" spans="1:5" x14ac:dyDescent="0.25">
      <c r="A693">
        <v>692</v>
      </c>
      <c r="B693" s="2">
        <v>1</v>
      </c>
      <c r="C693" s="4">
        <v>2</v>
      </c>
    </row>
    <row r="694" spans="1:5" x14ac:dyDescent="0.25">
      <c r="A694">
        <v>693</v>
      </c>
      <c r="B694" s="2">
        <v>1</v>
      </c>
      <c r="C694" s="4">
        <v>2</v>
      </c>
    </row>
    <row r="695" spans="1:5" x14ac:dyDescent="0.25">
      <c r="A695">
        <v>694</v>
      </c>
      <c r="C695" s="4">
        <v>2</v>
      </c>
    </row>
    <row r="696" spans="1:5" x14ac:dyDescent="0.25">
      <c r="A696">
        <v>695</v>
      </c>
      <c r="C696" s="4">
        <v>2</v>
      </c>
    </row>
    <row r="697" spans="1:5" x14ac:dyDescent="0.25">
      <c r="A697">
        <v>696</v>
      </c>
      <c r="C697" s="4">
        <v>2</v>
      </c>
    </row>
    <row r="698" spans="1:5" x14ac:dyDescent="0.25">
      <c r="A698">
        <v>697</v>
      </c>
      <c r="D698" s="5">
        <v>3</v>
      </c>
      <c r="E698" s="3">
        <v>4</v>
      </c>
    </row>
    <row r="699" spans="1:5" x14ac:dyDescent="0.25">
      <c r="A699">
        <v>698</v>
      </c>
      <c r="D699" s="5">
        <v>3</v>
      </c>
      <c r="E699" s="3">
        <v>4</v>
      </c>
    </row>
    <row r="700" spans="1:5" x14ac:dyDescent="0.25">
      <c r="A700">
        <v>699</v>
      </c>
      <c r="D700" s="5">
        <v>3</v>
      </c>
      <c r="E700" s="3">
        <v>4</v>
      </c>
    </row>
    <row r="701" spans="1:5" x14ac:dyDescent="0.25">
      <c r="A701">
        <v>700</v>
      </c>
      <c r="D701" s="5">
        <v>3</v>
      </c>
      <c r="E701" s="3">
        <v>4</v>
      </c>
    </row>
    <row r="702" spans="1:5" x14ac:dyDescent="0.25">
      <c r="A702">
        <v>701</v>
      </c>
      <c r="D702" s="5">
        <v>3</v>
      </c>
      <c r="E702" s="3">
        <v>4</v>
      </c>
    </row>
    <row r="703" spans="1:5" x14ac:dyDescent="0.25">
      <c r="A703">
        <v>702</v>
      </c>
      <c r="D703" s="5">
        <v>3</v>
      </c>
      <c r="E703" s="3">
        <v>4</v>
      </c>
    </row>
    <row r="704" spans="1:5" x14ac:dyDescent="0.25">
      <c r="A704">
        <v>703</v>
      </c>
      <c r="D704" s="5">
        <v>3</v>
      </c>
      <c r="E704" s="3">
        <v>4</v>
      </c>
    </row>
    <row r="705" spans="1:5" x14ac:dyDescent="0.25">
      <c r="A705">
        <v>704</v>
      </c>
      <c r="D705" s="5">
        <v>3</v>
      </c>
      <c r="E705" s="3">
        <v>4</v>
      </c>
    </row>
    <row r="706" spans="1:5" x14ac:dyDescent="0.25">
      <c r="A706">
        <v>705</v>
      </c>
      <c r="D706" s="5">
        <v>3</v>
      </c>
      <c r="E706" s="3">
        <v>4</v>
      </c>
    </row>
    <row r="707" spans="1:5" x14ac:dyDescent="0.25">
      <c r="A707">
        <v>706</v>
      </c>
      <c r="D707" s="5">
        <v>3</v>
      </c>
    </row>
    <row r="708" spans="1:5" x14ac:dyDescent="0.25">
      <c r="A708">
        <v>707</v>
      </c>
    </row>
    <row r="709" spans="1:5" x14ac:dyDescent="0.25">
      <c r="A709">
        <v>708</v>
      </c>
      <c r="B709" s="2">
        <v>1</v>
      </c>
    </row>
    <row r="710" spans="1:5" x14ac:dyDescent="0.25">
      <c r="A710">
        <v>709</v>
      </c>
      <c r="B710" s="2">
        <v>1</v>
      </c>
    </row>
    <row r="711" spans="1:5" x14ac:dyDescent="0.25">
      <c r="A711">
        <v>710</v>
      </c>
      <c r="B711" s="2">
        <v>1</v>
      </c>
      <c r="C711" s="4">
        <v>2</v>
      </c>
    </row>
    <row r="712" spans="1:5" x14ac:dyDescent="0.25">
      <c r="A712">
        <v>711</v>
      </c>
      <c r="B712" s="2">
        <v>1</v>
      </c>
      <c r="C712" s="4">
        <v>2</v>
      </c>
    </row>
    <row r="713" spans="1:5" x14ac:dyDescent="0.25">
      <c r="A713">
        <v>712</v>
      </c>
      <c r="B713" s="2">
        <v>1</v>
      </c>
      <c r="C713" s="4">
        <v>2</v>
      </c>
    </row>
    <row r="714" spans="1:5" x14ac:dyDescent="0.25">
      <c r="A714">
        <v>713</v>
      </c>
      <c r="B714" s="2">
        <v>1</v>
      </c>
      <c r="C714" s="4">
        <v>2</v>
      </c>
    </row>
    <row r="715" spans="1:5" x14ac:dyDescent="0.25">
      <c r="A715">
        <v>714</v>
      </c>
      <c r="B715" s="2">
        <v>1</v>
      </c>
      <c r="C715" s="4">
        <v>2</v>
      </c>
    </row>
    <row r="716" spans="1:5" x14ac:dyDescent="0.25">
      <c r="A716">
        <v>715</v>
      </c>
      <c r="B716" s="2">
        <v>1</v>
      </c>
      <c r="C716" s="4">
        <v>2</v>
      </c>
    </row>
    <row r="717" spans="1:5" x14ac:dyDescent="0.25">
      <c r="A717">
        <v>716</v>
      </c>
      <c r="B717" s="2">
        <v>1</v>
      </c>
      <c r="C717" s="4">
        <v>2</v>
      </c>
    </row>
    <row r="718" spans="1:5" x14ac:dyDescent="0.25">
      <c r="A718">
        <v>717</v>
      </c>
      <c r="C718" s="4">
        <v>2</v>
      </c>
    </row>
    <row r="719" spans="1:5" x14ac:dyDescent="0.25">
      <c r="A719">
        <v>718</v>
      </c>
      <c r="C719" s="4">
        <v>2</v>
      </c>
    </row>
    <row r="720" spans="1:5" x14ac:dyDescent="0.25">
      <c r="A720">
        <v>719</v>
      </c>
      <c r="C720" s="4">
        <v>2</v>
      </c>
      <c r="D720" s="5">
        <v>3</v>
      </c>
    </row>
    <row r="721" spans="1:5" x14ac:dyDescent="0.25">
      <c r="A721">
        <v>720</v>
      </c>
      <c r="D721" s="5">
        <v>3</v>
      </c>
      <c r="E721" s="3">
        <v>4</v>
      </c>
    </row>
    <row r="722" spans="1:5" x14ac:dyDescent="0.25">
      <c r="A722">
        <v>721</v>
      </c>
      <c r="D722" s="5">
        <v>3</v>
      </c>
      <c r="E722" s="3">
        <v>4</v>
      </c>
    </row>
    <row r="723" spans="1:5" x14ac:dyDescent="0.25">
      <c r="A723">
        <v>722</v>
      </c>
      <c r="D723" s="5">
        <v>3</v>
      </c>
      <c r="E723" s="3">
        <v>4</v>
      </c>
    </row>
    <row r="724" spans="1:5" x14ac:dyDescent="0.25">
      <c r="A724">
        <v>723</v>
      </c>
      <c r="D724" s="5">
        <v>3</v>
      </c>
      <c r="E724" s="3">
        <v>4</v>
      </c>
    </row>
    <row r="725" spans="1:5" x14ac:dyDescent="0.25">
      <c r="A725">
        <v>724</v>
      </c>
      <c r="D725" s="5">
        <v>3</v>
      </c>
      <c r="E725" s="3">
        <v>4</v>
      </c>
    </row>
    <row r="726" spans="1:5" x14ac:dyDescent="0.25">
      <c r="A726">
        <v>725</v>
      </c>
      <c r="D726" s="5">
        <v>3</v>
      </c>
      <c r="E726" s="3">
        <v>4</v>
      </c>
    </row>
    <row r="727" spans="1:5" x14ac:dyDescent="0.25">
      <c r="A727">
        <v>726</v>
      </c>
      <c r="D727" s="5">
        <v>3</v>
      </c>
      <c r="E727" s="3">
        <v>4</v>
      </c>
    </row>
    <row r="728" spans="1:5" x14ac:dyDescent="0.25">
      <c r="A728">
        <v>727</v>
      </c>
      <c r="D728" s="5">
        <v>3</v>
      </c>
      <c r="E728" s="3">
        <v>4</v>
      </c>
    </row>
    <row r="729" spans="1:5" x14ac:dyDescent="0.25">
      <c r="A729">
        <v>728</v>
      </c>
      <c r="B729" s="2">
        <v>1</v>
      </c>
      <c r="D729" s="5">
        <v>3</v>
      </c>
      <c r="E729" s="3">
        <v>4</v>
      </c>
    </row>
    <row r="730" spans="1:5" x14ac:dyDescent="0.25">
      <c r="A730">
        <v>729</v>
      </c>
      <c r="B730" s="2">
        <v>1</v>
      </c>
      <c r="D730" s="5">
        <v>3</v>
      </c>
      <c r="E730" s="3">
        <v>4</v>
      </c>
    </row>
    <row r="731" spans="1:5" x14ac:dyDescent="0.25">
      <c r="A731">
        <v>730</v>
      </c>
      <c r="B731" s="2">
        <v>1</v>
      </c>
    </row>
    <row r="732" spans="1:5" x14ac:dyDescent="0.25">
      <c r="A732">
        <v>731</v>
      </c>
      <c r="B732" s="2">
        <v>1</v>
      </c>
    </row>
    <row r="733" spans="1:5" x14ac:dyDescent="0.25">
      <c r="A733">
        <v>732</v>
      </c>
      <c r="B733" s="2">
        <v>1</v>
      </c>
    </row>
    <row r="734" spans="1:5" x14ac:dyDescent="0.25">
      <c r="A734">
        <v>733</v>
      </c>
      <c r="B734" s="2">
        <v>1</v>
      </c>
      <c r="C734" s="4">
        <v>2</v>
      </c>
    </row>
    <row r="735" spans="1:5" x14ac:dyDescent="0.25">
      <c r="A735">
        <v>734</v>
      </c>
      <c r="B735" s="2">
        <v>1</v>
      </c>
      <c r="C735" s="4">
        <v>2</v>
      </c>
    </row>
    <row r="736" spans="1:5" x14ac:dyDescent="0.25">
      <c r="A736">
        <v>735</v>
      </c>
      <c r="B736" s="2">
        <v>1</v>
      </c>
      <c r="C736" s="4">
        <v>2</v>
      </c>
    </row>
    <row r="737" spans="1:5" x14ac:dyDescent="0.25">
      <c r="A737">
        <v>736</v>
      </c>
      <c r="B737" s="2">
        <v>1</v>
      </c>
      <c r="C737" s="4">
        <v>2</v>
      </c>
    </row>
    <row r="738" spans="1:5" x14ac:dyDescent="0.25">
      <c r="A738">
        <v>737</v>
      </c>
      <c r="B738" s="2">
        <v>1</v>
      </c>
      <c r="C738" s="4">
        <v>2</v>
      </c>
    </row>
    <row r="739" spans="1:5" x14ac:dyDescent="0.25">
      <c r="A739">
        <v>738</v>
      </c>
      <c r="C739" s="4">
        <v>2</v>
      </c>
    </row>
    <row r="740" spans="1:5" x14ac:dyDescent="0.25">
      <c r="A740">
        <v>739</v>
      </c>
      <c r="C740" s="4">
        <v>2</v>
      </c>
    </row>
    <row r="741" spans="1:5" x14ac:dyDescent="0.25">
      <c r="A741">
        <v>740</v>
      </c>
      <c r="C741" s="4">
        <v>2</v>
      </c>
    </row>
    <row r="742" spans="1:5" x14ac:dyDescent="0.25">
      <c r="A742">
        <v>741</v>
      </c>
      <c r="C742" s="4">
        <v>2</v>
      </c>
    </row>
    <row r="743" spans="1:5" x14ac:dyDescent="0.25">
      <c r="A743">
        <v>742</v>
      </c>
      <c r="C743" s="4">
        <v>2</v>
      </c>
      <c r="D743" s="5">
        <v>3</v>
      </c>
    </row>
    <row r="744" spans="1:5" x14ac:dyDescent="0.25">
      <c r="A744">
        <v>743</v>
      </c>
      <c r="D744" s="5">
        <v>3</v>
      </c>
      <c r="E744" s="3">
        <v>4</v>
      </c>
    </row>
    <row r="745" spans="1:5" x14ac:dyDescent="0.25">
      <c r="A745">
        <v>744</v>
      </c>
      <c r="D745" s="5">
        <v>3</v>
      </c>
      <c r="E745" s="3">
        <v>4</v>
      </c>
    </row>
    <row r="746" spans="1:5" x14ac:dyDescent="0.25">
      <c r="A746">
        <v>745</v>
      </c>
      <c r="D746" s="5">
        <v>3</v>
      </c>
      <c r="E746" s="3">
        <v>4</v>
      </c>
    </row>
    <row r="747" spans="1:5" x14ac:dyDescent="0.25">
      <c r="A747">
        <v>746</v>
      </c>
      <c r="D747" s="5">
        <v>3</v>
      </c>
      <c r="E747" s="3">
        <v>4</v>
      </c>
    </row>
    <row r="748" spans="1:5" x14ac:dyDescent="0.25">
      <c r="A748">
        <v>747</v>
      </c>
      <c r="D748" s="5">
        <v>3</v>
      </c>
      <c r="E748" s="3">
        <v>4</v>
      </c>
    </row>
    <row r="749" spans="1:5" x14ac:dyDescent="0.25">
      <c r="A749">
        <v>748</v>
      </c>
      <c r="D749" s="5">
        <v>3</v>
      </c>
      <c r="E749" s="3">
        <v>4</v>
      </c>
    </row>
    <row r="750" spans="1:5" x14ac:dyDescent="0.25">
      <c r="A750">
        <v>749</v>
      </c>
      <c r="D750" s="5">
        <v>3</v>
      </c>
      <c r="E750" s="3">
        <v>4</v>
      </c>
    </row>
    <row r="751" spans="1:5" x14ac:dyDescent="0.25">
      <c r="A751">
        <v>750</v>
      </c>
      <c r="B751" s="2">
        <v>1</v>
      </c>
      <c r="D751" s="5">
        <v>3</v>
      </c>
      <c r="E751" s="3">
        <v>4</v>
      </c>
    </row>
    <row r="752" spans="1:5" x14ac:dyDescent="0.25">
      <c r="A752">
        <v>751</v>
      </c>
      <c r="B752" s="2">
        <v>1</v>
      </c>
      <c r="D752" s="5">
        <v>3</v>
      </c>
      <c r="E752" s="3">
        <v>4</v>
      </c>
    </row>
    <row r="753" spans="1:5" x14ac:dyDescent="0.25">
      <c r="A753">
        <v>752</v>
      </c>
      <c r="B753" s="2">
        <v>1</v>
      </c>
      <c r="D753" s="5">
        <v>3</v>
      </c>
      <c r="E753" s="3">
        <v>4</v>
      </c>
    </row>
    <row r="754" spans="1:5" x14ac:dyDescent="0.25">
      <c r="A754">
        <v>753</v>
      </c>
      <c r="B754" s="2">
        <v>1</v>
      </c>
      <c r="E754" s="3">
        <v>4</v>
      </c>
    </row>
    <row r="755" spans="1:5" x14ac:dyDescent="0.25">
      <c r="A755">
        <v>754</v>
      </c>
      <c r="B755" s="2">
        <v>1</v>
      </c>
      <c r="E755" s="3">
        <v>4</v>
      </c>
    </row>
    <row r="756" spans="1:5" x14ac:dyDescent="0.25">
      <c r="A756">
        <v>755</v>
      </c>
      <c r="B756" s="2">
        <v>1</v>
      </c>
    </row>
    <row r="757" spans="1:5" x14ac:dyDescent="0.25">
      <c r="A757">
        <v>756</v>
      </c>
      <c r="B757" s="2">
        <v>1</v>
      </c>
    </row>
    <row r="758" spans="1:5" x14ac:dyDescent="0.25">
      <c r="A758">
        <v>757</v>
      </c>
      <c r="B758" s="2">
        <v>1</v>
      </c>
      <c r="C758" s="4">
        <v>2</v>
      </c>
    </row>
    <row r="759" spans="1:5" x14ac:dyDescent="0.25">
      <c r="A759">
        <v>758</v>
      </c>
      <c r="B759" s="2">
        <v>1</v>
      </c>
      <c r="C759" s="4">
        <v>2</v>
      </c>
    </row>
    <row r="760" spans="1:5" x14ac:dyDescent="0.25">
      <c r="A760">
        <v>759</v>
      </c>
      <c r="B760" s="2">
        <v>1</v>
      </c>
      <c r="C760" s="4">
        <v>2</v>
      </c>
    </row>
    <row r="761" spans="1:5" x14ac:dyDescent="0.25">
      <c r="A761">
        <v>760</v>
      </c>
      <c r="B761" s="2">
        <v>1</v>
      </c>
      <c r="C761" s="4">
        <v>2</v>
      </c>
    </row>
    <row r="762" spans="1:5" x14ac:dyDescent="0.25">
      <c r="A762">
        <v>761</v>
      </c>
      <c r="B762" s="2">
        <v>1</v>
      </c>
      <c r="C762" s="4">
        <v>2</v>
      </c>
    </row>
    <row r="763" spans="1:5" x14ac:dyDescent="0.25">
      <c r="A763">
        <v>762</v>
      </c>
      <c r="C763" s="4">
        <v>2</v>
      </c>
    </row>
    <row r="764" spans="1:5" x14ac:dyDescent="0.25">
      <c r="A764">
        <v>763</v>
      </c>
      <c r="C764" s="4">
        <v>2</v>
      </c>
      <c r="D764" s="5">
        <v>3</v>
      </c>
    </row>
    <row r="765" spans="1:5" x14ac:dyDescent="0.25">
      <c r="A765">
        <v>764</v>
      </c>
      <c r="C765" s="4">
        <v>2</v>
      </c>
      <c r="D765" s="5">
        <v>3</v>
      </c>
    </row>
    <row r="766" spans="1:5" x14ac:dyDescent="0.25">
      <c r="A766">
        <v>765</v>
      </c>
      <c r="C766" s="4">
        <v>2</v>
      </c>
      <c r="D766" s="5">
        <v>3</v>
      </c>
    </row>
    <row r="767" spans="1:5" x14ac:dyDescent="0.25">
      <c r="A767">
        <v>766</v>
      </c>
      <c r="C767" s="4">
        <v>2</v>
      </c>
      <c r="D767" s="5">
        <v>3</v>
      </c>
    </row>
    <row r="768" spans="1:5" x14ac:dyDescent="0.25">
      <c r="A768">
        <v>767</v>
      </c>
      <c r="C768" s="4">
        <v>2</v>
      </c>
      <c r="D768" s="5">
        <v>3</v>
      </c>
    </row>
    <row r="769" spans="1:5" x14ac:dyDescent="0.25">
      <c r="A769">
        <v>768</v>
      </c>
      <c r="D769" s="5">
        <v>3</v>
      </c>
    </row>
    <row r="770" spans="1:5" x14ac:dyDescent="0.25">
      <c r="A770">
        <v>769</v>
      </c>
      <c r="D770" s="5">
        <v>3</v>
      </c>
      <c r="E770" s="3">
        <v>4</v>
      </c>
    </row>
    <row r="771" spans="1:5" x14ac:dyDescent="0.25">
      <c r="A771">
        <v>770</v>
      </c>
      <c r="D771" s="5">
        <v>3</v>
      </c>
      <c r="E771" s="3">
        <v>4</v>
      </c>
    </row>
    <row r="772" spans="1:5" x14ac:dyDescent="0.25">
      <c r="A772">
        <v>771</v>
      </c>
      <c r="D772" s="5">
        <v>3</v>
      </c>
      <c r="E772" s="3">
        <v>4</v>
      </c>
    </row>
    <row r="773" spans="1:5" x14ac:dyDescent="0.25">
      <c r="A773">
        <v>772</v>
      </c>
      <c r="B773" s="2">
        <v>1</v>
      </c>
      <c r="D773" s="5">
        <v>3</v>
      </c>
      <c r="E773" s="3">
        <v>4</v>
      </c>
    </row>
    <row r="774" spans="1:5" x14ac:dyDescent="0.25">
      <c r="A774">
        <v>773</v>
      </c>
      <c r="B774" s="2">
        <v>1</v>
      </c>
      <c r="D774" s="5">
        <v>3</v>
      </c>
      <c r="E774" s="3">
        <v>4</v>
      </c>
    </row>
    <row r="775" spans="1:5" x14ac:dyDescent="0.25">
      <c r="A775">
        <v>774</v>
      </c>
      <c r="B775" s="2">
        <v>1</v>
      </c>
      <c r="D775" s="5">
        <v>3</v>
      </c>
      <c r="E775" s="3">
        <v>4</v>
      </c>
    </row>
    <row r="776" spans="1:5" x14ac:dyDescent="0.25">
      <c r="A776">
        <v>775</v>
      </c>
      <c r="B776" s="2">
        <v>1</v>
      </c>
      <c r="D776" s="5">
        <v>3</v>
      </c>
      <c r="E776" s="3">
        <v>4</v>
      </c>
    </row>
    <row r="777" spans="1:5" x14ac:dyDescent="0.25">
      <c r="A777">
        <v>776</v>
      </c>
      <c r="B777" s="2">
        <v>1</v>
      </c>
      <c r="E777" s="3">
        <v>4</v>
      </c>
    </row>
    <row r="778" spans="1:5" x14ac:dyDescent="0.25">
      <c r="A778">
        <v>777</v>
      </c>
      <c r="B778" s="2">
        <v>1</v>
      </c>
      <c r="E778" s="3">
        <v>4</v>
      </c>
    </row>
    <row r="779" spans="1:5" x14ac:dyDescent="0.25">
      <c r="A779">
        <v>778</v>
      </c>
      <c r="B779" s="2">
        <v>1</v>
      </c>
      <c r="E779" s="3">
        <v>4</v>
      </c>
    </row>
    <row r="780" spans="1:5" x14ac:dyDescent="0.25">
      <c r="A780">
        <v>779</v>
      </c>
      <c r="B780" s="2">
        <v>1</v>
      </c>
      <c r="E780" s="3">
        <v>4</v>
      </c>
    </row>
    <row r="781" spans="1:5" x14ac:dyDescent="0.25">
      <c r="A781">
        <v>780</v>
      </c>
      <c r="B781" s="2">
        <v>1</v>
      </c>
      <c r="E781" s="3">
        <v>4</v>
      </c>
    </row>
    <row r="782" spans="1:5" x14ac:dyDescent="0.25">
      <c r="A782">
        <v>781</v>
      </c>
      <c r="B782" s="2">
        <v>1</v>
      </c>
      <c r="E782" s="3">
        <v>4</v>
      </c>
    </row>
    <row r="783" spans="1:5" x14ac:dyDescent="0.25">
      <c r="A783">
        <v>782</v>
      </c>
      <c r="B783" s="2">
        <v>1</v>
      </c>
    </row>
    <row r="784" spans="1:5" x14ac:dyDescent="0.25">
      <c r="A784">
        <v>783</v>
      </c>
      <c r="B784" s="2">
        <v>1</v>
      </c>
      <c r="C784" s="4">
        <v>2</v>
      </c>
    </row>
    <row r="785" spans="1:5" x14ac:dyDescent="0.25">
      <c r="A785">
        <v>784</v>
      </c>
      <c r="B785" s="2">
        <v>1</v>
      </c>
      <c r="C785" s="4">
        <v>2</v>
      </c>
    </row>
    <row r="786" spans="1:5" x14ac:dyDescent="0.25">
      <c r="A786">
        <v>785</v>
      </c>
      <c r="B786" s="2">
        <v>1</v>
      </c>
      <c r="C786" s="4">
        <v>2</v>
      </c>
    </row>
    <row r="787" spans="1:5" x14ac:dyDescent="0.25">
      <c r="A787">
        <v>786</v>
      </c>
      <c r="C787" s="4">
        <v>2</v>
      </c>
    </row>
    <row r="788" spans="1:5" x14ac:dyDescent="0.25">
      <c r="A788">
        <v>787</v>
      </c>
      <c r="C788" s="4">
        <v>2</v>
      </c>
    </row>
    <row r="789" spans="1:5" x14ac:dyDescent="0.25">
      <c r="A789">
        <v>788</v>
      </c>
      <c r="C789" s="4">
        <v>2</v>
      </c>
    </row>
    <row r="790" spans="1:5" x14ac:dyDescent="0.25">
      <c r="A790">
        <v>789</v>
      </c>
      <c r="C790" s="4">
        <v>2</v>
      </c>
      <c r="D790" s="5">
        <v>3</v>
      </c>
    </row>
    <row r="791" spans="1:5" x14ac:dyDescent="0.25">
      <c r="A791">
        <v>790</v>
      </c>
      <c r="C791" s="4">
        <v>2</v>
      </c>
      <c r="D791" s="5">
        <v>3</v>
      </c>
    </row>
    <row r="792" spans="1:5" x14ac:dyDescent="0.25">
      <c r="A792">
        <v>791</v>
      </c>
      <c r="C792" s="4">
        <v>2</v>
      </c>
      <c r="D792" s="5">
        <v>3</v>
      </c>
    </row>
    <row r="793" spans="1:5" x14ac:dyDescent="0.25">
      <c r="A793">
        <v>792</v>
      </c>
      <c r="C793" s="4">
        <v>2</v>
      </c>
      <c r="D793" s="5">
        <v>3</v>
      </c>
    </row>
    <row r="794" spans="1:5" x14ac:dyDescent="0.25">
      <c r="A794">
        <v>793</v>
      </c>
      <c r="C794" s="4">
        <v>2</v>
      </c>
      <c r="D794" s="5">
        <v>3</v>
      </c>
    </row>
    <row r="795" spans="1:5" x14ac:dyDescent="0.25">
      <c r="A795">
        <v>794</v>
      </c>
      <c r="C795" s="4">
        <v>2</v>
      </c>
      <c r="D795" s="5">
        <v>3</v>
      </c>
    </row>
    <row r="796" spans="1:5" x14ac:dyDescent="0.25">
      <c r="A796">
        <v>795</v>
      </c>
      <c r="C796" s="4">
        <v>2</v>
      </c>
      <c r="D796" s="5">
        <v>3</v>
      </c>
    </row>
    <row r="797" spans="1:5" x14ac:dyDescent="0.25">
      <c r="A797">
        <v>796</v>
      </c>
      <c r="B797" s="2">
        <v>1</v>
      </c>
      <c r="D797" s="5">
        <v>3</v>
      </c>
      <c r="E797" s="3">
        <v>4</v>
      </c>
    </row>
    <row r="798" spans="1:5" x14ac:dyDescent="0.25">
      <c r="A798">
        <v>797</v>
      </c>
      <c r="B798" s="2">
        <v>1</v>
      </c>
      <c r="D798" s="5">
        <v>3</v>
      </c>
      <c r="E798" s="3">
        <v>4</v>
      </c>
    </row>
    <row r="799" spans="1:5" x14ac:dyDescent="0.25">
      <c r="A799">
        <v>798</v>
      </c>
      <c r="B799" s="2">
        <v>1</v>
      </c>
      <c r="D799" s="5">
        <v>3</v>
      </c>
      <c r="E799" s="3">
        <v>4</v>
      </c>
    </row>
    <row r="800" spans="1:5" x14ac:dyDescent="0.25">
      <c r="A800">
        <v>799</v>
      </c>
      <c r="B800" s="2">
        <v>1</v>
      </c>
      <c r="D800" s="5">
        <v>3</v>
      </c>
      <c r="E800" s="3">
        <v>4</v>
      </c>
    </row>
    <row r="801" spans="1:5" x14ac:dyDescent="0.25">
      <c r="A801">
        <v>800</v>
      </c>
      <c r="B801" s="2">
        <v>1</v>
      </c>
      <c r="D801" s="5">
        <v>3</v>
      </c>
      <c r="E801" s="3">
        <v>4</v>
      </c>
    </row>
    <row r="802" spans="1:5" x14ac:dyDescent="0.25">
      <c r="A802">
        <v>801</v>
      </c>
      <c r="B802" s="2">
        <v>1</v>
      </c>
      <c r="D802" s="5">
        <v>3</v>
      </c>
      <c r="E802" s="3">
        <v>4</v>
      </c>
    </row>
    <row r="803" spans="1:5" x14ac:dyDescent="0.25">
      <c r="A803">
        <v>802</v>
      </c>
      <c r="B803" s="2">
        <v>1</v>
      </c>
      <c r="D803" s="5">
        <v>3</v>
      </c>
      <c r="E803" s="3">
        <v>4</v>
      </c>
    </row>
    <row r="804" spans="1:5" x14ac:dyDescent="0.25">
      <c r="A804">
        <v>803</v>
      </c>
      <c r="B804" s="2">
        <v>1</v>
      </c>
      <c r="E804" s="3">
        <v>4</v>
      </c>
    </row>
    <row r="805" spans="1:5" x14ac:dyDescent="0.25">
      <c r="A805">
        <v>804</v>
      </c>
      <c r="B805" s="2">
        <v>1</v>
      </c>
      <c r="E805" s="3">
        <v>4</v>
      </c>
    </row>
    <row r="806" spans="1:5" x14ac:dyDescent="0.25">
      <c r="A806">
        <v>805</v>
      </c>
      <c r="B806" s="2">
        <v>1</v>
      </c>
      <c r="E806" s="3">
        <v>4</v>
      </c>
    </row>
    <row r="807" spans="1:5" x14ac:dyDescent="0.25">
      <c r="A807">
        <v>806</v>
      </c>
      <c r="B807" s="2">
        <v>1</v>
      </c>
      <c r="E807" s="3">
        <v>4</v>
      </c>
    </row>
    <row r="808" spans="1:5" x14ac:dyDescent="0.25">
      <c r="A808">
        <v>807</v>
      </c>
      <c r="B808" s="2">
        <v>1</v>
      </c>
      <c r="E808" s="3">
        <v>4</v>
      </c>
    </row>
    <row r="809" spans="1:5" x14ac:dyDescent="0.25">
      <c r="A809">
        <v>808</v>
      </c>
      <c r="B809" s="2">
        <v>1</v>
      </c>
      <c r="E809" s="3">
        <v>4</v>
      </c>
    </row>
    <row r="810" spans="1:5" x14ac:dyDescent="0.25">
      <c r="A810">
        <v>809</v>
      </c>
      <c r="B810" s="2">
        <v>1</v>
      </c>
      <c r="E810" s="3">
        <v>4</v>
      </c>
    </row>
    <row r="811" spans="1:5" x14ac:dyDescent="0.25">
      <c r="A811">
        <v>810</v>
      </c>
      <c r="B811" s="2">
        <v>1</v>
      </c>
      <c r="E811" s="3">
        <v>4</v>
      </c>
    </row>
    <row r="812" spans="1:5" x14ac:dyDescent="0.25">
      <c r="A812">
        <v>811</v>
      </c>
      <c r="B812" s="2">
        <v>1</v>
      </c>
      <c r="C812" s="4">
        <v>2</v>
      </c>
      <c r="E812" s="3">
        <v>4</v>
      </c>
    </row>
    <row r="813" spans="1:5" x14ac:dyDescent="0.25">
      <c r="A813">
        <v>812</v>
      </c>
      <c r="B813" s="2">
        <v>1</v>
      </c>
      <c r="C813" s="4">
        <v>2</v>
      </c>
      <c r="E813" s="3">
        <v>4</v>
      </c>
    </row>
    <row r="814" spans="1:5" x14ac:dyDescent="0.25">
      <c r="A814">
        <v>813</v>
      </c>
      <c r="B814" s="2">
        <v>1</v>
      </c>
      <c r="C814" s="4">
        <v>2</v>
      </c>
      <c r="E814" s="3">
        <v>4</v>
      </c>
    </row>
    <row r="815" spans="1:5" x14ac:dyDescent="0.25">
      <c r="A815">
        <v>814</v>
      </c>
      <c r="B815" s="2">
        <v>1</v>
      </c>
      <c r="C815" s="4">
        <v>2</v>
      </c>
      <c r="E815" s="3">
        <v>4</v>
      </c>
    </row>
    <row r="816" spans="1:5" x14ac:dyDescent="0.25">
      <c r="A816">
        <v>815</v>
      </c>
      <c r="B816" s="2">
        <v>1</v>
      </c>
      <c r="C816" s="4">
        <v>2</v>
      </c>
      <c r="E816" s="3">
        <v>4</v>
      </c>
    </row>
    <row r="817" spans="1:6" x14ac:dyDescent="0.25">
      <c r="A817">
        <v>816</v>
      </c>
      <c r="C817" s="4">
        <v>2</v>
      </c>
    </row>
    <row r="818" spans="1:6" x14ac:dyDescent="0.25">
      <c r="A818">
        <v>817</v>
      </c>
      <c r="C818" s="4">
        <v>2</v>
      </c>
      <c r="D818" s="5">
        <v>3</v>
      </c>
    </row>
    <row r="819" spans="1:6" x14ac:dyDescent="0.25">
      <c r="A819">
        <v>818</v>
      </c>
      <c r="C819" s="4">
        <v>2</v>
      </c>
      <c r="D819" s="5">
        <v>3</v>
      </c>
      <c r="F819" t="s">
        <v>22</v>
      </c>
    </row>
    <row r="820" spans="1:6" x14ac:dyDescent="0.25">
      <c r="A820">
        <v>819</v>
      </c>
    </row>
    <row r="821" spans="1:6" x14ac:dyDescent="0.25">
      <c r="A821">
        <v>820</v>
      </c>
      <c r="F821" t="s">
        <v>22</v>
      </c>
    </row>
    <row r="822" spans="1:6" x14ac:dyDescent="0.25">
      <c r="A822">
        <v>821</v>
      </c>
      <c r="D822" s="5">
        <v>3</v>
      </c>
    </row>
    <row r="823" spans="1:6" x14ac:dyDescent="0.25">
      <c r="A823">
        <v>822</v>
      </c>
      <c r="D823" s="5">
        <v>3</v>
      </c>
    </row>
    <row r="824" spans="1:6" x14ac:dyDescent="0.25">
      <c r="A824">
        <v>823</v>
      </c>
      <c r="C824" s="4">
        <v>2</v>
      </c>
      <c r="D824" s="5">
        <v>3</v>
      </c>
    </row>
    <row r="825" spans="1:6" x14ac:dyDescent="0.25">
      <c r="A825">
        <v>824</v>
      </c>
      <c r="C825" s="4">
        <v>2</v>
      </c>
      <c r="D825" s="5">
        <v>3</v>
      </c>
    </row>
    <row r="826" spans="1:6" x14ac:dyDescent="0.25">
      <c r="A826">
        <v>825</v>
      </c>
      <c r="C826" s="4">
        <v>2</v>
      </c>
      <c r="D826" s="5">
        <v>3</v>
      </c>
    </row>
    <row r="827" spans="1:6" x14ac:dyDescent="0.25">
      <c r="A827">
        <v>826</v>
      </c>
      <c r="C827" s="4">
        <v>2</v>
      </c>
      <c r="D827" s="5">
        <v>3</v>
      </c>
    </row>
    <row r="828" spans="1:6" x14ac:dyDescent="0.25">
      <c r="A828">
        <v>827</v>
      </c>
      <c r="C828" s="4">
        <v>2</v>
      </c>
      <c r="D828" s="5">
        <v>3</v>
      </c>
    </row>
    <row r="829" spans="1:6" x14ac:dyDescent="0.25">
      <c r="A829">
        <v>828</v>
      </c>
      <c r="C829" s="4">
        <v>2</v>
      </c>
      <c r="D829" s="5">
        <v>3</v>
      </c>
    </row>
    <row r="830" spans="1:6" x14ac:dyDescent="0.25">
      <c r="A830">
        <v>829</v>
      </c>
      <c r="C830" s="4">
        <v>2</v>
      </c>
      <c r="D830" s="5">
        <v>3</v>
      </c>
    </row>
    <row r="831" spans="1:6" x14ac:dyDescent="0.25">
      <c r="A831">
        <v>830</v>
      </c>
      <c r="C831" s="4">
        <v>2</v>
      </c>
      <c r="D831" s="5">
        <v>3</v>
      </c>
    </row>
    <row r="832" spans="1:6" x14ac:dyDescent="0.25">
      <c r="A832">
        <v>831</v>
      </c>
      <c r="C832" s="4">
        <v>2</v>
      </c>
      <c r="D832" s="5">
        <v>3</v>
      </c>
    </row>
    <row r="833" spans="1:5" x14ac:dyDescent="0.25">
      <c r="A833">
        <v>832</v>
      </c>
      <c r="C833" s="4">
        <v>2</v>
      </c>
      <c r="D833" s="5">
        <v>3</v>
      </c>
    </row>
    <row r="834" spans="1:5" x14ac:dyDescent="0.25">
      <c r="A834">
        <v>833</v>
      </c>
      <c r="C834" s="4">
        <v>2</v>
      </c>
      <c r="D834" s="5">
        <v>3</v>
      </c>
    </row>
    <row r="835" spans="1:5" x14ac:dyDescent="0.25">
      <c r="A835">
        <v>834</v>
      </c>
      <c r="C835" s="4">
        <v>2</v>
      </c>
      <c r="D835" s="5">
        <v>3</v>
      </c>
    </row>
    <row r="836" spans="1:5" x14ac:dyDescent="0.25">
      <c r="A836">
        <v>835</v>
      </c>
      <c r="B836" s="2">
        <v>1</v>
      </c>
      <c r="C836" s="4">
        <v>2</v>
      </c>
      <c r="D836" s="5">
        <v>3</v>
      </c>
    </row>
    <row r="837" spans="1:5" x14ac:dyDescent="0.25">
      <c r="A837">
        <v>836</v>
      </c>
      <c r="B837" s="2">
        <v>1</v>
      </c>
      <c r="C837" s="4">
        <v>2</v>
      </c>
    </row>
    <row r="838" spans="1:5" x14ac:dyDescent="0.25">
      <c r="A838">
        <v>837</v>
      </c>
      <c r="B838" s="2">
        <v>1</v>
      </c>
      <c r="C838" s="4">
        <v>2</v>
      </c>
    </row>
    <row r="839" spans="1:5" x14ac:dyDescent="0.25">
      <c r="A839">
        <v>838</v>
      </c>
      <c r="B839" s="2">
        <v>1</v>
      </c>
    </row>
    <row r="840" spans="1:5" x14ac:dyDescent="0.25">
      <c r="A840">
        <v>839</v>
      </c>
      <c r="B840" s="2">
        <v>1</v>
      </c>
    </row>
    <row r="841" spans="1:5" x14ac:dyDescent="0.25">
      <c r="A841">
        <v>840</v>
      </c>
      <c r="B841" s="2">
        <v>1</v>
      </c>
      <c r="E841" s="3">
        <v>4</v>
      </c>
    </row>
    <row r="842" spans="1:5" x14ac:dyDescent="0.25">
      <c r="A842">
        <v>841</v>
      </c>
      <c r="B842" s="2">
        <v>1</v>
      </c>
      <c r="E842" s="3">
        <v>4</v>
      </c>
    </row>
    <row r="843" spans="1:5" x14ac:dyDescent="0.25">
      <c r="A843">
        <v>842</v>
      </c>
      <c r="B843" s="2">
        <v>1</v>
      </c>
      <c r="E843" s="3">
        <v>4</v>
      </c>
    </row>
    <row r="844" spans="1:5" x14ac:dyDescent="0.25">
      <c r="A844">
        <v>843</v>
      </c>
      <c r="B844" s="2">
        <v>1</v>
      </c>
      <c r="E844" s="3">
        <v>4</v>
      </c>
    </row>
    <row r="845" spans="1:5" x14ac:dyDescent="0.25">
      <c r="A845">
        <v>844</v>
      </c>
      <c r="B845" s="2">
        <v>1</v>
      </c>
      <c r="E845" s="3">
        <v>4</v>
      </c>
    </row>
    <row r="846" spans="1:5" x14ac:dyDescent="0.25">
      <c r="A846">
        <v>845</v>
      </c>
      <c r="B846" s="2">
        <v>1</v>
      </c>
      <c r="E846" s="3">
        <v>4</v>
      </c>
    </row>
    <row r="847" spans="1:5" x14ac:dyDescent="0.25">
      <c r="A847">
        <v>846</v>
      </c>
      <c r="B847" s="2">
        <v>1</v>
      </c>
      <c r="E847" s="3">
        <v>4</v>
      </c>
    </row>
    <row r="848" spans="1:5" x14ac:dyDescent="0.25">
      <c r="A848">
        <v>847</v>
      </c>
      <c r="B848" s="2">
        <v>1</v>
      </c>
      <c r="E848" s="3">
        <v>4</v>
      </c>
    </row>
    <row r="849" spans="1:5" x14ac:dyDescent="0.25">
      <c r="A849">
        <v>848</v>
      </c>
      <c r="B849" s="2">
        <v>1</v>
      </c>
      <c r="D849" s="5">
        <v>3</v>
      </c>
      <c r="E849" s="3">
        <v>4</v>
      </c>
    </row>
    <row r="850" spans="1:5" x14ac:dyDescent="0.25">
      <c r="A850">
        <v>849</v>
      </c>
      <c r="B850" s="2">
        <v>1</v>
      </c>
      <c r="D850" s="5">
        <v>3</v>
      </c>
      <c r="E850" s="3">
        <v>4</v>
      </c>
    </row>
    <row r="851" spans="1:5" x14ac:dyDescent="0.25">
      <c r="A851">
        <v>850</v>
      </c>
      <c r="D851" s="5">
        <v>3</v>
      </c>
      <c r="E851" s="3">
        <v>4</v>
      </c>
    </row>
    <row r="852" spans="1:5" x14ac:dyDescent="0.25">
      <c r="A852">
        <v>851</v>
      </c>
      <c r="D852" s="5">
        <v>3</v>
      </c>
      <c r="E852" s="3">
        <v>4</v>
      </c>
    </row>
    <row r="853" spans="1:5" x14ac:dyDescent="0.25">
      <c r="A853">
        <v>852</v>
      </c>
      <c r="D853" s="5">
        <v>3</v>
      </c>
      <c r="E853" s="3">
        <v>4</v>
      </c>
    </row>
    <row r="854" spans="1:5" x14ac:dyDescent="0.25">
      <c r="A854">
        <v>853</v>
      </c>
      <c r="C854" s="4">
        <v>2</v>
      </c>
      <c r="D854" s="5">
        <v>3</v>
      </c>
    </row>
    <row r="855" spans="1:5" x14ac:dyDescent="0.25">
      <c r="A855">
        <v>854</v>
      </c>
      <c r="C855" s="4">
        <v>2</v>
      </c>
      <c r="D855" s="5">
        <v>3</v>
      </c>
    </row>
    <row r="856" spans="1:5" x14ac:dyDescent="0.25">
      <c r="A856">
        <v>855</v>
      </c>
      <c r="C856" s="4">
        <v>2</v>
      </c>
      <c r="D856" s="5">
        <v>3</v>
      </c>
    </row>
    <row r="857" spans="1:5" x14ac:dyDescent="0.25">
      <c r="A857">
        <v>856</v>
      </c>
      <c r="C857" s="4">
        <v>2</v>
      </c>
      <c r="D857" s="5">
        <v>3</v>
      </c>
    </row>
    <row r="858" spans="1:5" x14ac:dyDescent="0.25">
      <c r="A858">
        <v>857</v>
      </c>
      <c r="C858" s="4">
        <v>2</v>
      </c>
      <c r="D858" s="5">
        <v>3</v>
      </c>
    </row>
    <row r="859" spans="1:5" x14ac:dyDescent="0.25">
      <c r="A859">
        <v>858</v>
      </c>
      <c r="C859" s="4">
        <v>2</v>
      </c>
      <c r="D859" s="5">
        <v>3</v>
      </c>
    </row>
    <row r="860" spans="1:5" x14ac:dyDescent="0.25">
      <c r="A860">
        <v>859</v>
      </c>
      <c r="C860" s="4">
        <v>2</v>
      </c>
      <c r="D860" s="5">
        <v>3</v>
      </c>
    </row>
    <row r="861" spans="1:5" x14ac:dyDescent="0.25">
      <c r="A861">
        <v>860</v>
      </c>
      <c r="C861" s="4">
        <v>2</v>
      </c>
      <c r="D861" s="5">
        <v>3</v>
      </c>
    </row>
    <row r="862" spans="1:5" x14ac:dyDescent="0.25">
      <c r="A862">
        <v>861</v>
      </c>
      <c r="C862" s="4">
        <v>2</v>
      </c>
      <c r="D862" s="5">
        <v>3</v>
      </c>
    </row>
    <row r="863" spans="1:5" x14ac:dyDescent="0.25">
      <c r="A863">
        <v>862</v>
      </c>
      <c r="C863" s="4">
        <v>2</v>
      </c>
      <c r="D863" s="5">
        <v>3</v>
      </c>
    </row>
    <row r="864" spans="1:5" x14ac:dyDescent="0.25">
      <c r="A864">
        <v>863</v>
      </c>
      <c r="C864" s="4">
        <v>2</v>
      </c>
    </row>
    <row r="865" spans="1:5" x14ac:dyDescent="0.25">
      <c r="A865">
        <v>864</v>
      </c>
      <c r="C865" s="4">
        <v>2</v>
      </c>
    </row>
    <row r="866" spans="1:5" x14ac:dyDescent="0.25">
      <c r="A866">
        <v>865</v>
      </c>
      <c r="C866" s="4">
        <v>2</v>
      </c>
    </row>
    <row r="867" spans="1:5" x14ac:dyDescent="0.25">
      <c r="A867">
        <v>866</v>
      </c>
      <c r="B867" s="2">
        <v>1</v>
      </c>
      <c r="C867" s="4">
        <v>2</v>
      </c>
    </row>
    <row r="868" spans="1:5" x14ac:dyDescent="0.25">
      <c r="A868">
        <v>867</v>
      </c>
      <c r="B868" s="2">
        <v>1</v>
      </c>
      <c r="C868" s="4">
        <v>2</v>
      </c>
      <c r="E868" s="3">
        <v>4</v>
      </c>
    </row>
    <row r="869" spans="1:5" x14ac:dyDescent="0.25">
      <c r="A869">
        <v>868</v>
      </c>
      <c r="B869" s="2">
        <v>1</v>
      </c>
      <c r="C869" s="4">
        <v>2</v>
      </c>
      <c r="E869" s="3">
        <v>4</v>
      </c>
    </row>
    <row r="870" spans="1:5" x14ac:dyDescent="0.25">
      <c r="A870">
        <v>869</v>
      </c>
      <c r="B870" s="2">
        <v>1</v>
      </c>
      <c r="E870" s="3">
        <v>4</v>
      </c>
    </row>
    <row r="871" spans="1:5" x14ac:dyDescent="0.25">
      <c r="A871">
        <v>870</v>
      </c>
      <c r="B871" s="2">
        <v>1</v>
      </c>
      <c r="E871" s="3">
        <v>4</v>
      </c>
    </row>
    <row r="872" spans="1:5" x14ac:dyDescent="0.25">
      <c r="A872">
        <v>871</v>
      </c>
      <c r="B872" s="2">
        <v>1</v>
      </c>
      <c r="E872" s="3">
        <v>4</v>
      </c>
    </row>
    <row r="873" spans="1:5" x14ac:dyDescent="0.25">
      <c r="A873">
        <v>872</v>
      </c>
      <c r="B873" s="2">
        <v>1</v>
      </c>
      <c r="E873" s="3">
        <v>4</v>
      </c>
    </row>
    <row r="874" spans="1:5" x14ac:dyDescent="0.25">
      <c r="A874">
        <v>873</v>
      </c>
      <c r="B874" s="2">
        <v>1</v>
      </c>
      <c r="E874" s="3">
        <v>4</v>
      </c>
    </row>
    <row r="875" spans="1:5" x14ac:dyDescent="0.25">
      <c r="A875">
        <v>874</v>
      </c>
      <c r="B875" s="2">
        <v>1</v>
      </c>
      <c r="E875" s="3">
        <v>4</v>
      </c>
    </row>
    <row r="876" spans="1:5" x14ac:dyDescent="0.25">
      <c r="A876">
        <v>875</v>
      </c>
      <c r="B876" s="2">
        <v>1</v>
      </c>
      <c r="E876" s="3">
        <v>4</v>
      </c>
    </row>
    <row r="877" spans="1:5" x14ac:dyDescent="0.25">
      <c r="A877">
        <v>876</v>
      </c>
      <c r="B877" s="2">
        <v>1</v>
      </c>
      <c r="E877" s="3">
        <v>4</v>
      </c>
    </row>
    <row r="878" spans="1:5" x14ac:dyDescent="0.25">
      <c r="A878">
        <v>877</v>
      </c>
      <c r="B878" s="2">
        <v>1</v>
      </c>
      <c r="E878" s="3">
        <v>4</v>
      </c>
    </row>
    <row r="879" spans="1:5" x14ac:dyDescent="0.25">
      <c r="A879">
        <v>878</v>
      </c>
      <c r="B879" s="2">
        <v>1</v>
      </c>
      <c r="E879" s="3">
        <v>4</v>
      </c>
    </row>
    <row r="880" spans="1:5" x14ac:dyDescent="0.25">
      <c r="A880">
        <v>879</v>
      </c>
      <c r="B880" s="2">
        <v>1</v>
      </c>
      <c r="E880" s="3">
        <v>4</v>
      </c>
    </row>
    <row r="881" spans="1:5" x14ac:dyDescent="0.25">
      <c r="A881">
        <v>880</v>
      </c>
      <c r="B881" s="2">
        <v>1</v>
      </c>
      <c r="E881" s="3">
        <v>4</v>
      </c>
    </row>
    <row r="882" spans="1:5" x14ac:dyDescent="0.25">
      <c r="A882">
        <v>881</v>
      </c>
      <c r="C882" s="4">
        <v>2</v>
      </c>
    </row>
    <row r="883" spans="1:5" x14ac:dyDescent="0.25">
      <c r="A883">
        <v>882</v>
      </c>
      <c r="C883" s="4">
        <v>2</v>
      </c>
      <c r="D883" s="5">
        <v>3</v>
      </c>
    </row>
    <row r="884" spans="1:5" x14ac:dyDescent="0.25">
      <c r="A884">
        <v>883</v>
      </c>
      <c r="C884" s="4">
        <v>2</v>
      </c>
      <c r="D884" s="5">
        <v>3</v>
      </c>
    </row>
    <row r="885" spans="1:5" x14ac:dyDescent="0.25">
      <c r="A885">
        <v>884</v>
      </c>
      <c r="C885" s="4">
        <v>2</v>
      </c>
      <c r="D885" s="5">
        <v>3</v>
      </c>
    </row>
    <row r="886" spans="1:5" x14ac:dyDescent="0.25">
      <c r="A886">
        <v>885</v>
      </c>
      <c r="C886" s="4">
        <v>2</v>
      </c>
      <c r="D886" s="5">
        <v>3</v>
      </c>
    </row>
    <row r="887" spans="1:5" x14ac:dyDescent="0.25">
      <c r="A887">
        <v>886</v>
      </c>
      <c r="C887" s="4">
        <v>2</v>
      </c>
      <c r="D887" s="5">
        <v>3</v>
      </c>
    </row>
    <row r="888" spans="1:5" x14ac:dyDescent="0.25">
      <c r="A888">
        <v>887</v>
      </c>
      <c r="C888" s="4">
        <v>2</v>
      </c>
      <c r="D888" s="5">
        <v>3</v>
      </c>
    </row>
    <row r="889" spans="1:5" x14ac:dyDescent="0.25">
      <c r="A889">
        <v>888</v>
      </c>
      <c r="C889" s="4">
        <v>2</v>
      </c>
      <c r="D889" s="5">
        <v>3</v>
      </c>
    </row>
    <row r="890" spans="1:5" x14ac:dyDescent="0.25">
      <c r="A890">
        <v>889</v>
      </c>
      <c r="C890" s="4">
        <v>2</v>
      </c>
      <c r="D890" s="5">
        <v>3</v>
      </c>
    </row>
    <row r="891" spans="1:5" x14ac:dyDescent="0.25">
      <c r="A891">
        <v>890</v>
      </c>
      <c r="C891" s="4">
        <v>2</v>
      </c>
      <c r="D891" s="5">
        <v>3</v>
      </c>
    </row>
    <row r="892" spans="1:5" x14ac:dyDescent="0.25">
      <c r="A892">
        <v>891</v>
      </c>
      <c r="C892" s="4">
        <v>2</v>
      </c>
      <c r="D892" s="5">
        <v>3</v>
      </c>
    </row>
    <row r="893" spans="1:5" x14ac:dyDescent="0.25">
      <c r="A893">
        <v>892</v>
      </c>
      <c r="C893" s="4">
        <v>2</v>
      </c>
      <c r="D893" s="5">
        <v>3</v>
      </c>
    </row>
    <row r="894" spans="1:5" x14ac:dyDescent="0.25">
      <c r="A894">
        <v>893</v>
      </c>
      <c r="C894" s="4">
        <v>2</v>
      </c>
      <c r="D894" s="5">
        <v>3</v>
      </c>
    </row>
    <row r="895" spans="1:5" x14ac:dyDescent="0.25">
      <c r="A895">
        <v>894</v>
      </c>
      <c r="D895" s="5">
        <v>3</v>
      </c>
    </row>
    <row r="896" spans="1:5" x14ac:dyDescent="0.25">
      <c r="A896">
        <v>895</v>
      </c>
    </row>
    <row r="897" spans="1:5" x14ac:dyDescent="0.25">
      <c r="A897">
        <v>896</v>
      </c>
      <c r="B897" s="2">
        <v>1</v>
      </c>
      <c r="E897" s="3">
        <v>4</v>
      </c>
    </row>
    <row r="898" spans="1:5" x14ac:dyDescent="0.25">
      <c r="A898">
        <v>897</v>
      </c>
      <c r="B898" s="2">
        <v>1</v>
      </c>
      <c r="E898" s="3">
        <v>4</v>
      </c>
    </row>
    <row r="899" spans="1:5" x14ac:dyDescent="0.25">
      <c r="A899">
        <v>898</v>
      </c>
      <c r="B899" s="2">
        <v>1</v>
      </c>
      <c r="E899" s="3">
        <v>4</v>
      </c>
    </row>
    <row r="900" spans="1:5" x14ac:dyDescent="0.25">
      <c r="A900">
        <v>899</v>
      </c>
      <c r="B900" s="2">
        <v>1</v>
      </c>
      <c r="E900" s="3">
        <v>4</v>
      </c>
    </row>
    <row r="901" spans="1:5" x14ac:dyDescent="0.25">
      <c r="A901">
        <v>900</v>
      </c>
      <c r="B901" s="2">
        <v>1</v>
      </c>
      <c r="E901" s="3">
        <v>4</v>
      </c>
    </row>
    <row r="902" spans="1:5" x14ac:dyDescent="0.25">
      <c r="A902">
        <v>901</v>
      </c>
      <c r="B902" s="2">
        <v>1</v>
      </c>
      <c r="E902" s="3">
        <v>4</v>
      </c>
    </row>
    <row r="903" spans="1:5" x14ac:dyDescent="0.25">
      <c r="A903">
        <v>902</v>
      </c>
      <c r="B903" s="2">
        <v>1</v>
      </c>
      <c r="E903" s="3">
        <v>4</v>
      </c>
    </row>
    <row r="904" spans="1:5" x14ac:dyDescent="0.25">
      <c r="A904">
        <v>903</v>
      </c>
      <c r="B904" s="2">
        <v>1</v>
      </c>
      <c r="E904" s="3">
        <v>4</v>
      </c>
    </row>
    <row r="905" spans="1:5" x14ac:dyDescent="0.25">
      <c r="A905">
        <v>904</v>
      </c>
      <c r="B905" s="2">
        <v>1</v>
      </c>
      <c r="E905" s="3">
        <v>4</v>
      </c>
    </row>
    <row r="906" spans="1:5" x14ac:dyDescent="0.25">
      <c r="A906">
        <v>905</v>
      </c>
      <c r="B906" s="2">
        <v>1</v>
      </c>
      <c r="E906" s="3">
        <v>4</v>
      </c>
    </row>
    <row r="907" spans="1:5" x14ac:dyDescent="0.25">
      <c r="A907">
        <v>906</v>
      </c>
      <c r="B907" s="2">
        <v>1</v>
      </c>
      <c r="E907" s="3">
        <v>4</v>
      </c>
    </row>
    <row r="908" spans="1:5" x14ac:dyDescent="0.25">
      <c r="A908">
        <v>907</v>
      </c>
      <c r="B908" s="2">
        <v>1</v>
      </c>
    </row>
    <row r="909" spans="1:5" x14ac:dyDescent="0.25">
      <c r="A909">
        <v>908</v>
      </c>
    </row>
    <row r="910" spans="1:5" x14ac:dyDescent="0.25">
      <c r="A910">
        <v>909</v>
      </c>
      <c r="D910" s="5">
        <v>3</v>
      </c>
    </row>
    <row r="911" spans="1:5" x14ac:dyDescent="0.25">
      <c r="A911">
        <v>910</v>
      </c>
      <c r="C911" s="4">
        <v>2</v>
      </c>
      <c r="D911" s="5">
        <v>3</v>
      </c>
    </row>
    <row r="912" spans="1:5" x14ac:dyDescent="0.25">
      <c r="A912">
        <v>911</v>
      </c>
      <c r="C912" s="4">
        <v>2</v>
      </c>
      <c r="D912" s="5">
        <v>3</v>
      </c>
    </row>
    <row r="913" spans="1:5" x14ac:dyDescent="0.25">
      <c r="A913">
        <v>912</v>
      </c>
      <c r="C913" s="4">
        <v>2</v>
      </c>
      <c r="D913" s="5">
        <v>3</v>
      </c>
    </row>
    <row r="914" spans="1:5" x14ac:dyDescent="0.25">
      <c r="A914">
        <v>913</v>
      </c>
      <c r="C914" s="4">
        <v>2</v>
      </c>
      <c r="D914" s="5">
        <v>3</v>
      </c>
    </row>
    <row r="915" spans="1:5" x14ac:dyDescent="0.25">
      <c r="A915">
        <v>914</v>
      </c>
      <c r="C915" s="4">
        <v>2</v>
      </c>
      <c r="D915" s="5">
        <v>3</v>
      </c>
    </row>
    <row r="916" spans="1:5" x14ac:dyDescent="0.25">
      <c r="A916">
        <v>915</v>
      </c>
      <c r="C916" s="4">
        <v>2</v>
      </c>
      <c r="D916" s="5">
        <v>3</v>
      </c>
    </row>
    <row r="917" spans="1:5" x14ac:dyDescent="0.25">
      <c r="A917">
        <v>916</v>
      </c>
      <c r="C917" s="4">
        <v>2</v>
      </c>
      <c r="D917" s="5">
        <v>3</v>
      </c>
    </row>
    <row r="918" spans="1:5" x14ac:dyDescent="0.25">
      <c r="A918">
        <v>917</v>
      </c>
      <c r="C918" s="4">
        <v>2</v>
      </c>
      <c r="D918" s="5">
        <v>3</v>
      </c>
    </row>
    <row r="919" spans="1:5" x14ac:dyDescent="0.25">
      <c r="A919">
        <v>918</v>
      </c>
      <c r="C919" s="4">
        <v>2</v>
      </c>
      <c r="D919" s="5">
        <v>3</v>
      </c>
    </row>
    <row r="920" spans="1:5" x14ac:dyDescent="0.25">
      <c r="A920">
        <v>919</v>
      </c>
      <c r="C920" s="4">
        <v>2</v>
      </c>
      <c r="D920" s="5">
        <v>3</v>
      </c>
    </row>
    <row r="921" spans="1:5" x14ac:dyDescent="0.25">
      <c r="A921">
        <v>920</v>
      </c>
      <c r="C921" s="4">
        <v>2</v>
      </c>
    </row>
    <row r="922" spans="1:5" x14ac:dyDescent="0.25">
      <c r="A922">
        <v>921</v>
      </c>
      <c r="C922" s="4">
        <v>2</v>
      </c>
    </row>
    <row r="923" spans="1:5" x14ac:dyDescent="0.25">
      <c r="A923">
        <v>922</v>
      </c>
      <c r="B923" s="2">
        <v>1</v>
      </c>
    </row>
    <row r="924" spans="1:5" x14ac:dyDescent="0.25">
      <c r="A924">
        <v>923</v>
      </c>
      <c r="B924" s="2">
        <v>1</v>
      </c>
    </row>
    <row r="925" spans="1:5" x14ac:dyDescent="0.25">
      <c r="A925">
        <v>924</v>
      </c>
      <c r="B925" s="2">
        <v>1</v>
      </c>
      <c r="E925" s="3">
        <v>4</v>
      </c>
    </row>
    <row r="926" spans="1:5" x14ac:dyDescent="0.25">
      <c r="A926">
        <v>925</v>
      </c>
      <c r="B926" s="2">
        <v>1</v>
      </c>
      <c r="E926" s="3">
        <v>4</v>
      </c>
    </row>
    <row r="927" spans="1:5" x14ac:dyDescent="0.25">
      <c r="A927">
        <v>926</v>
      </c>
      <c r="B927" s="2">
        <v>1</v>
      </c>
      <c r="E927" s="3">
        <v>4</v>
      </c>
    </row>
    <row r="928" spans="1:5" x14ac:dyDescent="0.25">
      <c r="A928">
        <v>927</v>
      </c>
      <c r="B928" s="2">
        <v>1</v>
      </c>
      <c r="E928" s="3">
        <v>4</v>
      </c>
    </row>
    <row r="929" spans="1:5" x14ac:dyDescent="0.25">
      <c r="A929">
        <v>928</v>
      </c>
      <c r="B929" s="2">
        <v>1</v>
      </c>
      <c r="E929" s="3">
        <v>4</v>
      </c>
    </row>
    <row r="930" spans="1:5" x14ac:dyDescent="0.25">
      <c r="A930">
        <v>929</v>
      </c>
      <c r="B930" s="2">
        <v>1</v>
      </c>
      <c r="E930" s="3">
        <v>4</v>
      </c>
    </row>
    <row r="931" spans="1:5" x14ac:dyDescent="0.25">
      <c r="A931">
        <v>930</v>
      </c>
      <c r="B931" s="2">
        <v>1</v>
      </c>
      <c r="E931" s="3">
        <v>4</v>
      </c>
    </row>
    <row r="932" spans="1:5" x14ac:dyDescent="0.25">
      <c r="A932">
        <v>931</v>
      </c>
      <c r="B932" s="2">
        <v>1</v>
      </c>
      <c r="E932" s="3">
        <v>4</v>
      </c>
    </row>
    <row r="933" spans="1:5" x14ac:dyDescent="0.25">
      <c r="A933">
        <v>932</v>
      </c>
      <c r="B933" s="2">
        <v>1</v>
      </c>
      <c r="E933" s="3">
        <v>4</v>
      </c>
    </row>
    <row r="934" spans="1:5" x14ac:dyDescent="0.25">
      <c r="A934">
        <v>933</v>
      </c>
      <c r="E934" s="3">
        <v>4</v>
      </c>
    </row>
    <row r="935" spans="1:5" x14ac:dyDescent="0.25">
      <c r="A935">
        <v>934</v>
      </c>
      <c r="D935" s="5">
        <v>3</v>
      </c>
      <c r="E935" s="3">
        <v>4</v>
      </c>
    </row>
    <row r="936" spans="1:5" x14ac:dyDescent="0.25">
      <c r="A936">
        <v>935</v>
      </c>
      <c r="D936" s="5">
        <v>3</v>
      </c>
    </row>
    <row r="937" spans="1:5" x14ac:dyDescent="0.25">
      <c r="A937">
        <v>936</v>
      </c>
      <c r="C937" s="4">
        <v>2</v>
      </c>
      <c r="D937" s="5">
        <v>3</v>
      </c>
    </row>
    <row r="938" spans="1:5" x14ac:dyDescent="0.25">
      <c r="A938">
        <v>937</v>
      </c>
      <c r="C938" s="4">
        <v>2</v>
      </c>
      <c r="D938" s="5">
        <v>3</v>
      </c>
    </row>
    <row r="939" spans="1:5" x14ac:dyDescent="0.25">
      <c r="A939">
        <v>938</v>
      </c>
      <c r="C939" s="4">
        <v>2</v>
      </c>
      <c r="D939" s="5">
        <v>3</v>
      </c>
    </row>
    <row r="940" spans="1:5" x14ac:dyDescent="0.25">
      <c r="A940">
        <v>939</v>
      </c>
      <c r="C940" s="4">
        <v>2</v>
      </c>
      <c r="D940" s="5">
        <v>3</v>
      </c>
    </row>
    <row r="941" spans="1:5" x14ac:dyDescent="0.25">
      <c r="A941">
        <v>940</v>
      </c>
      <c r="C941" s="4">
        <v>2</v>
      </c>
      <c r="D941" s="5">
        <v>3</v>
      </c>
    </row>
    <row r="942" spans="1:5" x14ac:dyDescent="0.25">
      <c r="A942">
        <v>941</v>
      </c>
      <c r="C942" s="4">
        <v>2</v>
      </c>
      <c r="D942" s="5">
        <v>3</v>
      </c>
    </row>
    <row r="943" spans="1:5" x14ac:dyDescent="0.25">
      <c r="A943">
        <v>942</v>
      </c>
      <c r="C943" s="4">
        <v>2</v>
      </c>
      <c r="D943" s="5">
        <v>3</v>
      </c>
    </row>
    <row r="944" spans="1:5" x14ac:dyDescent="0.25">
      <c r="A944">
        <v>943</v>
      </c>
      <c r="C944" s="4">
        <v>2</v>
      </c>
      <c r="D944" s="5">
        <v>3</v>
      </c>
    </row>
    <row r="945" spans="1:5" x14ac:dyDescent="0.25">
      <c r="A945">
        <v>944</v>
      </c>
      <c r="C945" s="4">
        <v>2</v>
      </c>
      <c r="D945" s="5">
        <v>3</v>
      </c>
    </row>
    <row r="946" spans="1:5" x14ac:dyDescent="0.25">
      <c r="A946">
        <v>945</v>
      </c>
      <c r="C946" s="4">
        <v>2</v>
      </c>
    </row>
    <row r="947" spans="1:5" x14ac:dyDescent="0.25">
      <c r="A947">
        <v>946</v>
      </c>
      <c r="C947" s="4">
        <v>2</v>
      </c>
    </row>
    <row r="948" spans="1:5" x14ac:dyDescent="0.25">
      <c r="A948">
        <v>947</v>
      </c>
      <c r="B948" s="2">
        <v>1</v>
      </c>
      <c r="C948" s="4">
        <v>2</v>
      </c>
    </row>
    <row r="949" spans="1:5" x14ac:dyDescent="0.25">
      <c r="A949">
        <v>948</v>
      </c>
      <c r="B949" s="2">
        <v>1</v>
      </c>
    </row>
    <row r="950" spans="1:5" x14ac:dyDescent="0.25">
      <c r="A950">
        <v>949</v>
      </c>
      <c r="B950" s="2">
        <v>1</v>
      </c>
    </row>
    <row r="951" spans="1:5" x14ac:dyDescent="0.25">
      <c r="A951">
        <v>950</v>
      </c>
      <c r="B951" s="2">
        <v>1</v>
      </c>
      <c r="E951" s="3">
        <v>4</v>
      </c>
    </row>
    <row r="952" spans="1:5" x14ac:dyDescent="0.25">
      <c r="A952">
        <v>951</v>
      </c>
      <c r="B952" s="2">
        <v>1</v>
      </c>
      <c r="E952" s="3">
        <v>4</v>
      </c>
    </row>
    <row r="953" spans="1:5" x14ac:dyDescent="0.25">
      <c r="A953">
        <v>952</v>
      </c>
      <c r="B953" s="2">
        <v>1</v>
      </c>
      <c r="E953" s="3">
        <v>4</v>
      </c>
    </row>
    <row r="954" spans="1:5" x14ac:dyDescent="0.25">
      <c r="A954">
        <v>953</v>
      </c>
      <c r="B954" s="2">
        <v>1</v>
      </c>
      <c r="E954" s="3">
        <v>4</v>
      </c>
    </row>
    <row r="955" spans="1:5" x14ac:dyDescent="0.25">
      <c r="A955">
        <v>954</v>
      </c>
      <c r="B955" s="2">
        <v>1</v>
      </c>
      <c r="E955" s="3">
        <v>4</v>
      </c>
    </row>
    <row r="956" spans="1:5" x14ac:dyDescent="0.25">
      <c r="A956">
        <v>955</v>
      </c>
      <c r="B956" s="2">
        <v>1</v>
      </c>
      <c r="E956" s="3">
        <v>4</v>
      </c>
    </row>
    <row r="957" spans="1:5" x14ac:dyDescent="0.25">
      <c r="A957">
        <v>956</v>
      </c>
      <c r="B957" s="2">
        <v>1</v>
      </c>
      <c r="E957" s="3">
        <v>4</v>
      </c>
    </row>
    <row r="958" spans="1:5" x14ac:dyDescent="0.25">
      <c r="A958">
        <v>957</v>
      </c>
      <c r="B958" s="2">
        <v>1</v>
      </c>
      <c r="E958" s="3">
        <v>4</v>
      </c>
    </row>
    <row r="959" spans="1:5" x14ac:dyDescent="0.25">
      <c r="A959">
        <v>958</v>
      </c>
      <c r="D959" s="5">
        <v>3</v>
      </c>
      <c r="E959" s="3">
        <v>4</v>
      </c>
    </row>
    <row r="960" spans="1:5" x14ac:dyDescent="0.25">
      <c r="A960">
        <v>959</v>
      </c>
      <c r="D960" s="5">
        <v>3</v>
      </c>
      <c r="E960" s="3">
        <v>4</v>
      </c>
    </row>
    <row r="961" spans="1:5" x14ac:dyDescent="0.25">
      <c r="A961">
        <v>960</v>
      </c>
      <c r="C961" s="4">
        <v>2</v>
      </c>
      <c r="D961" s="5">
        <v>3</v>
      </c>
      <c r="E961" s="3">
        <v>4</v>
      </c>
    </row>
    <row r="962" spans="1:5" x14ac:dyDescent="0.25">
      <c r="A962">
        <v>961</v>
      </c>
      <c r="C962" s="4">
        <v>2</v>
      </c>
      <c r="D962" s="5">
        <v>3</v>
      </c>
    </row>
    <row r="963" spans="1:5" x14ac:dyDescent="0.25">
      <c r="A963">
        <v>962</v>
      </c>
      <c r="C963" s="4">
        <v>2</v>
      </c>
      <c r="D963" s="5">
        <v>3</v>
      </c>
    </row>
    <row r="964" spans="1:5" x14ac:dyDescent="0.25">
      <c r="A964">
        <v>963</v>
      </c>
      <c r="C964" s="4">
        <v>2</v>
      </c>
      <c r="D964" s="5">
        <v>3</v>
      </c>
    </row>
    <row r="965" spans="1:5" x14ac:dyDescent="0.25">
      <c r="A965">
        <v>964</v>
      </c>
      <c r="C965" s="4">
        <v>2</v>
      </c>
      <c r="D965" s="5">
        <v>3</v>
      </c>
    </row>
    <row r="966" spans="1:5" x14ac:dyDescent="0.25">
      <c r="A966">
        <v>965</v>
      </c>
      <c r="C966" s="4">
        <v>2</v>
      </c>
      <c r="D966" s="5">
        <v>3</v>
      </c>
    </row>
    <row r="967" spans="1:5" x14ac:dyDescent="0.25">
      <c r="A967">
        <v>966</v>
      </c>
      <c r="C967" s="4">
        <v>2</v>
      </c>
      <c r="D967" s="5">
        <v>3</v>
      </c>
    </row>
    <row r="968" spans="1:5" x14ac:dyDescent="0.25">
      <c r="A968">
        <v>967</v>
      </c>
      <c r="C968" s="4">
        <v>2</v>
      </c>
      <c r="D968" s="5">
        <v>3</v>
      </c>
    </row>
    <row r="969" spans="1:5" x14ac:dyDescent="0.25">
      <c r="A969">
        <v>968</v>
      </c>
      <c r="C969" s="4">
        <v>2</v>
      </c>
      <c r="D969" s="5">
        <v>3</v>
      </c>
    </row>
    <row r="970" spans="1:5" x14ac:dyDescent="0.25">
      <c r="A970">
        <v>969</v>
      </c>
      <c r="C970" s="4">
        <v>2</v>
      </c>
      <c r="D970" s="5">
        <v>3</v>
      </c>
    </row>
    <row r="971" spans="1:5" x14ac:dyDescent="0.25">
      <c r="A971">
        <v>970</v>
      </c>
      <c r="C971" s="4">
        <v>2</v>
      </c>
    </row>
    <row r="972" spans="1:5" x14ac:dyDescent="0.25">
      <c r="A972">
        <v>971</v>
      </c>
      <c r="C972" s="4">
        <v>2</v>
      </c>
    </row>
    <row r="973" spans="1:5" x14ac:dyDescent="0.25">
      <c r="A973">
        <v>972</v>
      </c>
      <c r="B973" s="2">
        <v>1</v>
      </c>
      <c r="C973" s="4">
        <v>2</v>
      </c>
    </row>
    <row r="974" spans="1:5" x14ac:dyDescent="0.25">
      <c r="A974">
        <v>973</v>
      </c>
      <c r="B974" s="2">
        <v>1</v>
      </c>
    </row>
    <row r="975" spans="1:5" x14ac:dyDescent="0.25">
      <c r="A975">
        <v>974</v>
      </c>
      <c r="B975" s="2">
        <v>1</v>
      </c>
    </row>
    <row r="976" spans="1:5" x14ac:dyDescent="0.25">
      <c r="A976">
        <v>975</v>
      </c>
      <c r="B976" s="2">
        <v>1</v>
      </c>
    </row>
    <row r="977" spans="1:5" x14ac:dyDescent="0.25">
      <c r="A977">
        <v>976</v>
      </c>
      <c r="B977" s="2">
        <v>1</v>
      </c>
      <c r="E977" s="3">
        <v>4</v>
      </c>
    </row>
    <row r="978" spans="1:5" x14ac:dyDescent="0.25">
      <c r="A978">
        <v>977</v>
      </c>
      <c r="B978" s="2">
        <v>1</v>
      </c>
      <c r="E978" s="3">
        <v>4</v>
      </c>
    </row>
    <row r="979" spans="1:5" x14ac:dyDescent="0.25">
      <c r="A979">
        <v>978</v>
      </c>
      <c r="B979" s="2">
        <v>1</v>
      </c>
      <c r="E979" s="3">
        <v>4</v>
      </c>
    </row>
    <row r="980" spans="1:5" x14ac:dyDescent="0.25">
      <c r="A980">
        <v>979</v>
      </c>
      <c r="B980" s="2">
        <v>1</v>
      </c>
      <c r="E980" s="3">
        <v>4</v>
      </c>
    </row>
    <row r="981" spans="1:5" x14ac:dyDescent="0.25">
      <c r="A981">
        <v>980</v>
      </c>
      <c r="B981" s="2">
        <v>1</v>
      </c>
      <c r="E981" s="3">
        <v>4</v>
      </c>
    </row>
    <row r="982" spans="1:5" x14ac:dyDescent="0.25">
      <c r="A982">
        <v>981</v>
      </c>
      <c r="B982" s="2">
        <v>1</v>
      </c>
      <c r="D982" s="5">
        <v>3</v>
      </c>
      <c r="E982" s="3">
        <v>4</v>
      </c>
    </row>
    <row r="983" spans="1:5" x14ac:dyDescent="0.25">
      <c r="A983">
        <v>982</v>
      </c>
      <c r="D983" s="5">
        <v>3</v>
      </c>
      <c r="E983" s="3">
        <v>4</v>
      </c>
    </row>
    <row r="984" spans="1:5" x14ac:dyDescent="0.25">
      <c r="A984">
        <v>983</v>
      </c>
      <c r="D984" s="5">
        <v>3</v>
      </c>
      <c r="E984" s="3">
        <v>4</v>
      </c>
    </row>
    <row r="985" spans="1:5" x14ac:dyDescent="0.25">
      <c r="A985">
        <v>984</v>
      </c>
      <c r="D985" s="5">
        <v>3</v>
      </c>
      <c r="E985" s="3">
        <v>4</v>
      </c>
    </row>
    <row r="986" spans="1:5" x14ac:dyDescent="0.25">
      <c r="A986">
        <v>985</v>
      </c>
      <c r="D986" s="5">
        <v>3</v>
      </c>
      <c r="E986" s="3">
        <v>4</v>
      </c>
    </row>
    <row r="987" spans="1:5" x14ac:dyDescent="0.25">
      <c r="A987">
        <v>986</v>
      </c>
      <c r="D987" s="5">
        <v>3</v>
      </c>
      <c r="E987" s="3">
        <v>4</v>
      </c>
    </row>
    <row r="988" spans="1:5" x14ac:dyDescent="0.25">
      <c r="A988">
        <v>987</v>
      </c>
      <c r="C988" s="4">
        <v>2</v>
      </c>
      <c r="D988" s="5">
        <v>3</v>
      </c>
    </row>
    <row r="989" spans="1:5" x14ac:dyDescent="0.25">
      <c r="A989">
        <v>988</v>
      </c>
      <c r="C989" s="4">
        <v>2</v>
      </c>
      <c r="D989" s="5">
        <v>3</v>
      </c>
    </row>
    <row r="990" spans="1:5" x14ac:dyDescent="0.25">
      <c r="A990">
        <v>989</v>
      </c>
      <c r="C990" s="4">
        <v>2</v>
      </c>
      <c r="D990" s="5">
        <v>3</v>
      </c>
    </row>
    <row r="991" spans="1:5" x14ac:dyDescent="0.25">
      <c r="A991">
        <v>990</v>
      </c>
      <c r="C991" s="4">
        <v>2</v>
      </c>
      <c r="D991" s="5">
        <v>3</v>
      </c>
    </row>
    <row r="992" spans="1:5" x14ac:dyDescent="0.25">
      <c r="A992">
        <v>991</v>
      </c>
      <c r="C992" s="4">
        <v>2</v>
      </c>
      <c r="D992" s="5">
        <v>3</v>
      </c>
    </row>
    <row r="993" spans="1:5" x14ac:dyDescent="0.25">
      <c r="A993">
        <v>992</v>
      </c>
      <c r="C993" s="4">
        <v>2</v>
      </c>
      <c r="D993" s="5">
        <v>3</v>
      </c>
    </row>
    <row r="994" spans="1:5" x14ac:dyDescent="0.25">
      <c r="A994">
        <v>993</v>
      </c>
      <c r="C994" s="4">
        <v>2</v>
      </c>
    </row>
    <row r="995" spans="1:5" x14ac:dyDescent="0.25">
      <c r="A995">
        <v>994</v>
      </c>
      <c r="C995" s="4">
        <v>2</v>
      </c>
    </row>
    <row r="996" spans="1:5" x14ac:dyDescent="0.25">
      <c r="A996">
        <v>995</v>
      </c>
      <c r="B996" s="2">
        <v>1</v>
      </c>
      <c r="C996" s="4">
        <v>2</v>
      </c>
    </row>
    <row r="997" spans="1:5" x14ac:dyDescent="0.25">
      <c r="A997">
        <v>996</v>
      </c>
      <c r="B997" s="2">
        <v>1</v>
      </c>
      <c r="C997" s="4">
        <v>2</v>
      </c>
    </row>
    <row r="998" spans="1:5" x14ac:dyDescent="0.25">
      <c r="A998">
        <v>997</v>
      </c>
      <c r="B998" s="2">
        <v>1</v>
      </c>
      <c r="C998" s="4">
        <v>2</v>
      </c>
    </row>
    <row r="999" spans="1:5" x14ac:dyDescent="0.25">
      <c r="A999">
        <v>998</v>
      </c>
      <c r="B999" s="2">
        <v>1</v>
      </c>
      <c r="C999" s="4">
        <v>2</v>
      </c>
    </row>
    <row r="1000" spans="1:5" x14ac:dyDescent="0.25">
      <c r="A1000">
        <v>999</v>
      </c>
      <c r="B1000" s="2">
        <v>1</v>
      </c>
    </row>
    <row r="1001" spans="1:5" x14ac:dyDescent="0.25">
      <c r="A1001">
        <v>1000</v>
      </c>
      <c r="B1001" s="2">
        <v>1</v>
      </c>
    </row>
    <row r="1002" spans="1:5" x14ac:dyDescent="0.25">
      <c r="A1002">
        <v>1001</v>
      </c>
      <c r="B1002" s="2">
        <v>1</v>
      </c>
    </row>
    <row r="1003" spans="1:5" x14ac:dyDescent="0.25">
      <c r="A1003">
        <v>1002</v>
      </c>
      <c r="B1003" s="2">
        <v>1</v>
      </c>
      <c r="E1003" s="3">
        <v>4</v>
      </c>
    </row>
    <row r="1004" spans="1:5" x14ac:dyDescent="0.25">
      <c r="A1004">
        <v>1003</v>
      </c>
      <c r="B1004" s="2">
        <v>1</v>
      </c>
      <c r="E1004" s="3">
        <v>4</v>
      </c>
    </row>
    <row r="1005" spans="1:5" x14ac:dyDescent="0.25">
      <c r="A1005">
        <v>1004</v>
      </c>
      <c r="B1005" s="2">
        <v>1</v>
      </c>
      <c r="E1005" s="3">
        <v>4</v>
      </c>
    </row>
    <row r="1006" spans="1:5" x14ac:dyDescent="0.25">
      <c r="A1006">
        <v>1005</v>
      </c>
      <c r="D1006" s="5">
        <v>3</v>
      </c>
      <c r="E1006" s="3">
        <v>4</v>
      </c>
    </row>
    <row r="1007" spans="1:5" x14ac:dyDescent="0.25">
      <c r="A1007">
        <v>1006</v>
      </c>
      <c r="D1007" s="5">
        <v>3</v>
      </c>
      <c r="E1007" s="3">
        <v>4</v>
      </c>
    </row>
    <row r="1008" spans="1:5" x14ac:dyDescent="0.25">
      <c r="A1008">
        <v>1007</v>
      </c>
      <c r="D1008" s="5">
        <v>3</v>
      </c>
      <c r="E1008" s="3">
        <v>4</v>
      </c>
    </row>
    <row r="1009" spans="1:5" x14ac:dyDescent="0.25">
      <c r="A1009">
        <v>1008</v>
      </c>
      <c r="D1009" s="5">
        <v>3</v>
      </c>
      <c r="E1009" s="3">
        <v>4</v>
      </c>
    </row>
    <row r="1010" spans="1:5" x14ac:dyDescent="0.25">
      <c r="A1010">
        <v>1009</v>
      </c>
      <c r="D1010" s="5">
        <v>3</v>
      </c>
      <c r="E1010" s="3">
        <v>4</v>
      </c>
    </row>
    <row r="1011" spans="1:5" x14ac:dyDescent="0.25">
      <c r="A1011">
        <v>1010</v>
      </c>
      <c r="D1011" s="5">
        <v>3</v>
      </c>
      <c r="E1011" s="3">
        <v>4</v>
      </c>
    </row>
    <row r="1012" spans="1:5" x14ac:dyDescent="0.25">
      <c r="A1012">
        <v>1011</v>
      </c>
      <c r="C1012" s="4">
        <v>2</v>
      </c>
      <c r="D1012" s="5">
        <v>3</v>
      </c>
    </row>
    <row r="1013" spans="1:5" x14ac:dyDescent="0.25">
      <c r="A1013">
        <v>1012</v>
      </c>
      <c r="C1013" s="4">
        <v>2</v>
      </c>
      <c r="D1013" s="5">
        <v>3</v>
      </c>
    </row>
    <row r="1014" spans="1:5" x14ac:dyDescent="0.25">
      <c r="A1014">
        <v>1013</v>
      </c>
      <c r="C1014" s="4">
        <v>2</v>
      </c>
      <c r="D1014" s="5">
        <v>3</v>
      </c>
    </row>
    <row r="1015" spans="1:5" x14ac:dyDescent="0.25">
      <c r="A1015">
        <v>1014</v>
      </c>
      <c r="C1015" s="4">
        <v>2</v>
      </c>
      <c r="D1015" s="5">
        <v>3</v>
      </c>
    </row>
    <row r="1016" spans="1:5" x14ac:dyDescent="0.25">
      <c r="A1016">
        <v>1015</v>
      </c>
      <c r="C1016" s="4">
        <v>2</v>
      </c>
    </row>
    <row r="1017" spans="1:5" x14ac:dyDescent="0.25">
      <c r="A1017">
        <v>1016</v>
      </c>
      <c r="C1017" s="4">
        <v>2</v>
      </c>
    </row>
    <row r="1018" spans="1:5" x14ac:dyDescent="0.25">
      <c r="A1018">
        <v>1017</v>
      </c>
      <c r="C1018" s="4">
        <v>2</v>
      </c>
    </row>
    <row r="1019" spans="1:5" x14ac:dyDescent="0.25">
      <c r="A1019">
        <v>1018</v>
      </c>
      <c r="C1019" s="4">
        <v>2</v>
      </c>
    </row>
    <row r="1020" spans="1:5" x14ac:dyDescent="0.25">
      <c r="A1020">
        <v>1019</v>
      </c>
      <c r="C1020" s="4">
        <v>2</v>
      </c>
    </row>
    <row r="1021" spans="1:5" x14ac:dyDescent="0.25">
      <c r="A1021">
        <v>1020</v>
      </c>
      <c r="C1021" s="4">
        <v>2</v>
      </c>
    </row>
    <row r="1022" spans="1:5" x14ac:dyDescent="0.25">
      <c r="A1022">
        <v>1021</v>
      </c>
      <c r="B1022" s="2">
        <v>1</v>
      </c>
      <c r="C1022" s="4">
        <v>2</v>
      </c>
    </row>
    <row r="1023" spans="1:5" x14ac:dyDescent="0.25">
      <c r="A1023">
        <v>1022</v>
      </c>
      <c r="B1023" s="2">
        <v>1</v>
      </c>
      <c r="C1023" s="4">
        <v>2</v>
      </c>
    </row>
    <row r="1024" spans="1:5" x14ac:dyDescent="0.25">
      <c r="A1024">
        <v>1023</v>
      </c>
      <c r="B1024" s="2">
        <v>1</v>
      </c>
    </row>
    <row r="1025" spans="1:5" x14ac:dyDescent="0.25">
      <c r="A1025">
        <v>1024</v>
      </c>
      <c r="B1025" s="2">
        <v>1</v>
      </c>
    </row>
    <row r="1026" spans="1:5" x14ac:dyDescent="0.25">
      <c r="A1026">
        <v>1025</v>
      </c>
      <c r="B1026" s="2">
        <v>1</v>
      </c>
    </row>
    <row r="1027" spans="1:5" x14ac:dyDescent="0.25">
      <c r="A1027">
        <v>1026</v>
      </c>
      <c r="B1027" s="2">
        <v>1</v>
      </c>
      <c r="E1027" s="3">
        <v>4</v>
      </c>
    </row>
    <row r="1028" spans="1:5" x14ac:dyDescent="0.25">
      <c r="A1028">
        <v>1027</v>
      </c>
      <c r="B1028" s="2">
        <v>1</v>
      </c>
      <c r="E1028" s="3">
        <v>4</v>
      </c>
    </row>
    <row r="1029" spans="1:5" x14ac:dyDescent="0.25">
      <c r="A1029">
        <v>1028</v>
      </c>
      <c r="B1029" s="2">
        <v>1</v>
      </c>
      <c r="E1029" s="3">
        <v>4</v>
      </c>
    </row>
    <row r="1030" spans="1:5" x14ac:dyDescent="0.25">
      <c r="A1030">
        <v>1029</v>
      </c>
      <c r="B1030" s="2">
        <v>1</v>
      </c>
      <c r="E1030" s="3">
        <v>4</v>
      </c>
    </row>
    <row r="1031" spans="1:5" x14ac:dyDescent="0.25">
      <c r="A1031">
        <v>1030</v>
      </c>
      <c r="E1031" s="3">
        <v>4</v>
      </c>
    </row>
    <row r="1032" spans="1:5" x14ac:dyDescent="0.25">
      <c r="A1032">
        <v>1031</v>
      </c>
      <c r="D1032" s="5">
        <v>3</v>
      </c>
      <c r="E1032" s="3">
        <v>4</v>
      </c>
    </row>
    <row r="1033" spans="1:5" x14ac:dyDescent="0.25">
      <c r="A1033">
        <v>1032</v>
      </c>
      <c r="D1033" s="5">
        <v>3</v>
      </c>
      <c r="E1033" s="3">
        <v>4</v>
      </c>
    </row>
    <row r="1034" spans="1:5" x14ac:dyDescent="0.25">
      <c r="A1034">
        <v>1033</v>
      </c>
      <c r="D1034" s="5">
        <v>3</v>
      </c>
      <c r="E1034" s="3">
        <v>4</v>
      </c>
    </row>
    <row r="1035" spans="1:5" x14ac:dyDescent="0.25">
      <c r="A1035">
        <v>1034</v>
      </c>
      <c r="D1035" s="5">
        <v>3</v>
      </c>
      <c r="E1035" s="3">
        <v>4</v>
      </c>
    </row>
    <row r="1036" spans="1:5" x14ac:dyDescent="0.25">
      <c r="A1036">
        <v>1035</v>
      </c>
      <c r="C1036" s="4">
        <v>2</v>
      </c>
      <c r="D1036" s="5">
        <v>3</v>
      </c>
      <c r="E1036" s="3">
        <v>4</v>
      </c>
    </row>
    <row r="1037" spans="1:5" x14ac:dyDescent="0.25">
      <c r="A1037">
        <v>1036</v>
      </c>
      <c r="C1037" s="4">
        <v>2</v>
      </c>
      <c r="D1037" s="5">
        <v>3</v>
      </c>
      <c r="E1037" s="3">
        <v>4</v>
      </c>
    </row>
    <row r="1038" spans="1:5" x14ac:dyDescent="0.25">
      <c r="A1038">
        <v>1037</v>
      </c>
      <c r="C1038" s="4">
        <v>2</v>
      </c>
      <c r="D1038" s="5">
        <v>3</v>
      </c>
    </row>
    <row r="1039" spans="1:5" x14ac:dyDescent="0.25">
      <c r="A1039">
        <v>1038</v>
      </c>
      <c r="C1039" s="4">
        <v>2</v>
      </c>
      <c r="D1039" s="5">
        <v>3</v>
      </c>
    </row>
    <row r="1040" spans="1:5" x14ac:dyDescent="0.25">
      <c r="A1040">
        <v>1039</v>
      </c>
      <c r="C1040" s="4">
        <v>2</v>
      </c>
      <c r="D1040" s="5">
        <v>3</v>
      </c>
    </row>
    <row r="1041" spans="1:5" x14ac:dyDescent="0.25">
      <c r="A1041">
        <v>1040</v>
      </c>
      <c r="C1041" s="4">
        <v>2</v>
      </c>
      <c r="D1041" s="5">
        <v>3</v>
      </c>
    </row>
    <row r="1042" spans="1:5" x14ac:dyDescent="0.25">
      <c r="A1042">
        <v>1041</v>
      </c>
      <c r="C1042" s="4">
        <v>2</v>
      </c>
    </row>
    <row r="1043" spans="1:5" x14ac:dyDescent="0.25">
      <c r="A1043">
        <v>1042</v>
      </c>
      <c r="C1043" s="4">
        <v>2</v>
      </c>
    </row>
    <row r="1044" spans="1:5" x14ac:dyDescent="0.25">
      <c r="A1044">
        <v>1043</v>
      </c>
      <c r="C1044" s="4">
        <v>2</v>
      </c>
    </row>
    <row r="1045" spans="1:5" x14ac:dyDescent="0.25">
      <c r="A1045">
        <v>1044</v>
      </c>
      <c r="B1045" s="2">
        <v>1</v>
      </c>
      <c r="C1045" s="4">
        <v>2</v>
      </c>
    </row>
    <row r="1046" spans="1:5" x14ac:dyDescent="0.25">
      <c r="A1046">
        <v>1045</v>
      </c>
      <c r="B1046" s="2">
        <v>1</v>
      </c>
      <c r="C1046" s="4">
        <v>2</v>
      </c>
    </row>
    <row r="1047" spans="1:5" x14ac:dyDescent="0.25">
      <c r="A1047">
        <v>1046</v>
      </c>
      <c r="B1047" s="2">
        <v>1</v>
      </c>
      <c r="C1047" s="4">
        <v>2</v>
      </c>
    </row>
    <row r="1048" spans="1:5" x14ac:dyDescent="0.25">
      <c r="A1048">
        <v>1047</v>
      </c>
      <c r="B1048" s="2">
        <v>1</v>
      </c>
    </row>
    <row r="1049" spans="1:5" x14ac:dyDescent="0.25">
      <c r="A1049">
        <v>1048</v>
      </c>
      <c r="B1049" s="2">
        <v>1</v>
      </c>
    </row>
    <row r="1050" spans="1:5" x14ac:dyDescent="0.25">
      <c r="A1050">
        <v>1049</v>
      </c>
      <c r="B1050" s="2">
        <v>1</v>
      </c>
      <c r="E1050" s="3">
        <v>4</v>
      </c>
    </row>
    <row r="1051" spans="1:5" x14ac:dyDescent="0.25">
      <c r="A1051">
        <v>1050</v>
      </c>
      <c r="B1051" s="2">
        <v>1</v>
      </c>
      <c r="E1051" s="3">
        <v>4</v>
      </c>
    </row>
    <row r="1052" spans="1:5" x14ac:dyDescent="0.25">
      <c r="A1052">
        <v>1051</v>
      </c>
      <c r="B1052" s="2">
        <v>1</v>
      </c>
      <c r="E1052" s="3">
        <v>4</v>
      </c>
    </row>
    <row r="1053" spans="1:5" x14ac:dyDescent="0.25">
      <c r="A1053">
        <v>1052</v>
      </c>
      <c r="B1053" s="2">
        <v>1</v>
      </c>
      <c r="E1053" s="3">
        <v>4</v>
      </c>
    </row>
    <row r="1054" spans="1:5" x14ac:dyDescent="0.25">
      <c r="A1054">
        <v>1053</v>
      </c>
      <c r="B1054" s="2">
        <v>1</v>
      </c>
      <c r="E1054" s="3">
        <v>4</v>
      </c>
    </row>
    <row r="1055" spans="1:5" x14ac:dyDescent="0.25">
      <c r="A1055">
        <v>1054</v>
      </c>
      <c r="B1055" s="2">
        <v>1</v>
      </c>
      <c r="E1055" s="3">
        <v>4</v>
      </c>
    </row>
    <row r="1056" spans="1:5" x14ac:dyDescent="0.25">
      <c r="A1056">
        <v>1055</v>
      </c>
      <c r="D1056" s="5">
        <v>3</v>
      </c>
      <c r="E1056" s="3">
        <v>4</v>
      </c>
    </row>
    <row r="1057" spans="1:5" x14ac:dyDescent="0.25">
      <c r="A1057">
        <v>1056</v>
      </c>
      <c r="D1057" s="5">
        <v>3</v>
      </c>
      <c r="E1057" s="3">
        <v>4</v>
      </c>
    </row>
    <row r="1058" spans="1:5" x14ac:dyDescent="0.25">
      <c r="A1058">
        <v>1057</v>
      </c>
      <c r="D1058" s="5">
        <v>3</v>
      </c>
      <c r="E1058" s="3">
        <v>4</v>
      </c>
    </row>
    <row r="1059" spans="1:5" x14ac:dyDescent="0.25">
      <c r="A1059">
        <v>1058</v>
      </c>
      <c r="C1059" s="4">
        <v>2</v>
      </c>
      <c r="D1059" s="5">
        <v>3</v>
      </c>
      <c r="E1059" s="3">
        <v>4</v>
      </c>
    </row>
    <row r="1060" spans="1:5" x14ac:dyDescent="0.25">
      <c r="A1060">
        <v>1059</v>
      </c>
      <c r="C1060" s="4">
        <v>2</v>
      </c>
      <c r="D1060" s="5">
        <v>3</v>
      </c>
      <c r="E1060" s="3">
        <v>4</v>
      </c>
    </row>
    <row r="1061" spans="1:5" x14ac:dyDescent="0.25">
      <c r="A1061">
        <v>1060</v>
      </c>
      <c r="C1061" s="4">
        <v>2</v>
      </c>
      <c r="D1061" s="5">
        <v>3</v>
      </c>
    </row>
    <row r="1062" spans="1:5" x14ac:dyDescent="0.25">
      <c r="A1062">
        <v>1061</v>
      </c>
      <c r="C1062" s="4">
        <v>2</v>
      </c>
      <c r="D1062" s="5">
        <v>3</v>
      </c>
    </row>
    <row r="1063" spans="1:5" x14ac:dyDescent="0.25">
      <c r="A1063">
        <v>1062</v>
      </c>
      <c r="C1063" s="4">
        <v>2</v>
      </c>
      <c r="D1063" s="5">
        <v>3</v>
      </c>
    </row>
    <row r="1064" spans="1:5" x14ac:dyDescent="0.25">
      <c r="A1064">
        <v>1063</v>
      </c>
      <c r="C1064" s="4">
        <v>2</v>
      </c>
      <c r="D1064" s="5">
        <v>3</v>
      </c>
    </row>
    <row r="1065" spans="1:5" x14ac:dyDescent="0.25">
      <c r="A1065">
        <v>1064</v>
      </c>
      <c r="C1065" s="4">
        <v>2</v>
      </c>
      <c r="D1065" s="5">
        <v>3</v>
      </c>
    </row>
    <row r="1066" spans="1:5" x14ac:dyDescent="0.25">
      <c r="A1066">
        <v>1065</v>
      </c>
      <c r="C1066" s="4">
        <v>2</v>
      </c>
      <c r="D1066" s="5">
        <v>3</v>
      </c>
    </row>
    <row r="1067" spans="1:5" x14ac:dyDescent="0.25">
      <c r="A1067">
        <v>1066</v>
      </c>
      <c r="C1067" s="4">
        <v>2</v>
      </c>
    </row>
    <row r="1068" spans="1:5" x14ac:dyDescent="0.25">
      <c r="A1068">
        <v>1067</v>
      </c>
      <c r="C1068" s="4">
        <v>2</v>
      </c>
    </row>
    <row r="1069" spans="1:5" x14ac:dyDescent="0.25">
      <c r="A1069">
        <v>1068</v>
      </c>
      <c r="B1069" s="2">
        <v>1</v>
      </c>
      <c r="C1069" s="4">
        <v>2</v>
      </c>
    </row>
    <row r="1070" spans="1:5" x14ac:dyDescent="0.25">
      <c r="A1070">
        <v>1069</v>
      </c>
      <c r="B1070" s="2">
        <v>1</v>
      </c>
      <c r="C1070" s="4">
        <v>2</v>
      </c>
    </row>
    <row r="1071" spans="1:5" x14ac:dyDescent="0.25">
      <c r="A1071">
        <v>1070</v>
      </c>
      <c r="B1071" s="2">
        <v>1</v>
      </c>
      <c r="C1071" s="4">
        <v>2</v>
      </c>
    </row>
    <row r="1072" spans="1:5" x14ac:dyDescent="0.25">
      <c r="A1072">
        <v>1071</v>
      </c>
      <c r="B1072" s="2">
        <v>1</v>
      </c>
    </row>
    <row r="1073" spans="1:5" x14ac:dyDescent="0.25">
      <c r="A1073">
        <v>1072</v>
      </c>
      <c r="B1073" s="2">
        <v>1</v>
      </c>
    </row>
    <row r="1074" spans="1:5" x14ac:dyDescent="0.25">
      <c r="A1074">
        <v>1073</v>
      </c>
      <c r="B1074" s="2">
        <v>1</v>
      </c>
      <c r="E1074" s="3">
        <v>4</v>
      </c>
    </row>
    <row r="1075" spans="1:5" x14ac:dyDescent="0.25">
      <c r="A1075">
        <v>1074</v>
      </c>
      <c r="B1075" s="2">
        <v>1</v>
      </c>
      <c r="E1075" s="3">
        <v>4</v>
      </c>
    </row>
    <row r="1076" spans="1:5" x14ac:dyDescent="0.25">
      <c r="A1076">
        <v>1075</v>
      </c>
      <c r="B1076" s="2">
        <v>1</v>
      </c>
      <c r="E1076" s="3">
        <v>4</v>
      </c>
    </row>
    <row r="1077" spans="1:5" x14ac:dyDescent="0.25">
      <c r="A1077">
        <v>1076</v>
      </c>
      <c r="B1077" s="2">
        <v>1</v>
      </c>
      <c r="E1077" s="3">
        <v>4</v>
      </c>
    </row>
    <row r="1078" spans="1:5" x14ac:dyDescent="0.25">
      <c r="A1078">
        <v>1077</v>
      </c>
      <c r="B1078" s="2">
        <v>1</v>
      </c>
      <c r="E1078" s="3">
        <v>4</v>
      </c>
    </row>
    <row r="1079" spans="1:5" x14ac:dyDescent="0.25">
      <c r="A1079">
        <v>1078</v>
      </c>
      <c r="B1079" s="2">
        <v>1</v>
      </c>
      <c r="D1079" s="5">
        <v>3</v>
      </c>
      <c r="E1079" s="3">
        <v>4</v>
      </c>
    </row>
    <row r="1080" spans="1:5" x14ac:dyDescent="0.25">
      <c r="A1080">
        <v>1079</v>
      </c>
      <c r="D1080" s="5">
        <v>3</v>
      </c>
      <c r="E1080" s="3">
        <v>4</v>
      </c>
    </row>
    <row r="1081" spans="1:5" x14ac:dyDescent="0.25">
      <c r="A1081">
        <v>1080</v>
      </c>
      <c r="D1081" s="5">
        <v>3</v>
      </c>
      <c r="E1081" s="3">
        <v>4</v>
      </c>
    </row>
    <row r="1082" spans="1:5" x14ac:dyDescent="0.25">
      <c r="A1082">
        <v>1081</v>
      </c>
      <c r="C1082" s="4">
        <v>2</v>
      </c>
      <c r="D1082" s="5">
        <v>3</v>
      </c>
      <c r="E1082" s="3">
        <v>4</v>
      </c>
    </row>
    <row r="1083" spans="1:5" x14ac:dyDescent="0.25">
      <c r="A1083">
        <v>1082</v>
      </c>
      <c r="C1083" s="4">
        <v>2</v>
      </c>
      <c r="D1083" s="5">
        <v>3</v>
      </c>
      <c r="E1083" s="3">
        <v>4</v>
      </c>
    </row>
    <row r="1084" spans="1:5" x14ac:dyDescent="0.25">
      <c r="A1084">
        <v>1083</v>
      </c>
      <c r="C1084" s="4">
        <v>2</v>
      </c>
      <c r="D1084" s="5">
        <v>3</v>
      </c>
      <c r="E1084" s="3">
        <v>4</v>
      </c>
    </row>
    <row r="1085" spans="1:5" x14ac:dyDescent="0.25">
      <c r="A1085">
        <v>1084</v>
      </c>
      <c r="C1085" s="4">
        <v>2</v>
      </c>
      <c r="D1085" s="5">
        <v>3</v>
      </c>
      <c r="E1085" s="3">
        <v>4</v>
      </c>
    </row>
    <row r="1086" spans="1:5" x14ac:dyDescent="0.25">
      <c r="A1086">
        <v>1085</v>
      </c>
      <c r="C1086" s="4">
        <v>2</v>
      </c>
      <c r="D1086" s="5">
        <v>3</v>
      </c>
      <c r="E1086" s="3">
        <v>4</v>
      </c>
    </row>
    <row r="1087" spans="1:5" x14ac:dyDescent="0.25">
      <c r="A1087">
        <v>1086</v>
      </c>
      <c r="C1087" s="4">
        <v>2</v>
      </c>
      <c r="D1087" s="5">
        <v>3</v>
      </c>
    </row>
    <row r="1088" spans="1:5" x14ac:dyDescent="0.25">
      <c r="A1088">
        <v>1087</v>
      </c>
      <c r="C1088" s="4">
        <v>2</v>
      </c>
      <c r="D1088" s="5">
        <v>3</v>
      </c>
    </row>
    <row r="1089" spans="1:5" x14ac:dyDescent="0.25">
      <c r="A1089">
        <v>1088</v>
      </c>
      <c r="C1089" s="4">
        <v>2</v>
      </c>
      <c r="D1089" s="5">
        <v>3</v>
      </c>
    </row>
    <row r="1090" spans="1:5" x14ac:dyDescent="0.25">
      <c r="A1090">
        <v>1089</v>
      </c>
      <c r="C1090" s="4">
        <v>2</v>
      </c>
      <c r="D1090" s="5">
        <v>3</v>
      </c>
    </row>
    <row r="1091" spans="1:5" x14ac:dyDescent="0.25">
      <c r="A1091">
        <v>1090</v>
      </c>
      <c r="C1091" s="4">
        <v>2</v>
      </c>
      <c r="D1091" s="5">
        <v>3</v>
      </c>
    </row>
    <row r="1092" spans="1:5" x14ac:dyDescent="0.25">
      <c r="A1092">
        <v>1091</v>
      </c>
      <c r="C1092" s="4">
        <v>2</v>
      </c>
    </row>
    <row r="1093" spans="1:5" x14ac:dyDescent="0.25">
      <c r="A1093">
        <v>1092</v>
      </c>
      <c r="C1093" s="4">
        <v>2</v>
      </c>
    </row>
    <row r="1094" spans="1:5" x14ac:dyDescent="0.25">
      <c r="A1094">
        <v>1093</v>
      </c>
      <c r="B1094" s="2">
        <v>1</v>
      </c>
      <c r="C1094" s="4">
        <v>2</v>
      </c>
    </row>
    <row r="1095" spans="1:5" x14ac:dyDescent="0.25">
      <c r="A1095">
        <v>1094</v>
      </c>
      <c r="B1095" s="2">
        <v>1</v>
      </c>
      <c r="C1095" s="4">
        <v>2</v>
      </c>
    </row>
    <row r="1096" spans="1:5" x14ac:dyDescent="0.25">
      <c r="A1096">
        <v>1095</v>
      </c>
      <c r="B1096" s="2">
        <v>1</v>
      </c>
    </row>
    <row r="1097" spans="1:5" x14ac:dyDescent="0.25">
      <c r="A1097">
        <v>1096</v>
      </c>
      <c r="B1097" s="2">
        <v>1</v>
      </c>
    </row>
    <row r="1098" spans="1:5" x14ac:dyDescent="0.25">
      <c r="A1098">
        <v>1097</v>
      </c>
      <c r="B1098" s="2">
        <v>1</v>
      </c>
      <c r="E1098" s="3">
        <v>4</v>
      </c>
    </row>
    <row r="1099" spans="1:5" x14ac:dyDescent="0.25">
      <c r="A1099">
        <v>1098</v>
      </c>
      <c r="B1099" s="2">
        <v>1</v>
      </c>
      <c r="E1099" s="3">
        <v>4</v>
      </c>
    </row>
    <row r="1100" spans="1:5" x14ac:dyDescent="0.25">
      <c r="A1100">
        <v>1099</v>
      </c>
      <c r="B1100" s="2">
        <v>1</v>
      </c>
      <c r="E1100" s="3">
        <v>4</v>
      </c>
    </row>
    <row r="1101" spans="1:5" x14ac:dyDescent="0.25">
      <c r="A1101">
        <v>1100</v>
      </c>
      <c r="B1101" s="2">
        <v>1</v>
      </c>
      <c r="E1101" s="3">
        <v>4</v>
      </c>
    </row>
    <row r="1102" spans="1:5" x14ac:dyDescent="0.25">
      <c r="A1102">
        <v>1101</v>
      </c>
      <c r="B1102" s="2">
        <v>1</v>
      </c>
      <c r="E1102" s="3">
        <v>4</v>
      </c>
    </row>
    <row r="1103" spans="1:5" x14ac:dyDescent="0.25">
      <c r="A1103">
        <v>1102</v>
      </c>
      <c r="B1103" s="2">
        <v>1</v>
      </c>
      <c r="E1103" s="3">
        <v>4</v>
      </c>
    </row>
    <row r="1104" spans="1:5" x14ac:dyDescent="0.25">
      <c r="A1104">
        <v>1103</v>
      </c>
      <c r="B1104" s="2">
        <v>1</v>
      </c>
      <c r="D1104" s="5">
        <v>3</v>
      </c>
      <c r="E1104" s="3">
        <v>4</v>
      </c>
    </row>
    <row r="1105" spans="1:5" x14ac:dyDescent="0.25">
      <c r="A1105">
        <v>1104</v>
      </c>
      <c r="B1105" s="2">
        <v>1</v>
      </c>
      <c r="D1105" s="5">
        <v>3</v>
      </c>
      <c r="E1105" s="3">
        <v>4</v>
      </c>
    </row>
    <row r="1106" spans="1:5" x14ac:dyDescent="0.25">
      <c r="A1106">
        <v>1105</v>
      </c>
      <c r="B1106" s="2">
        <v>1</v>
      </c>
      <c r="D1106" s="5">
        <v>3</v>
      </c>
      <c r="E1106" s="3">
        <v>4</v>
      </c>
    </row>
    <row r="1107" spans="1:5" x14ac:dyDescent="0.25">
      <c r="A1107">
        <v>1106</v>
      </c>
      <c r="D1107" s="5">
        <v>3</v>
      </c>
      <c r="E1107" s="3">
        <v>4</v>
      </c>
    </row>
    <row r="1108" spans="1:5" x14ac:dyDescent="0.25">
      <c r="A1108">
        <v>1107</v>
      </c>
      <c r="D1108" s="5">
        <v>3</v>
      </c>
      <c r="E1108" s="3">
        <v>4</v>
      </c>
    </row>
    <row r="1109" spans="1:5" x14ac:dyDescent="0.25">
      <c r="A1109">
        <v>1108</v>
      </c>
      <c r="C1109" s="4">
        <v>2</v>
      </c>
      <c r="D1109" s="5">
        <v>3</v>
      </c>
      <c r="E1109" s="3">
        <v>4</v>
      </c>
    </row>
    <row r="1110" spans="1:5" x14ac:dyDescent="0.25">
      <c r="A1110">
        <v>1109</v>
      </c>
      <c r="C1110" s="4">
        <v>2</v>
      </c>
      <c r="D1110" s="5">
        <v>3</v>
      </c>
    </row>
    <row r="1111" spans="1:5" x14ac:dyDescent="0.25">
      <c r="A1111">
        <v>1110</v>
      </c>
      <c r="C1111" s="4">
        <v>2</v>
      </c>
      <c r="D1111" s="5">
        <v>3</v>
      </c>
    </row>
    <row r="1112" spans="1:5" x14ac:dyDescent="0.25">
      <c r="A1112">
        <v>1111</v>
      </c>
      <c r="C1112" s="4">
        <v>2</v>
      </c>
      <c r="D1112" s="5">
        <v>3</v>
      </c>
    </row>
    <row r="1113" spans="1:5" x14ac:dyDescent="0.25">
      <c r="A1113">
        <v>1112</v>
      </c>
      <c r="C1113" s="4">
        <v>2</v>
      </c>
      <c r="D1113" s="5">
        <v>3</v>
      </c>
    </row>
    <row r="1114" spans="1:5" x14ac:dyDescent="0.25">
      <c r="A1114">
        <v>1113</v>
      </c>
      <c r="C1114" s="4">
        <v>2</v>
      </c>
      <c r="D1114" s="5">
        <v>3</v>
      </c>
    </row>
    <row r="1115" spans="1:5" x14ac:dyDescent="0.25">
      <c r="A1115">
        <v>1114</v>
      </c>
      <c r="C1115" s="4">
        <v>2</v>
      </c>
      <c r="D1115" s="5">
        <v>3</v>
      </c>
    </row>
    <row r="1116" spans="1:5" x14ac:dyDescent="0.25">
      <c r="A1116">
        <v>1115</v>
      </c>
      <c r="C1116" s="4">
        <v>2</v>
      </c>
      <c r="D1116" s="5">
        <v>3</v>
      </c>
    </row>
    <row r="1117" spans="1:5" x14ac:dyDescent="0.25">
      <c r="A1117">
        <v>1116</v>
      </c>
      <c r="C1117" s="4">
        <v>2</v>
      </c>
      <c r="D1117" s="5">
        <v>3</v>
      </c>
    </row>
    <row r="1118" spans="1:5" x14ac:dyDescent="0.25">
      <c r="A1118">
        <v>1117</v>
      </c>
      <c r="C1118" s="4">
        <v>2</v>
      </c>
      <c r="D1118" s="5">
        <v>3</v>
      </c>
    </row>
    <row r="1119" spans="1:5" x14ac:dyDescent="0.25">
      <c r="A1119">
        <v>1118</v>
      </c>
      <c r="B1119" s="2">
        <v>1</v>
      </c>
      <c r="C1119" s="4">
        <v>2</v>
      </c>
      <c r="D1119" s="5">
        <v>3</v>
      </c>
    </row>
    <row r="1120" spans="1:5" x14ac:dyDescent="0.25">
      <c r="A1120">
        <v>1119</v>
      </c>
      <c r="B1120" s="2">
        <v>1</v>
      </c>
      <c r="C1120" s="4">
        <v>2</v>
      </c>
    </row>
    <row r="1121" spans="1:6" x14ac:dyDescent="0.25">
      <c r="A1121">
        <v>1120</v>
      </c>
      <c r="B1121" s="2">
        <v>1</v>
      </c>
      <c r="C1121" s="4">
        <v>2</v>
      </c>
    </row>
    <row r="1122" spans="1:6" x14ac:dyDescent="0.25">
      <c r="A1122">
        <v>1121</v>
      </c>
      <c r="B1122" s="2">
        <v>1</v>
      </c>
      <c r="C1122" s="4">
        <v>2</v>
      </c>
    </row>
    <row r="1123" spans="1:6" x14ac:dyDescent="0.25">
      <c r="A1123">
        <v>1122</v>
      </c>
      <c r="B1123" s="2">
        <v>1</v>
      </c>
      <c r="C1123" s="4">
        <v>2</v>
      </c>
    </row>
    <row r="1124" spans="1:6" x14ac:dyDescent="0.25">
      <c r="A1124">
        <v>1123</v>
      </c>
      <c r="B1124" s="2">
        <v>1</v>
      </c>
      <c r="C1124" s="4">
        <v>2</v>
      </c>
    </row>
    <row r="1125" spans="1:6" x14ac:dyDescent="0.25">
      <c r="A1125">
        <v>1124</v>
      </c>
      <c r="B1125" s="2">
        <v>1</v>
      </c>
      <c r="E1125" s="3">
        <v>4</v>
      </c>
    </row>
    <row r="1126" spans="1:6" x14ac:dyDescent="0.25">
      <c r="A1126">
        <v>1125</v>
      </c>
      <c r="B1126" s="2">
        <v>1</v>
      </c>
      <c r="E1126" s="3">
        <v>4</v>
      </c>
      <c r="F1126" t="s">
        <v>22</v>
      </c>
    </row>
    <row r="1127" spans="1:6" x14ac:dyDescent="0.25">
      <c r="A1127">
        <v>1126</v>
      </c>
    </row>
    <row r="1128" spans="1:6" x14ac:dyDescent="0.25">
      <c r="A1128">
        <v>1127</v>
      </c>
      <c r="F1128" t="s">
        <v>22</v>
      </c>
    </row>
    <row r="1129" spans="1:6" x14ac:dyDescent="0.25">
      <c r="A1129">
        <v>1128</v>
      </c>
      <c r="C1129" s="4">
        <v>2</v>
      </c>
    </row>
    <row r="1130" spans="1:6" x14ac:dyDescent="0.25">
      <c r="A1130">
        <v>1129</v>
      </c>
      <c r="C1130" s="4">
        <v>2</v>
      </c>
    </row>
    <row r="1131" spans="1:6" x14ac:dyDescent="0.25">
      <c r="A1131">
        <v>1130</v>
      </c>
      <c r="C1131" s="4">
        <v>2</v>
      </c>
    </row>
    <row r="1132" spans="1:6" x14ac:dyDescent="0.25">
      <c r="A1132">
        <v>1131</v>
      </c>
      <c r="C1132" s="4">
        <v>2</v>
      </c>
    </row>
    <row r="1133" spans="1:6" x14ac:dyDescent="0.25">
      <c r="A1133">
        <v>1132</v>
      </c>
      <c r="C1133" s="4">
        <v>2</v>
      </c>
      <c r="D1133" s="5">
        <v>3</v>
      </c>
    </row>
    <row r="1134" spans="1:6" x14ac:dyDescent="0.25">
      <c r="A1134">
        <v>1133</v>
      </c>
      <c r="C1134" s="4">
        <v>2</v>
      </c>
      <c r="D1134" s="5">
        <v>3</v>
      </c>
    </row>
    <row r="1135" spans="1:6" x14ac:dyDescent="0.25">
      <c r="A1135">
        <v>1134</v>
      </c>
      <c r="C1135" s="4">
        <v>2</v>
      </c>
      <c r="D1135" s="5">
        <v>3</v>
      </c>
    </row>
    <row r="1136" spans="1:6" x14ac:dyDescent="0.25">
      <c r="A1136">
        <v>1135</v>
      </c>
      <c r="C1136" s="4">
        <v>2</v>
      </c>
      <c r="D1136" s="5">
        <v>3</v>
      </c>
    </row>
    <row r="1137" spans="1:5" x14ac:dyDescent="0.25">
      <c r="A1137">
        <v>1136</v>
      </c>
      <c r="C1137" s="4">
        <v>2</v>
      </c>
      <c r="D1137" s="5">
        <v>3</v>
      </c>
    </row>
    <row r="1138" spans="1:5" x14ac:dyDescent="0.25">
      <c r="A1138">
        <v>1137</v>
      </c>
      <c r="C1138" s="4">
        <v>2</v>
      </c>
      <c r="D1138" s="5">
        <v>3</v>
      </c>
    </row>
    <row r="1139" spans="1:5" x14ac:dyDescent="0.25">
      <c r="A1139">
        <v>1138</v>
      </c>
      <c r="C1139" s="4">
        <v>2</v>
      </c>
      <c r="D1139" s="5">
        <v>3</v>
      </c>
    </row>
    <row r="1140" spans="1:5" x14ac:dyDescent="0.25">
      <c r="A1140">
        <v>1139</v>
      </c>
      <c r="C1140" s="4">
        <v>2</v>
      </c>
      <c r="D1140" s="5">
        <v>3</v>
      </c>
    </row>
    <row r="1141" spans="1:5" x14ac:dyDescent="0.25">
      <c r="A1141">
        <v>1140</v>
      </c>
      <c r="C1141" s="4">
        <v>2</v>
      </c>
      <c r="D1141" s="5">
        <v>3</v>
      </c>
    </row>
    <row r="1142" spans="1:5" x14ac:dyDescent="0.25">
      <c r="A1142">
        <v>1141</v>
      </c>
      <c r="C1142" s="4">
        <v>2</v>
      </c>
      <c r="D1142" s="5">
        <v>3</v>
      </c>
    </row>
    <row r="1143" spans="1:5" x14ac:dyDescent="0.25">
      <c r="A1143">
        <v>1142</v>
      </c>
      <c r="C1143" s="4">
        <v>2</v>
      </c>
      <c r="D1143" s="5">
        <v>3</v>
      </c>
    </row>
    <row r="1144" spans="1:5" x14ac:dyDescent="0.25">
      <c r="A1144">
        <v>1143</v>
      </c>
      <c r="C1144" s="4">
        <v>2</v>
      </c>
      <c r="D1144" s="5">
        <v>3</v>
      </c>
    </row>
    <row r="1145" spans="1:5" x14ac:dyDescent="0.25">
      <c r="A1145">
        <v>1144</v>
      </c>
      <c r="C1145" s="4">
        <v>2</v>
      </c>
      <c r="D1145" s="5">
        <v>3</v>
      </c>
    </row>
    <row r="1146" spans="1:5" x14ac:dyDescent="0.25">
      <c r="A1146">
        <v>1145</v>
      </c>
      <c r="C1146" s="4">
        <v>2</v>
      </c>
      <c r="D1146" s="5">
        <v>3</v>
      </c>
    </row>
    <row r="1147" spans="1:5" x14ac:dyDescent="0.25">
      <c r="A1147">
        <v>1146</v>
      </c>
      <c r="C1147" s="4">
        <v>2</v>
      </c>
      <c r="D1147" s="5">
        <v>3</v>
      </c>
    </row>
    <row r="1148" spans="1:5" x14ac:dyDescent="0.25">
      <c r="A1148">
        <v>1147</v>
      </c>
      <c r="C1148" s="4">
        <v>2</v>
      </c>
      <c r="D1148" s="5">
        <v>3</v>
      </c>
    </row>
    <row r="1149" spans="1:5" x14ac:dyDescent="0.25">
      <c r="A1149">
        <v>1148</v>
      </c>
      <c r="B1149" s="2">
        <v>1</v>
      </c>
      <c r="D1149" s="5">
        <v>3</v>
      </c>
      <c r="E1149" s="3">
        <v>4</v>
      </c>
    </row>
    <row r="1150" spans="1:5" x14ac:dyDescent="0.25">
      <c r="A1150">
        <v>1149</v>
      </c>
      <c r="B1150" s="2">
        <v>1</v>
      </c>
      <c r="D1150" s="5">
        <v>3</v>
      </c>
      <c r="E1150" s="3">
        <v>4</v>
      </c>
    </row>
    <row r="1151" spans="1:5" x14ac:dyDescent="0.25">
      <c r="A1151">
        <v>1150</v>
      </c>
      <c r="B1151" s="2">
        <v>1</v>
      </c>
      <c r="D1151" s="5">
        <v>3</v>
      </c>
      <c r="E1151" s="3">
        <v>4</v>
      </c>
    </row>
    <row r="1152" spans="1:5" x14ac:dyDescent="0.25">
      <c r="A1152">
        <v>1151</v>
      </c>
      <c r="B1152" s="2">
        <v>1</v>
      </c>
      <c r="E1152" s="3">
        <v>4</v>
      </c>
    </row>
    <row r="1153" spans="1:5" x14ac:dyDescent="0.25">
      <c r="A1153">
        <v>1152</v>
      </c>
      <c r="B1153" s="2">
        <v>1</v>
      </c>
      <c r="E1153" s="3">
        <v>4</v>
      </c>
    </row>
    <row r="1154" spans="1:5" x14ac:dyDescent="0.25">
      <c r="A1154">
        <v>1153</v>
      </c>
      <c r="B1154" s="2">
        <v>1</v>
      </c>
      <c r="E1154" s="3">
        <v>4</v>
      </c>
    </row>
    <row r="1155" spans="1:5" x14ac:dyDescent="0.25">
      <c r="A1155">
        <v>1154</v>
      </c>
      <c r="B1155" s="2">
        <v>1</v>
      </c>
      <c r="E1155" s="3">
        <v>4</v>
      </c>
    </row>
    <row r="1156" spans="1:5" x14ac:dyDescent="0.25">
      <c r="A1156">
        <v>1155</v>
      </c>
      <c r="B1156" s="2">
        <v>1</v>
      </c>
      <c r="E1156" s="3">
        <v>4</v>
      </c>
    </row>
    <row r="1157" spans="1:5" x14ac:dyDescent="0.25">
      <c r="A1157">
        <v>1156</v>
      </c>
      <c r="B1157" s="2">
        <v>1</v>
      </c>
      <c r="E1157" s="3">
        <v>4</v>
      </c>
    </row>
    <row r="1158" spans="1:5" x14ac:dyDescent="0.25">
      <c r="A1158">
        <v>1157</v>
      </c>
      <c r="B1158" s="2">
        <v>1</v>
      </c>
      <c r="E1158" s="3">
        <v>4</v>
      </c>
    </row>
    <row r="1159" spans="1:5" x14ac:dyDescent="0.25">
      <c r="A1159">
        <v>1158</v>
      </c>
      <c r="B1159" s="2">
        <v>1</v>
      </c>
      <c r="E1159" s="3">
        <v>4</v>
      </c>
    </row>
    <row r="1160" spans="1:5" x14ac:dyDescent="0.25">
      <c r="A1160">
        <v>1159</v>
      </c>
      <c r="B1160" s="2">
        <v>1</v>
      </c>
      <c r="E1160" s="3">
        <v>4</v>
      </c>
    </row>
    <row r="1161" spans="1:5" x14ac:dyDescent="0.25">
      <c r="A1161">
        <v>1160</v>
      </c>
      <c r="B1161" s="2">
        <v>1</v>
      </c>
      <c r="E1161" s="3">
        <v>4</v>
      </c>
    </row>
    <row r="1162" spans="1:5" x14ac:dyDescent="0.25">
      <c r="A1162">
        <v>1161</v>
      </c>
      <c r="B1162" s="2">
        <v>1</v>
      </c>
      <c r="E1162" s="3">
        <v>4</v>
      </c>
    </row>
    <row r="1163" spans="1:5" x14ac:dyDescent="0.25">
      <c r="A1163">
        <v>1162</v>
      </c>
      <c r="B1163" s="2">
        <v>1</v>
      </c>
      <c r="E1163" s="3">
        <v>4</v>
      </c>
    </row>
    <row r="1164" spans="1:5" x14ac:dyDescent="0.25">
      <c r="A1164">
        <v>1163</v>
      </c>
      <c r="B1164" s="2">
        <v>1</v>
      </c>
      <c r="E1164" s="3">
        <v>4</v>
      </c>
    </row>
    <row r="1165" spans="1:5" x14ac:dyDescent="0.25">
      <c r="A1165">
        <v>1164</v>
      </c>
      <c r="B1165" s="2">
        <v>1</v>
      </c>
      <c r="E1165" s="3">
        <v>4</v>
      </c>
    </row>
    <row r="1166" spans="1:5" x14ac:dyDescent="0.25">
      <c r="A1166">
        <v>1165</v>
      </c>
      <c r="B1166" s="2">
        <v>1</v>
      </c>
      <c r="E1166" s="3">
        <v>4</v>
      </c>
    </row>
    <row r="1167" spans="1:5" x14ac:dyDescent="0.25">
      <c r="A1167">
        <v>1166</v>
      </c>
      <c r="B1167" s="2">
        <v>1</v>
      </c>
      <c r="E1167" s="3">
        <v>4</v>
      </c>
    </row>
    <row r="1168" spans="1:5" x14ac:dyDescent="0.25">
      <c r="A1168">
        <v>1167</v>
      </c>
      <c r="D1168" s="5">
        <v>3</v>
      </c>
    </row>
    <row r="1169" spans="1:5" x14ac:dyDescent="0.25">
      <c r="A1169">
        <v>1168</v>
      </c>
      <c r="C1169" s="4">
        <v>2</v>
      </c>
      <c r="D1169" s="5">
        <v>3</v>
      </c>
    </row>
    <row r="1170" spans="1:5" x14ac:dyDescent="0.25">
      <c r="A1170">
        <v>1169</v>
      </c>
      <c r="C1170" s="4">
        <v>2</v>
      </c>
      <c r="D1170" s="5">
        <v>3</v>
      </c>
    </row>
    <row r="1171" spans="1:5" x14ac:dyDescent="0.25">
      <c r="A1171">
        <v>1170</v>
      </c>
      <c r="C1171" s="4">
        <v>2</v>
      </c>
      <c r="D1171" s="5">
        <v>3</v>
      </c>
    </row>
    <row r="1172" spans="1:5" x14ac:dyDescent="0.25">
      <c r="A1172">
        <v>1171</v>
      </c>
      <c r="C1172" s="4">
        <v>2</v>
      </c>
      <c r="D1172" s="5">
        <v>3</v>
      </c>
    </row>
    <row r="1173" spans="1:5" x14ac:dyDescent="0.25">
      <c r="A1173">
        <v>1172</v>
      </c>
      <c r="C1173" s="4">
        <v>2</v>
      </c>
      <c r="D1173" s="5">
        <v>3</v>
      </c>
    </row>
    <row r="1174" spans="1:5" x14ac:dyDescent="0.25">
      <c r="A1174">
        <v>1173</v>
      </c>
      <c r="C1174" s="4">
        <v>2</v>
      </c>
      <c r="D1174" s="5">
        <v>3</v>
      </c>
    </row>
    <row r="1175" spans="1:5" x14ac:dyDescent="0.25">
      <c r="A1175">
        <v>1174</v>
      </c>
      <c r="C1175" s="4">
        <v>2</v>
      </c>
      <c r="D1175" s="5">
        <v>3</v>
      </c>
    </row>
    <row r="1176" spans="1:5" x14ac:dyDescent="0.25">
      <c r="A1176">
        <v>1175</v>
      </c>
      <c r="C1176" s="4">
        <v>2</v>
      </c>
      <c r="D1176" s="5">
        <v>3</v>
      </c>
    </row>
    <row r="1177" spans="1:5" x14ac:dyDescent="0.25">
      <c r="A1177">
        <v>1176</v>
      </c>
      <c r="C1177" s="4">
        <v>2</v>
      </c>
      <c r="D1177" s="5">
        <v>3</v>
      </c>
    </row>
    <row r="1178" spans="1:5" x14ac:dyDescent="0.25">
      <c r="A1178">
        <v>1177</v>
      </c>
      <c r="C1178" s="4">
        <v>2</v>
      </c>
      <c r="D1178" s="5">
        <v>3</v>
      </c>
    </row>
    <row r="1179" spans="1:5" x14ac:dyDescent="0.25">
      <c r="A1179">
        <v>1178</v>
      </c>
      <c r="C1179" s="4">
        <v>2</v>
      </c>
      <c r="D1179" s="5">
        <v>3</v>
      </c>
    </row>
    <row r="1180" spans="1:5" x14ac:dyDescent="0.25">
      <c r="A1180">
        <v>1179</v>
      </c>
      <c r="C1180" s="4">
        <v>2</v>
      </c>
      <c r="D1180" s="5">
        <v>3</v>
      </c>
    </row>
    <row r="1181" spans="1:5" x14ac:dyDescent="0.25">
      <c r="A1181">
        <v>1180</v>
      </c>
      <c r="C1181" s="4">
        <v>2</v>
      </c>
      <c r="D1181" s="5">
        <v>3</v>
      </c>
    </row>
    <row r="1182" spans="1:5" x14ac:dyDescent="0.25">
      <c r="A1182">
        <v>1181</v>
      </c>
      <c r="C1182" s="4">
        <v>2</v>
      </c>
      <c r="D1182" s="5">
        <v>3</v>
      </c>
    </row>
    <row r="1183" spans="1:5" x14ac:dyDescent="0.25">
      <c r="A1183">
        <v>1182</v>
      </c>
      <c r="C1183" s="4">
        <v>2</v>
      </c>
      <c r="D1183" s="5">
        <v>3</v>
      </c>
      <c r="E1183" s="3">
        <v>4</v>
      </c>
    </row>
    <row r="1184" spans="1:5" x14ac:dyDescent="0.25">
      <c r="A1184">
        <v>1183</v>
      </c>
      <c r="C1184" s="4">
        <v>2</v>
      </c>
      <c r="E1184" s="3">
        <v>4</v>
      </c>
    </row>
    <row r="1185" spans="1:5" x14ac:dyDescent="0.25">
      <c r="A1185">
        <v>1184</v>
      </c>
      <c r="B1185" s="2">
        <v>1</v>
      </c>
      <c r="E1185" s="3">
        <v>4</v>
      </c>
    </row>
    <row r="1186" spans="1:5" x14ac:dyDescent="0.25">
      <c r="A1186">
        <v>1185</v>
      </c>
      <c r="B1186" s="2">
        <v>1</v>
      </c>
      <c r="E1186" s="3">
        <v>4</v>
      </c>
    </row>
    <row r="1187" spans="1:5" x14ac:dyDescent="0.25">
      <c r="A1187">
        <v>1186</v>
      </c>
      <c r="B1187" s="2">
        <v>1</v>
      </c>
      <c r="E1187" s="3">
        <v>4</v>
      </c>
    </row>
    <row r="1188" spans="1:5" x14ac:dyDescent="0.25">
      <c r="A1188">
        <v>1187</v>
      </c>
      <c r="B1188" s="2">
        <v>1</v>
      </c>
      <c r="E1188" s="3">
        <v>4</v>
      </c>
    </row>
    <row r="1189" spans="1:5" x14ac:dyDescent="0.25">
      <c r="A1189">
        <v>1188</v>
      </c>
      <c r="B1189" s="2">
        <v>1</v>
      </c>
      <c r="E1189" s="3">
        <v>4</v>
      </c>
    </row>
    <row r="1190" spans="1:5" x14ac:dyDescent="0.25">
      <c r="A1190">
        <v>1189</v>
      </c>
      <c r="B1190" s="2">
        <v>1</v>
      </c>
      <c r="E1190" s="3">
        <v>4</v>
      </c>
    </row>
    <row r="1191" spans="1:5" x14ac:dyDescent="0.25">
      <c r="A1191">
        <v>1190</v>
      </c>
      <c r="B1191" s="2">
        <v>1</v>
      </c>
      <c r="E1191" s="3">
        <v>4</v>
      </c>
    </row>
    <row r="1192" spans="1:5" x14ac:dyDescent="0.25">
      <c r="A1192">
        <v>1191</v>
      </c>
      <c r="B1192" s="2">
        <v>1</v>
      </c>
      <c r="E1192" s="3">
        <v>4</v>
      </c>
    </row>
    <row r="1193" spans="1:5" x14ac:dyDescent="0.25">
      <c r="A1193">
        <v>1192</v>
      </c>
      <c r="B1193" s="2">
        <v>1</v>
      </c>
      <c r="E1193" s="3">
        <v>4</v>
      </c>
    </row>
    <row r="1194" spans="1:5" x14ac:dyDescent="0.25">
      <c r="A1194">
        <v>1193</v>
      </c>
      <c r="B1194" s="2">
        <v>1</v>
      </c>
      <c r="E1194" s="3">
        <v>4</v>
      </c>
    </row>
    <row r="1195" spans="1:5" x14ac:dyDescent="0.25">
      <c r="A1195">
        <v>1194</v>
      </c>
      <c r="B1195" s="2">
        <v>1</v>
      </c>
      <c r="E1195" s="3">
        <v>4</v>
      </c>
    </row>
    <row r="1196" spans="1:5" x14ac:dyDescent="0.25">
      <c r="A1196">
        <v>1195</v>
      </c>
      <c r="B1196" s="2">
        <v>1</v>
      </c>
      <c r="E1196" s="3">
        <v>4</v>
      </c>
    </row>
    <row r="1197" spans="1:5" x14ac:dyDescent="0.25">
      <c r="A1197">
        <v>1196</v>
      </c>
      <c r="B1197" s="2">
        <v>1</v>
      </c>
      <c r="E1197" s="3">
        <v>4</v>
      </c>
    </row>
    <row r="1198" spans="1:5" x14ac:dyDescent="0.25">
      <c r="A1198">
        <v>1197</v>
      </c>
      <c r="B1198" s="2">
        <v>1</v>
      </c>
      <c r="E1198" s="3">
        <v>4</v>
      </c>
    </row>
    <row r="1199" spans="1:5" x14ac:dyDescent="0.25">
      <c r="A1199">
        <v>1198</v>
      </c>
      <c r="B1199" s="2">
        <v>1</v>
      </c>
      <c r="E1199" s="3">
        <v>4</v>
      </c>
    </row>
    <row r="1200" spans="1:5" x14ac:dyDescent="0.25">
      <c r="A1200">
        <v>1199</v>
      </c>
      <c r="B1200" s="2">
        <v>1</v>
      </c>
    </row>
    <row r="1201" spans="1:5" x14ac:dyDescent="0.25">
      <c r="A1201">
        <v>1200</v>
      </c>
      <c r="D1201" s="5">
        <v>3</v>
      </c>
    </row>
    <row r="1202" spans="1:5" x14ac:dyDescent="0.25">
      <c r="A1202">
        <v>1201</v>
      </c>
      <c r="C1202" s="4">
        <v>2</v>
      </c>
      <c r="D1202" s="5">
        <v>3</v>
      </c>
    </row>
    <row r="1203" spans="1:5" x14ac:dyDescent="0.25">
      <c r="A1203">
        <v>1202</v>
      </c>
      <c r="C1203" s="4">
        <v>2</v>
      </c>
      <c r="D1203" s="5">
        <v>3</v>
      </c>
    </row>
    <row r="1204" spans="1:5" x14ac:dyDescent="0.25">
      <c r="A1204">
        <v>1203</v>
      </c>
      <c r="C1204" s="4">
        <v>2</v>
      </c>
      <c r="D1204" s="5">
        <v>3</v>
      </c>
    </row>
    <row r="1205" spans="1:5" x14ac:dyDescent="0.25">
      <c r="A1205">
        <v>1204</v>
      </c>
      <c r="C1205" s="4">
        <v>2</v>
      </c>
      <c r="D1205" s="5">
        <v>3</v>
      </c>
    </row>
    <row r="1206" spans="1:5" x14ac:dyDescent="0.25">
      <c r="A1206">
        <v>1205</v>
      </c>
      <c r="C1206" s="4">
        <v>2</v>
      </c>
      <c r="D1206" s="5">
        <v>3</v>
      </c>
    </row>
    <row r="1207" spans="1:5" x14ac:dyDescent="0.25">
      <c r="A1207">
        <v>1206</v>
      </c>
      <c r="C1207" s="4">
        <v>2</v>
      </c>
      <c r="D1207" s="5">
        <v>3</v>
      </c>
    </row>
    <row r="1208" spans="1:5" x14ac:dyDescent="0.25">
      <c r="A1208">
        <v>1207</v>
      </c>
      <c r="C1208" s="4">
        <v>2</v>
      </c>
      <c r="D1208" s="5">
        <v>3</v>
      </c>
    </row>
    <row r="1209" spans="1:5" x14ac:dyDescent="0.25">
      <c r="A1209">
        <v>1208</v>
      </c>
      <c r="C1209" s="4">
        <v>2</v>
      </c>
      <c r="D1209" s="5">
        <v>3</v>
      </c>
    </row>
    <row r="1210" spans="1:5" x14ac:dyDescent="0.25">
      <c r="A1210">
        <v>1209</v>
      </c>
      <c r="C1210" s="4">
        <v>2</v>
      </c>
      <c r="D1210" s="5">
        <v>3</v>
      </c>
    </row>
    <row r="1211" spans="1:5" x14ac:dyDescent="0.25">
      <c r="A1211">
        <v>1210</v>
      </c>
      <c r="C1211" s="4">
        <v>2</v>
      </c>
      <c r="D1211" s="5">
        <v>3</v>
      </c>
    </row>
    <row r="1212" spans="1:5" x14ac:dyDescent="0.25">
      <c r="A1212">
        <v>1211</v>
      </c>
      <c r="C1212" s="4">
        <v>2</v>
      </c>
      <c r="D1212" s="5">
        <v>3</v>
      </c>
    </row>
    <row r="1213" spans="1:5" x14ac:dyDescent="0.25">
      <c r="A1213">
        <v>1212</v>
      </c>
      <c r="C1213" s="4">
        <v>2</v>
      </c>
      <c r="D1213" s="5">
        <v>3</v>
      </c>
    </row>
    <row r="1214" spans="1:5" x14ac:dyDescent="0.25">
      <c r="A1214">
        <v>1213</v>
      </c>
      <c r="C1214" s="4">
        <v>2</v>
      </c>
    </row>
    <row r="1215" spans="1:5" x14ac:dyDescent="0.25">
      <c r="A1215">
        <v>1214</v>
      </c>
    </row>
    <row r="1216" spans="1:5" x14ac:dyDescent="0.25">
      <c r="A1216">
        <v>1215</v>
      </c>
      <c r="B1216" s="2">
        <v>1</v>
      </c>
      <c r="E1216" s="3">
        <v>4</v>
      </c>
    </row>
    <row r="1217" spans="1:5" x14ac:dyDescent="0.25">
      <c r="A1217">
        <v>1216</v>
      </c>
      <c r="B1217" s="2">
        <v>1</v>
      </c>
      <c r="E1217" s="3">
        <v>4</v>
      </c>
    </row>
    <row r="1218" spans="1:5" x14ac:dyDescent="0.25">
      <c r="A1218">
        <v>1217</v>
      </c>
      <c r="B1218" s="2">
        <v>1</v>
      </c>
      <c r="E1218" s="3">
        <v>4</v>
      </c>
    </row>
    <row r="1219" spans="1:5" x14ac:dyDescent="0.25">
      <c r="A1219">
        <v>1218</v>
      </c>
      <c r="B1219" s="2">
        <v>1</v>
      </c>
      <c r="E1219" s="3">
        <v>4</v>
      </c>
    </row>
    <row r="1220" spans="1:5" x14ac:dyDescent="0.25">
      <c r="A1220">
        <v>1219</v>
      </c>
      <c r="B1220" s="2">
        <v>1</v>
      </c>
      <c r="E1220" s="3">
        <v>4</v>
      </c>
    </row>
    <row r="1221" spans="1:5" x14ac:dyDescent="0.25">
      <c r="A1221">
        <v>1220</v>
      </c>
      <c r="B1221" s="2">
        <v>1</v>
      </c>
      <c r="E1221" s="3">
        <v>4</v>
      </c>
    </row>
    <row r="1222" spans="1:5" x14ac:dyDescent="0.25">
      <c r="A1222">
        <v>1221</v>
      </c>
      <c r="B1222" s="2">
        <v>1</v>
      </c>
      <c r="E1222" s="3">
        <v>4</v>
      </c>
    </row>
    <row r="1223" spans="1:5" x14ac:dyDescent="0.25">
      <c r="A1223">
        <v>1222</v>
      </c>
      <c r="B1223" s="2">
        <v>1</v>
      </c>
      <c r="E1223" s="3">
        <v>4</v>
      </c>
    </row>
    <row r="1224" spans="1:5" x14ac:dyDescent="0.25">
      <c r="A1224">
        <v>1223</v>
      </c>
      <c r="B1224" s="2">
        <v>1</v>
      </c>
      <c r="E1224" s="3">
        <v>4</v>
      </c>
    </row>
    <row r="1225" spans="1:5" x14ac:dyDescent="0.25">
      <c r="A1225">
        <v>1224</v>
      </c>
      <c r="B1225" s="2">
        <v>1</v>
      </c>
      <c r="E1225" s="3">
        <v>4</v>
      </c>
    </row>
    <row r="1226" spans="1:5" x14ac:dyDescent="0.25">
      <c r="A1226">
        <v>1225</v>
      </c>
      <c r="B1226" s="2">
        <v>1</v>
      </c>
      <c r="E1226" s="3">
        <v>4</v>
      </c>
    </row>
    <row r="1227" spans="1:5" x14ac:dyDescent="0.25">
      <c r="A1227">
        <v>1226</v>
      </c>
    </row>
    <row r="1228" spans="1:5" x14ac:dyDescent="0.25">
      <c r="A1228">
        <v>1227</v>
      </c>
      <c r="D1228" s="5">
        <v>3</v>
      </c>
    </row>
    <row r="1229" spans="1:5" x14ac:dyDescent="0.25">
      <c r="A1229">
        <v>1228</v>
      </c>
      <c r="C1229" s="4">
        <v>2</v>
      </c>
      <c r="D1229" s="5">
        <v>3</v>
      </c>
    </row>
    <row r="1230" spans="1:5" x14ac:dyDescent="0.25">
      <c r="A1230">
        <v>1229</v>
      </c>
      <c r="C1230" s="4">
        <v>2</v>
      </c>
      <c r="D1230" s="5">
        <v>3</v>
      </c>
    </row>
    <row r="1231" spans="1:5" x14ac:dyDescent="0.25">
      <c r="A1231">
        <v>1230</v>
      </c>
      <c r="C1231" s="4">
        <v>2</v>
      </c>
      <c r="D1231" s="5">
        <v>3</v>
      </c>
    </row>
    <row r="1232" spans="1:5" x14ac:dyDescent="0.25">
      <c r="A1232">
        <v>1231</v>
      </c>
      <c r="C1232" s="4">
        <v>2</v>
      </c>
      <c r="D1232" s="5">
        <v>3</v>
      </c>
    </row>
    <row r="1233" spans="1:5" x14ac:dyDescent="0.25">
      <c r="A1233">
        <v>1232</v>
      </c>
      <c r="C1233" s="4">
        <v>2</v>
      </c>
      <c r="D1233" s="5">
        <v>3</v>
      </c>
    </row>
    <row r="1234" spans="1:5" x14ac:dyDescent="0.25">
      <c r="A1234">
        <v>1233</v>
      </c>
      <c r="C1234" s="4">
        <v>2</v>
      </c>
      <c r="D1234" s="5">
        <v>3</v>
      </c>
    </row>
    <row r="1235" spans="1:5" x14ac:dyDescent="0.25">
      <c r="A1235">
        <v>1234</v>
      </c>
      <c r="C1235" s="4">
        <v>2</v>
      </c>
      <c r="D1235" s="5">
        <v>3</v>
      </c>
    </row>
    <row r="1236" spans="1:5" x14ac:dyDescent="0.25">
      <c r="A1236">
        <v>1235</v>
      </c>
      <c r="C1236" s="4">
        <v>2</v>
      </c>
      <c r="D1236" s="5">
        <v>3</v>
      </c>
    </row>
    <row r="1237" spans="1:5" x14ac:dyDescent="0.25">
      <c r="A1237">
        <v>1236</v>
      </c>
      <c r="C1237" s="4">
        <v>2</v>
      </c>
      <c r="D1237" s="5">
        <v>3</v>
      </c>
    </row>
    <row r="1238" spans="1:5" x14ac:dyDescent="0.25">
      <c r="A1238">
        <v>1237</v>
      </c>
      <c r="C1238" s="4">
        <v>2</v>
      </c>
    </row>
    <row r="1239" spans="1:5" x14ac:dyDescent="0.25">
      <c r="A1239">
        <v>1238</v>
      </c>
      <c r="C1239" s="4">
        <v>2</v>
      </c>
    </row>
    <row r="1240" spans="1:5" x14ac:dyDescent="0.25">
      <c r="A1240">
        <v>1239</v>
      </c>
    </row>
    <row r="1241" spans="1:5" x14ac:dyDescent="0.25">
      <c r="A1241">
        <v>1240</v>
      </c>
      <c r="B1241" s="2">
        <v>1</v>
      </c>
    </row>
    <row r="1242" spans="1:5" x14ac:dyDescent="0.25">
      <c r="A1242">
        <v>1241</v>
      </c>
      <c r="B1242" s="2">
        <v>1</v>
      </c>
      <c r="E1242" s="3">
        <v>4</v>
      </c>
    </row>
    <row r="1243" spans="1:5" x14ac:dyDescent="0.25">
      <c r="A1243">
        <v>1242</v>
      </c>
      <c r="B1243" s="2">
        <v>1</v>
      </c>
      <c r="E1243" s="3">
        <v>4</v>
      </c>
    </row>
    <row r="1244" spans="1:5" x14ac:dyDescent="0.25">
      <c r="A1244">
        <v>1243</v>
      </c>
      <c r="B1244" s="2">
        <v>1</v>
      </c>
      <c r="E1244" s="3">
        <v>4</v>
      </c>
    </row>
    <row r="1245" spans="1:5" x14ac:dyDescent="0.25">
      <c r="A1245">
        <v>1244</v>
      </c>
      <c r="B1245" s="2">
        <v>1</v>
      </c>
      <c r="E1245" s="3">
        <v>4</v>
      </c>
    </row>
    <row r="1246" spans="1:5" x14ac:dyDescent="0.25">
      <c r="A1246">
        <v>1245</v>
      </c>
      <c r="B1246" s="2">
        <v>1</v>
      </c>
      <c r="E1246" s="3">
        <v>4</v>
      </c>
    </row>
    <row r="1247" spans="1:5" x14ac:dyDescent="0.25">
      <c r="A1247">
        <v>1246</v>
      </c>
      <c r="B1247" s="2">
        <v>1</v>
      </c>
      <c r="E1247" s="3">
        <v>4</v>
      </c>
    </row>
    <row r="1248" spans="1:5" x14ac:dyDescent="0.25">
      <c r="A1248">
        <v>1247</v>
      </c>
      <c r="B1248" s="2">
        <v>1</v>
      </c>
      <c r="E1248" s="3">
        <v>4</v>
      </c>
    </row>
    <row r="1249" spans="1:5" x14ac:dyDescent="0.25">
      <c r="A1249">
        <v>1248</v>
      </c>
      <c r="B1249" s="2">
        <v>1</v>
      </c>
      <c r="E1249" s="3">
        <v>4</v>
      </c>
    </row>
    <row r="1250" spans="1:5" x14ac:dyDescent="0.25">
      <c r="A1250">
        <v>1249</v>
      </c>
      <c r="B1250" s="2">
        <v>1</v>
      </c>
      <c r="E1250" s="3">
        <v>4</v>
      </c>
    </row>
    <row r="1251" spans="1:5" x14ac:dyDescent="0.25">
      <c r="A1251">
        <v>1250</v>
      </c>
      <c r="E1251" s="3">
        <v>4</v>
      </c>
    </row>
    <row r="1252" spans="1:5" x14ac:dyDescent="0.25">
      <c r="A1252">
        <v>1251</v>
      </c>
      <c r="D1252" s="5">
        <v>3</v>
      </c>
    </row>
    <row r="1253" spans="1:5" x14ac:dyDescent="0.25">
      <c r="A1253">
        <v>1252</v>
      </c>
      <c r="D1253" s="5">
        <v>3</v>
      </c>
    </row>
    <row r="1254" spans="1:5" x14ac:dyDescent="0.25">
      <c r="A1254">
        <v>1253</v>
      </c>
      <c r="C1254" s="4">
        <v>2</v>
      </c>
      <c r="D1254" s="5">
        <v>3</v>
      </c>
    </row>
    <row r="1255" spans="1:5" x14ac:dyDescent="0.25">
      <c r="A1255">
        <v>1254</v>
      </c>
      <c r="C1255" s="4">
        <v>2</v>
      </c>
      <c r="D1255" s="5">
        <v>3</v>
      </c>
    </row>
    <row r="1256" spans="1:5" x14ac:dyDescent="0.25">
      <c r="A1256">
        <v>1255</v>
      </c>
      <c r="C1256" s="4">
        <v>2</v>
      </c>
      <c r="D1256" s="5">
        <v>3</v>
      </c>
    </row>
    <row r="1257" spans="1:5" x14ac:dyDescent="0.25">
      <c r="A1257">
        <v>1256</v>
      </c>
      <c r="C1257" s="4">
        <v>2</v>
      </c>
      <c r="D1257" s="5">
        <v>3</v>
      </c>
    </row>
    <row r="1258" spans="1:5" x14ac:dyDescent="0.25">
      <c r="A1258">
        <v>1257</v>
      </c>
      <c r="C1258" s="4">
        <v>2</v>
      </c>
      <c r="D1258" s="5">
        <v>3</v>
      </c>
    </row>
    <row r="1259" spans="1:5" x14ac:dyDescent="0.25">
      <c r="A1259">
        <v>1258</v>
      </c>
      <c r="C1259" s="4">
        <v>2</v>
      </c>
      <c r="D1259" s="5">
        <v>3</v>
      </c>
    </row>
    <row r="1260" spans="1:5" x14ac:dyDescent="0.25">
      <c r="A1260">
        <v>1259</v>
      </c>
      <c r="C1260" s="4">
        <v>2</v>
      </c>
      <c r="D1260" s="5">
        <v>3</v>
      </c>
    </row>
    <row r="1261" spans="1:5" x14ac:dyDescent="0.25">
      <c r="A1261">
        <v>1260</v>
      </c>
      <c r="C1261" s="4">
        <v>2</v>
      </c>
      <c r="D1261" s="5">
        <v>3</v>
      </c>
    </row>
    <row r="1262" spans="1:5" x14ac:dyDescent="0.25">
      <c r="A1262">
        <v>1261</v>
      </c>
      <c r="C1262" s="4">
        <v>2</v>
      </c>
    </row>
    <row r="1263" spans="1:5" x14ac:dyDescent="0.25">
      <c r="A1263">
        <v>1262</v>
      </c>
      <c r="B1263" s="2">
        <v>1</v>
      </c>
      <c r="C1263" s="4">
        <v>2</v>
      </c>
    </row>
    <row r="1264" spans="1:5" x14ac:dyDescent="0.25">
      <c r="A1264">
        <v>1263</v>
      </c>
      <c r="B1264" s="2">
        <v>1</v>
      </c>
    </row>
    <row r="1265" spans="1:5" x14ac:dyDescent="0.25">
      <c r="A1265">
        <v>1264</v>
      </c>
      <c r="B1265" s="2">
        <v>1</v>
      </c>
    </row>
    <row r="1266" spans="1:5" x14ac:dyDescent="0.25">
      <c r="A1266">
        <v>1265</v>
      </c>
      <c r="B1266" s="2">
        <v>1</v>
      </c>
    </row>
    <row r="1267" spans="1:5" x14ac:dyDescent="0.25">
      <c r="A1267">
        <v>1266</v>
      </c>
      <c r="B1267" s="2">
        <v>1</v>
      </c>
    </row>
    <row r="1268" spans="1:5" x14ac:dyDescent="0.25">
      <c r="A1268">
        <v>1267</v>
      </c>
      <c r="B1268" s="2">
        <v>1</v>
      </c>
    </row>
    <row r="1269" spans="1:5" x14ac:dyDescent="0.25">
      <c r="A1269">
        <v>1268</v>
      </c>
      <c r="B1269" s="2">
        <v>1</v>
      </c>
      <c r="E1269" s="3">
        <v>4</v>
      </c>
    </row>
    <row r="1270" spans="1:5" x14ac:dyDescent="0.25">
      <c r="A1270">
        <v>1269</v>
      </c>
      <c r="B1270" s="2">
        <v>1</v>
      </c>
      <c r="E1270" s="3">
        <v>4</v>
      </c>
    </row>
    <row r="1271" spans="1:5" x14ac:dyDescent="0.25">
      <c r="A1271">
        <v>1270</v>
      </c>
      <c r="B1271" s="2">
        <v>1</v>
      </c>
      <c r="E1271" s="3">
        <v>4</v>
      </c>
    </row>
    <row r="1272" spans="1:5" x14ac:dyDescent="0.25">
      <c r="A1272">
        <v>1271</v>
      </c>
      <c r="B1272" s="2">
        <v>1</v>
      </c>
      <c r="E1272" s="3">
        <v>4</v>
      </c>
    </row>
    <row r="1273" spans="1:5" x14ac:dyDescent="0.25">
      <c r="A1273">
        <v>1272</v>
      </c>
      <c r="D1273" s="5">
        <v>3</v>
      </c>
      <c r="E1273" s="3">
        <v>4</v>
      </c>
    </row>
    <row r="1274" spans="1:5" x14ac:dyDescent="0.25">
      <c r="A1274">
        <v>1273</v>
      </c>
      <c r="D1274" s="5">
        <v>3</v>
      </c>
      <c r="E1274" s="3">
        <v>4</v>
      </c>
    </row>
    <row r="1275" spans="1:5" x14ac:dyDescent="0.25">
      <c r="A1275">
        <v>1274</v>
      </c>
      <c r="D1275" s="5">
        <v>3</v>
      </c>
      <c r="E1275" s="3">
        <v>4</v>
      </c>
    </row>
    <row r="1276" spans="1:5" x14ac:dyDescent="0.25">
      <c r="A1276">
        <v>1275</v>
      </c>
      <c r="D1276" s="5">
        <v>3</v>
      </c>
      <c r="E1276" s="3">
        <v>4</v>
      </c>
    </row>
    <row r="1277" spans="1:5" x14ac:dyDescent="0.25">
      <c r="A1277">
        <v>1276</v>
      </c>
      <c r="D1277" s="5">
        <v>3</v>
      </c>
      <c r="E1277" s="3">
        <v>4</v>
      </c>
    </row>
    <row r="1278" spans="1:5" x14ac:dyDescent="0.25">
      <c r="A1278">
        <v>1277</v>
      </c>
      <c r="C1278" s="4">
        <v>2</v>
      </c>
      <c r="D1278" s="5">
        <v>3</v>
      </c>
      <c r="E1278" s="3">
        <v>4</v>
      </c>
    </row>
    <row r="1279" spans="1:5" x14ac:dyDescent="0.25">
      <c r="A1279">
        <v>1278</v>
      </c>
      <c r="C1279" s="4">
        <v>2</v>
      </c>
      <c r="D1279" s="5">
        <v>3</v>
      </c>
    </row>
    <row r="1280" spans="1:5" x14ac:dyDescent="0.25">
      <c r="A1280">
        <v>1279</v>
      </c>
      <c r="C1280" s="4">
        <v>2</v>
      </c>
      <c r="D1280" s="5">
        <v>3</v>
      </c>
    </row>
    <row r="1281" spans="1:5" x14ac:dyDescent="0.25">
      <c r="A1281">
        <v>1280</v>
      </c>
      <c r="C1281" s="4">
        <v>2</v>
      </c>
      <c r="D1281" s="5">
        <v>3</v>
      </c>
    </row>
    <row r="1282" spans="1:5" x14ac:dyDescent="0.25">
      <c r="A1282">
        <v>1281</v>
      </c>
      <c r="C1282" s="4">
        <v>2</v>
      </c>
      <c r="D1282" s="5">
        <v>3</v>
      </c>
    </row>
    <row r="1283" spans="1:5" x14ac:dyDescent="0.25">
      <c r="A1283">
        <v>1282</v>
      </c>
      <c r="C1283" s="4">
        <v>2</v>
      </c>
    </row>
    <row r="1284" spans="1:5" x14ac:dyDescent="0.25">
      <c r="A1284">
        <v>1283</v>
      </c>
      <c r="C1284" s="4">
        <v>2</v>
      </c>
    </row>
    <row r="1285" spans="1:5" x14ac:dyDescent="0.25">
      <c r="A1285">
        <v>1284</v>
      </c>
      <c r="C1285" s="4">
        <v>2</v>
      </c>
    </row>
    <row r="1286" spans="1:5" x14ac:dyDescent="0.25">
      <c r="A1286">
        <v>1285</v>
      </c>
      <c r="C1286" s="4">
        <v>2</v>
      </c>
    </row>
    <row r="1287" spans="1:5" x14ac:dyDescent="0.25">
      <c r="A1287">
        <v>1286</v>
      </c>
      <c r="B1287" s="2">
        <v>1</v>
      </c>
      <c r="C1287" s="4">
        <v>2</v>
      </c>
    </row>
    <row r="1288" spans="1:5" x14ac:dyDescent="0.25">
      <c r="A1288">
        <v>1287</v>
      </c>
      <c r="B1288" s="2">
        <v>1</v>
      </c>
      <c r="C1288" s="4">
        <v>2</v>
      </c>
    </row>
    <row r="1289" spans="1:5" x14ac:dyDescent="0.25">
      <c r="A1289">
        <v>1288</v>
      </c>
      <c r="B1289" s="2">
        <v>1</v>
      </c>
      <c r="C1289" s="4">
        <v>2</v>
      </c>
    </row>
    <row r="1290" spans="1:5" x14ac:dyDescent="0.25">
      <c r="A1290">
        <v>1289</v>
      </c>
      <c r="B1290" s="2">
        <v>1</v>
      </c>
    </row>
    <row r="1291" spans="1:5" x14ac:dyDescent="0.25">
      <c r="A1291">
        <v>1290</v>
      </c>
      <c r="B1291" s="2">
        <v>1</v>
      </c>
    </row>
    <row r="1292" spans="1:5" x14ac:dyDescent="0.25">
      <c r="A1292">
        <v>1291</v>
      </c>
      <c r="B1292" s="2">
        <v>1</v>
      </c>
      <c r="E1292" s="3">
        <v>4</v>
      </c>
    </row>
    <row r="1293" spans="1:5" x14ac:dyDescent="0.25">
      <c r="A1293">
        <v>1292</v>
      </c>
      <c r="B1293" s="2">
        <v>1</v>
      </c>
      <c r="E1293" s="3">
        <v>4</v>
      </c>
    </row>
    <row r="1294" spans="1:5" x14ac:dyDescent="0.25">
      <c r="A1294">
        <v>1293</v>
      </c>
      <c r="B1294" s="2">
        <v>1</v>
      </c>
      <c r="E1294" s="3">
        <v>4</v>
      </c>
    </row>
    <row r="1295" spans="1:5" x14ac:dyDescent="0.25">
      <c r="A1295">
        <v>1294</v>
      </c>
      <c r="B1295" s="2">
        <v>1</v>
      </c>
      <c r="E1295" s="3">
        <v>4</v>
      </c>
    </row>
    <row r="1296" spans="1:5" x14ac:dyDescent="0.25">
      <c r="A1296">
        <v>1295</v>
      </c>
      <c r="D1296" s="5">
        <v>3</v>
      </c>
      <c r="E1296" s="3">
        <v>4</v>
      </c>
    </row>
    <row r="1297" spans="1:5" x14ac:dyDescent="0.25">
      <c r="A1297">
        <v>1296</v>
      </c>
      <c r="D1297" s="5">
        <v>3</v>
      </c>
      <c r="E1297" s="3">
        <v>4</v>
      </c>
    </row>
    <row r="1298" spans="1:5" x14ac:dyDescent="0.25">
      <c r="A1298">
        <v>1297</v>
      </c>
      <c r="D1298" s="5">
        <v>3</v>
      </c>
      <c r="E1298" s="3">
        <v>4</v>
      </c>
    </row>
    <row r="1299" spans="1:5" x14ac:dyDescent="0.25">
      <c r="A1299">
        <v>1298</v>
      </c>
      <c r="D1299" s="5">
        <v>3</v>
      </c>
      <c r="E1299" s="3">
        <v>4</v>
      </c>
    </row>
    <row r="1300" spans="1:5" x14ac:dyDescent="0.25">
      <c r="A1300">
        <v>1299</v>
      </c>
      <c r="D1300" s="5">
        <v>3</v>
      </c>
      <c r="E1300" s="3">
        <v>4</v>
      </c>
    </row>
    <row r="1301" spans="1:5" x14ac:dyDescent="0.25">
      <c r="A1301">
        <v>1300</v>
      </c>
      <c r="D1301" s="5">
        <v>3</v>
      </c>
      <c r="E1301" s="3">
        <v>4</v>
      </c>
    </row>
    <row r="1302" spans="1:5" x14ac:dyDescent="0.25">
      <c r="A1302">
        <v>1301</v>
      </c>
      <c r="D1302" s="5">
        <v>3</v>
      </c>
    </row>
    <row r="1303" spans="1:5" x14ac:dyDescent="0.25">
      <c r="A1303">
        <v>1302</v>
      </c>
      <c r="D1303" s="5">
        <v>3</v>
      </c>
    </row>
    <row r="1304" spans="1:5" x14ac:dyDescent="0.25">
      <c r="A1304">
        <v>1303</v>
      </c>
      <c r="C1304" s="4">
        <v>2</v>
      </c>
      <c r="D1304" s="5">
        <v>3</v>
      </c>
    </row>
    <row r="1305" spans="1:5" x14ac:dyDescent="0.25">
      <c r="A1305">
        <v>1304</v>
      </c>
      <c r="C1305" s="4">
        <v>2</v>
      </c>
    </row>
    <row r="1306" spans="1:5" x14ac:dyDescent="0.25">
      <c r="A1306">
        <v>1305</v>
      </c>
      <c r="C1306" s="4">
        <v>2</v>
      </c>
    </row>
    <row r="1307" spans="1:5" x14ac:dyDescent="0.25">
      <c r="A1307">
        <v>1306</v>
      </c>
      <c r="C1307" s="4">
        <v>2</v>
      </c>
    </row>
    <row r="1308" spans="1:5" x14ac:dyDescent="0.25">
      <c r="A1308">
        <v>1307</v>
      </c>
      <c r="C1308" s="4">
        <v>2</v>
      </c>
    </row>
    <row r="1309" spans="1:5" x14ac:dyDescent="0.25">
      <c r="A1309">
        <v>1308</v>
      </c>
      <c r="C1309" s="4">
        <v>2</v>
      </c>
    </row>
    <row r="1310" spans="1:5" x14ac:dyDescent="0.25">
      <c r="A1310">
        <v>1309</v>
      </c>
      <c r="B1310" s="2">
        <v>1</v>
      </c>
      <c r="C1310" s="4">
        <v>2</v>
      </c>
    </row>
    <row r="1311" spans="1:5" x14ac:dyDescent="0.25">
      <c r="A1311">
        <v>1310</v>
      </c>
      <c r="B1311" s="2">
        <v>1</v>
      </c>
      <c r="C1311" s="4">
        <v>2</v>
      </c>
    </row>
    <row r="1312" spans="1:5" x14ac:dyDescent="0.25">
      <c r="A1312">
        <v>1311</v>
      </c>
      <c r="B1312" s="2">
        <v>1</v>
      </c>
      <c r="C1312" s="4">
        <v>2</v>
      </c>
    </row>
    <row r="1313" spans="1:5" x14ac:dyDescent="0.25">
      <c r="A1313">
        <v>1312</v>
      </c>
      <c r="B1313" s="2">
        <v>1</v>
      </c>
    </row>
    <row r="1314" spans="1:5" x14ac:dyDescent="0.25">
      <c r="A1314">
        <v>1313</v>
      </c>
      <c r="B1314" s="2">
        <v>1</v>
      </c>
    </row>
    <row r="1315" spans="1:5" x14ac:dyDescent="0.25">
      <c r="A1315">
        <v>1314</v>
      </c>
      <c r="B1315" s="2">
        <v>1</v>
      </c>
    </row>
    <row r="1316" spans="1:5" x14ac:dyDescent="0.25">
      <c r="A1316">
        <v>1315</v>
      </c>
      <c r="B1316" s="2">
        <v>1</v>
      </c>
    </row>
    <row r="1317" spans="1:5" x14ac:dyDescent="0.25">
      <c r="A1317">
        <v>1316</v>
      </c>
      <c r="B1317" s="2">
        <v>1</v>
      </c>
      <c r="E1317" s="3">
        <v>4</v>
      </c>
    </row>
    <row r="1318" spans="1:5" x14ac:dyDescent="0.25">
      <c r="A1318">
        <v>1317</v>
      </c>
      <c r="B1318" s="2">
        <v>1</v>
      </c>
      <c r="E1318" s="3">
        <v>4</v>
      </c>
    </row>
    <row r="1319" spans="1:5" x14ac:dyDescent="0.25">
      <c r="A1319">
        <v>1318</v>
      </c>
      <c r="D1319" s="5">
        <v>3</v>
      </c>
      <c r="E1319" s="3">
        <v>4</v>
      </c>
    </row>
    <row r="1320" spans="1:5" x14ac:dyDescent="0.25">
      <c r="A1320">
        <v>1319</v>
      </c>
      <c r="D1320" s="5">
        <v>3</v>
      </c>
      <c r="E1320" s="3">
        <v>4</v>
      </c>
    </row>
    <row r="1321" spans="1:5" x14ac:dyDescent="0.25">
      <c r="A1321">
        <v>1320</v>
      </c>
      <c r="D1321" s="5">
        <v>3</v>
      </c>
      <c r="E1321" s="3">
        <v>4</v>
      </c>
    </row>
    <row r="1322" spans="1:5" x14ac:dyDescent="0.25">
      <c r="A1322">
        <v>1321</v>
      </c>
      <c r="D1322" s="5">
        <v>3</v>
      </c>
      <c r="E1322" s="3">
        <v>4</v>
      </c>
    </row>
    <row r="1323" spans="1:5" x14ac:dyDescent="0.25">
      <c r="A1323">
        <v>1322</v>
      </c>
      <c r="D1323" s="5">
        <v>3</v>
      </c>
      <c r="E1323" s="3">
        <v>4</v>
      </c>
    </row>
    <row r="1324" spans="1:5" x14ac:dyDescent="0.25">
      <c r="A1324">
        <v>1323</v>
      </c>
      <c r="C1324" s="4">
        <v>2</v>
      </c>
      <c r="D1324" s="5">
        <v>3</v>
      </c>
      <c r="E1324" s="3">
        <v>4</v>
      </c>
    </row>
    <row r="1325" spans="1:5" x14ac:dyDescent="0.25">
      <c r="A1325">
        <v>1324</v>
      </c>
      <c r="C1325" s="4">
        <v>2</v>
      </c>
      <c r="D1325" s="5">
        <v>3</v>
      </c>
      <c r="E1325" s="3">
        <v>4</v>
      </c>
    </row>
    <row r="1326" spans="1:5" x14ac:dyDescent="0.25">
      <c r="A1326">
        <v>1325</v>
      </c>
      <c r="C1326" s="4">
        <v>2</v>
      </c>
      <c r="D1326" s="5">
        <v>3</v>
      </c>
    </row>
    <row r="1327" spans="1:5" x14ac:dyDescent="0.25">
      <c r="A1327">
        <v>1326</v>
      </c>
      <c r="C1327" s="4">
        <v>2</v>
      </c>
      <c r="D1327" s="5">
        <v>3</v>
      </c>
    </row>
    <row r="1328" spans="1:5" x14ac:dyDescent="0.25">
      <c r="A1328">
        <v>1327</v>
      </c>
      <c r="C1328" s="4">
        <v>2</v>
      </c>
      <c r="D1328" s="5">
        <v>3</v>
      </c>
    </row>
    <row r="1329" spans="1:5" x14ac:dyDescent="0.25">
      <c r="A1329">
        <v>1328</v>
      </c>
      <c r="C1329" s="4">
        <v>2</v>
      </c>
    </row>
    <row r="1330" spans="1:5" x14ac:dyDescent="0.25">
      <c r="A1330">
        <v>1329</v>
      </c>
      <c r="C1330" s="4">
        <v>2</v>
      </c>
    </row>
    <row r="1331" spans="1:5" x14ac:dyDescent="0.25">
      <c r="A1331">
        <v>1330</v>
      </c>
      <c r="C1331" s="4">
        <v>2</v>
      </c>
    </row>
    <row r="1332" spans="1:5" x14ac:dyDescent="0.25">
      <c r="A1332">
        <v>1331</v>
      </c>
      <c r="C1332" s="4">
        <v>2</v>
      </c>
    </row>
    <row r="1333" spans="1:5" x14ac:dyDescent="0.25">
      <c r="A1333">
        <v>1332</v>
      </c>
      <c r="C1333" s="4">
        <v>2</v>
      </c>
    </row>
    <row r="1334" spans="1:5" x14ac:dyDescent="0.25">
      <c r="A1334">
        <v>1333</v>
      </c>
      <c r="B1334" s="2">
        <v>1</v>
      </c>
      <c r="C1334" s="4">
        <v>2</v>
      </c>
    </row>
    <row r="1335" spans="1:5" x14ac:dyDescent="0.25">
      <c r="A1335">
        <v>1334</v>
      </c>
      <c r="B1335" s="2">
        <v>1</v>
      </c>
      <c r="C1335" s="4">
        <v>2</v>
      </c>
    </row>
    <row r="1336" spans="1:5" x14ac:dyDescent="0.25">
      <c r="A1336">
        <v>1335</v>
      </c>
      <c r="B1336" s="2">
        <v>1</v>
      </c>
    </row>
    <row r="1337" spans="1:5" x14ac:dyDescent="0.25">
      <c r="A1337">
        <v>1336</v>
      </c>
      <c r="B1337" s="2">
        <v>1</v>
      </c>
      <c r="E1337" s="3">
        <v>4</v>
      </c>
    </row>
    <row r="1338" spans="1:5" x14ac:dyDescent="0.25">
      <c r="A1338">
        <v>1337</v>
      </c>
      <c r="B1338" s="2">
        <v>1</v>
      </c>
      <c r="E1338" s="3">
        <v>4</v>
      </c>
    </row>
    <row r="1339" spans="1:5" x14ac:dyDescent="0.25">
      <c r="A1339">
        <v>1338</v>
      </c>
      <c r="B1339" s="2">
        <v>1</v>
      </c>
      <c r="E1339" s="3">
        <v>4</v>
      </c>
    </row>
    <row r="1340" spans="1:5" x14ac:dyDescent="0.25">
      <c r="A1340">
        <v>1339</v>
      </c>
      <c r="B1340" s="2">
        <v>1</v>
      </c>
      <c r="E1340" s="3">
        <v>4</v>
      </c>
    </row>
    <row r="1341" spans="1:5" x14ac:dyDescent="0.25">
      <c r="A1341">
        <v>1340</v>
      </c>
      <c r="B1341" s="2">
        <v>1</v>
      </c>
      <c r="E1341" s="3">
        <v>4</v>
      </c>
    </row>
    <row r="1342" spans="1:5" x14ac:dyDescent="0.25">
      <c r="A1342">
        <v>1341</v>
      </c>
      <c r="B1342" s="2">
        <v>1</v>
      </c>
      <c r="E1342" s="3">
        <v>4</v>
      </c>
    </row>
    <row r="1343" spans="1:5" x14ac:dyDescent="0.25">
      <c r="A1343">
        <v>1342</v>
      </c>
      <c r="B1343" s="2">
        <v>1</v>
      </c>
      <c r="E1343" s="3">
        <v>4</v>
      </c>
    </row>
    <row r="1344" spans="1:5" x14ac:dyDescent="0.25">
      <c r="A1344">
        <v>1343</v>
      </c>
      <c r="E1344" s="3">
        <v>4</v>
      </c>
    </row>
    <row r="1345" spans="1:5" x14ac:dyDescent="0.25">
      <c r="A1345">
        <v>1344</v>
      </c>
      <c r="E1345" s="3">
        <v>4</v>
      </c>
    </row>
    <row r="1346" spans="1:5" x14ac:dyDescent="0.25">
      <c r="A1346">
        <v>1345</v>
      </c>
      <c r="E1346" s="3">
        <v>4</v>
      </c>
    </row>
    <row r="1347" spans="1:5" x14ac:dyDescent="0.25">
      <c r="A1347">
        <v>1346</v>
      </c>
      <c r="C1347" s="4">
        <v>2</v>
      </c>
      <c r="D1347" s="5">
        <v>3</v>
      </c>
      <c r="E1347" s="3">
        <v>4</v>
      </c>
    </row>
    <row r="1348" spans="1:5" x14ac:dyDescent="0.25">
      <c r="A1348">
        <v>1347</v>
      </c>
      <c r="C1348" s="4">
        <v>2</v>
      </c>
      <c r="D1348" s="5">
        <v>3</v>
      </c>
      <c r="E1348" s="3">
        <v>4</v>
      </c>
    </row>
    <row r="1349" spans="1:5" x14ac:dyDescent="0.25">
      <c r="A1349">
        <v>1348</v>
      </c>
      <c r="C1349" s="4">
        <v>2</v>
      </c>
      <c r="D1349" s="5">
        <v>3</v>
      </c>
    </row>
    <row r="1350" spans="1:5" x14ac:dyDescent="0.25">
      <c r="A1350">
        <v>1349</v>
      </c>
      <c r="C1350" s="4">
        <v>2</v>
      </c>
      <c r="D1350" s="5">
        <v>3</v>
      </c>
    </row>
    <row r="1351" spans="1:5" x14ac:dyDescent="0.25">
      <c r="A1351">
        <v>1350</v>
      </c>
      <c r="C1351" s="4">
        <v>2</v>
      </c>
      <c r="D1351" s="5">
        <v>3</v>
      </c>
    </row>
    <row r="1352" spans="1:5" x14ac:dyDescent="0.25">
      <c r="A1352">
        <v>1351</v>
      </c>
      <c r="C1352" s="4">
        <v>2</v>
      </c>
      <c r="D1352" s="5">
        <v>3</v>
      </c>
    </row>
    <row r="1353" spans="1:5" x14ac:dyDescent="0.25">
      <c r="A1353">
        <v>1352</v>
      </c>
      <c r="C1353" s="4">
        <v>2</v>
      </c>
      <c r="D1353" s="5">
        <v>3</v>
      </c>
    </row>
    <row r="1354" spans="1:5" x14ac:dyDescent="0.25">
      <c r="A1354">
        <v>1353</v>
      </c>
      <c r="C1354" s="4">
        <v>2</v>
      </c>
      <c r="D1354" s="5">
        <v>3</v>
      </c>
    </row>
    <row r="1355" spans="1:5" x14ac:dyDescent="0.25">
      <c r="A1355">
        <v>1354</v>
      </c>
      <c r="C1355" s="4">
        <v>2</v>
      </c>
      <c r="D1355" s="5">
        <v>3</v>
      </c>
    </row>
    <row r="1356" spans="1:5" x14ac:dyDescent="0.25">
      <c r="A1356">
        <v>1355</v>
      </c>
      <c r="C1356" s="4">
        <v>2</v>
      </c>
      <c r="D1356" s="5">
        <v>3</v>
      </c>
    </row>
    <row r="1357" spans="1:5" x14ac:dyDescent="0.25">
      <c r="A1357">
        <v>1356</v>
      </c>
      <c r="C1357" s="4">
        <v>2</v>
      </c>
    </row>
    <row r="1358" spans="1:5" x14ac:dyDescent="0.25">
      <c r="A1358">
        <v>1357</v>
      </c>
      <c r="C1358" s="4">
        <v>2</v>
      </c>
    </row>
    <row r="1359" spans="1:5" x14ac:dyDescent="0.25">
      <c r="A1359">
        <v>1358</v>
      </c>
      <c r="C1359" s="4">
        <v>2</v>
      </c>
    </row>
    <row r="1360" spans="1:5" x14ac:dyDescent="0.25">
      <c r="A1360">
        <v>1359</v>
      </c>
      <c r="B1360" s="2">
        <v>1</v>
      </c>
    </row>
    <row r="1361" spans="1:5" x14ac:dyDescent="0.25">
      <c r="A1361">
        <v>1360</v>
      </c>
      <c r="B1361" s="2">
        <v>1</v>
      </c>
    </row>
    <row r="1362" spans="1:5" x14ac:dyDescent="0.25">
      <c r="A1362">
        <v>1361</v>
      </c>
      <c r="B1362" s="2">
        <v>1</v>
      </c>
      <c r="E1362" s="3">
        <v>4</v>
      </c>
    </row>
    <row r="1363" spans="1:5" x14ac:dyDescent="0.25">
      <c r="A1363">
        <v>1362</v>
      </c>
      <c r="B1363" s="2">
        <v>1</v>
      </c>
      <c r="E1363" s="3">
        <v>4</v>
      </c>
    </row>
    <row r="1364" spans="1:5" x14ac:dyDescent="0.25">
      <c r="A1364">
        <v>1363</v>
      </c>
      <c r="B1364" s="2">
        <v>1</v>
      </c>
      <c r="E1364" s="3">
        <v>4</v>
      </c>
    </row>
    <row r="1365" spans="1:5" x14ac:dyDescent="0.25">
      <c r="A1365">
        <v>1364</v>
      </c>
      <c r="B1365" s="2">
        <v>1</v>
      </c>
      <c r="E1365" s="3">
        <v>4</v>
      </c>
    </row>
    <row r="1366" spans="1:5" x14ac:dyDescent="0.25">
      <c r="A1366">
        <v>1365</v>
      </c>
      <c r="B1366" s="2">
        <v>1</v>
      </c>
      <c r="E1366" s="3">
        <v>4</v>
      </c>
    </row>
    <row r="1367" spans="1:5" x14ac:dyDescent="0.25">
      <c r="A1367">
        <v>1366</v>
      </c>
      <c r="B1367" s="2">
        <v>1</v>
      </c>
      <c r="E1367" s="3">
        <v>4</v>
      </c>
    </row>
    <row r="1368" spans="1:5" x14ac:dyDescent="0.25">
      <c r="A1368">
        <v>1367</v>
      </c>
      <c r="B1368" s="2">
        <v>1</v>
      </c>
      <c r="E1368" s="3">
        <v>4</v>
      </c>
    </row>
    <row r="1369" spans="1:5" x14ac:dyDescent="0.25">
      <c r="A1369">
        <v>1368</v>
      </c>
      <c r="B1369" s="2">
        <v>1</v>
      </c>
      <c r="E1369" s="3">
        <v>4</v>
      </c>
    </row>
    <row r="1370" spans="1:5" x14ac:dyDescent="0.25">
      <c r="A1370">
        <v>1369</v>
      </c>
      <c r="E1370" s="3">
        <v>4</v>
      </c>
    </row>
    <row r="1371" spans="1:5" x14ac:dyDescent="0.25">
      <c r="A1371">
        <v>1370</v>
      </c>
      <c r="E1371" s="3">
        <v>4</v>
      </c>
    </row>
    <row r="1372" spans="1:5" x14ac:dyDescent="0.25">
      <c r="A1372">
        <v>1371</v>
      </c>
      <c r="D1372" s="5">
        <v>3</v>
      </c>
      <c r="E1372" s="3">
        <v>4</v>
      </c>
    </row>
    <row r="1373" spans="1:5" x14ac:dyDescent="0.25">
      <c r="A1373">
        <v>1372</v>
      </c>
      <c r="D1373" s="5">
        <v>3</v>
      </c>
    </row>
    <row r="1374" spans="1:5" x14ac:dyDescent="0.25">
      <c r="A1374">
        <v>1373</v>
      </c>
      <c r="C1374" s="4">
        <v>2</v>
      </c>
      <c r="D1374" s="5">
        <v>3</v>
      </c>
    </row>
    <row r="1375" spans="1:5" x14ac:dyDescent="0.25">
      <c r="A1375">
        <v>1374</v>
      </c>
      <c r="C1375" s="4">
        <v>2</v>
      </c>
      <c r="D1375" s="5">
        <v>3</v>
      </c>
    </row>
    <row r="1376" spans="1:5" x14ac:dyDescent="0.25">
      <c r="A1376">
        <v>1375</v>
      </c>
      <c r="C1376" s="4">
        <v>2</v>
      </c>
      <c r="D1376" s="5">
        <v>3</v>
      </c>
    </row>
    <row r="1377" spans="1:5" x14ac:dyDescent="0.25">
      <c r="A1377">
        <v>1376</v>
      </c>
      <c r="C1377" s="4">
        <v>2</v>
      </c>
      <c r="D1377" s="5">
        <v>3</v>
      </c>
    </row>
    <row r="1378" spans="1:5" x14ac:dyDescent="0.25">
      <c r="A1378">
        <v>1377</v>
      </c>
      <c r="C1378" s="4">
        <v>2</v>
      </c>
      <c r="D1378" s="5">
        <v>3</v>
      </c>
    </row>
    <row r="1379" spans="1:5" x14ac:dyDescent="0.25">
      <c r="A1379">
        <v>1378</v>
      </c>
      <c r="C1379" s="4">
        <v>2</v>
      </c>
      <c r="D1379" s="5">
        <v>3</v>
      </c>
    </row>
    <row r="1380" spans="1:5" x14ac:dyDescent="0.25">
      <c r="A1380">
        <v>1379</v>
      </c>
      <c r="C1380" s="4">
        <v>2</v>
      </c>
      <c r="D1380" s="5">
        <v>3</v>
      </c>
    </row>
    <row r="1381" spans="1:5" x14ac:dyDescent="0.25">
      <c r="A1381">
        <v>1380</v>
      </c>
      <c r="C1381" s="4">
        <v>2</v>
      </c>
      <c r="D1381" s="5">
        <v>3</v>
      </c>
    </row>
    <row r="1382" spans="1:5" x14ac:dyDescent="0.25">
      <c r="A1382">
        <v>1381</v>
      </c>
      <c r="C1382" s="4">
        <v>2</v>
      </c>
    </row>
    <row r="1383" spans="1:5" x14ac:dyDescent="0.25">
      <c r="A1383">
        <v>1382</v>
      </c>
      <c r="C1383" s="4">
        <v>2</v>
      </c>
    </row>
    <row r="1384" spans="1:5" x14ac:dyDescent="0.25">
      <c r="A1384">
        <v>1383</v>
      </c>
      <c r="B1384" s="2">
        <v>1</v>
      </c>
    </row>
    <row r="1385" spans="1:5" x14ac:dyDescent="0.25">
      <c r="A1385">
        <v>1384</v>
      </c>
      <c r="B1385" s="2">
        <v>1</v>
      </c>
    </row>
    <row r="1386" spans="1:5" x14ac:dyDescent="0.25">
      <c r="A1386">
        <v>1385</v>
      </c>
      <c r="B1386" s="2">
        <v>1</v>
      </c>
    </row>
    <row r="1387" spans="1:5" x14ac:dyDescent="0.25">
      <c r="A1387">
        <v>1386</v>
      </c>
      <c r="B1387" s="2">
        <v>1</v>
      </c>
    </row>
    <row r="1388" spans="1:5" x14ac:dyDescent="0.25">
      <c r="A1388">
        <v>1387</v>
      </c>
      <c r="B1388" s="2">
        <v>1</v>
      </c>
    </row>
    <row r="1389" spans="1:5" x14ac:dyDescent="0.25">
      <c r="A1389">
        <v>1388</v>
      </c>
      <c r="B1389" s="2">
        <v>1</v>
      </c>
      <c r="E1389" s="3">
        <v>4</v>
      </c>
    </row>
    <row r="1390" spans="1:5" x14ac:dyDescent="0.25">
      <c r="A1390">
        <v>1389</v>
      </c>
      <c r="B1390" s="2">
        <v>1</v>
      </c>
      <c r="E1390" s="3">
        <v>4</v>
      </c>
    </row>
    <row r="1391" spans="1:5" x14ac:dyDescent="0.25">
      <c r="A1391">
        <v>1390</v>
      </c>
      <c r="B1391" s="2">
        <v>1</v>
      </c>
      <c r="E1391" s="3">
        <v>4</v>
      </c>
    </row>
    <row r="1392" spans="1:5" x14ac:dyDescent="0.25">
      <c r="A1392">
        <v>1391</v>
      </c>
      <c r="B1392" s="2">
        <v>1</v>
      </c>
      <c r="E1392" s="3">
        <v>4</v>
      </c>
    </row>
    <row r="1393" spans="1:5" x14ac:dyDescent="0.25">
      <c r="A1393">
        <v>1392</v>
      </c>
      <c r="B1393" s="2">
        <v>1</v>
      </c>
      <c r="E1393" s="3">
        <v>4</v>
      </c>
    </row>
    <row r="1394" spans="1:5" x14ac:dyDescent="0.25">
      <c r="A1394">
        <v>1393</v>
      </c>
      <c r="B1394" s="2">
        <v>1</v>
      </c>
      <c r="E1394" s="3">
        <v>4</v>
      </c>
    </row>
    <row r="1395" spans="1:5" x14ac:dyDescent="0.25">
      <c r="A1395">
        <v>1394</v>
      </c>
      <c r="D1395" s="5">
        <v>3</v>
      </c>
      <c r="E1395" s="3">
        <v>4</v>
      </c>
    </row>
    <row r="1396" spans="1:5" x14ac:dyDescent="0.25">
      <c r="A1396">
        <v>1395</v>
      </c>
      <c r="D1396" s="5">
        <v>3</v>
      </c>
      <c r="E1396" s="3">
        <v>4</v>
      </c>
    </row>
    <row r="1397" spans="1:5" x14ac:dyDescent="0.25">
      <c r="A1397">
        <v>1396</v>
      </c>
      <c r="C1397" s="4">
        <v>2</v>
      </c>
      <c r="D1397" s="5">
        <v>3</v>
      </c>
      <c r="E1397" s="3">
        <v>4</v>
      </c>
    </row>
    <row r="1398" spans="1:5" x14ac:dyDescent="0.25">
      <c r="A1398">
        <v>1397</v>
      </c>
      <c r="C1398" s="4">
        <v>2</v>
      </c>
      <c r="D1398" s="5">
        <v>3</v>
      </c>
      <c r="E1398" s="3">
        <v>4</v>
      </c>
    </row>
    <row r="1399" spans="1:5" x14ac:dyDescent="0.25">
      <c r="A1399">
        <v>1398</v>
      </c>
      <c r="C1399" s="4">
        <v>2</v>
      </c>
      <c r="D1399" s="5">
        <v>3</v>
      </c>
    </row>
    <row r="1400" spans="1:5" x14ac:dyDescent="0.25">
      <c r="A1400">
        <v>1399</v>
      </c>
      <c r="C1400" s="4">
        <v>2</v>
      </c>
      <c r="D1400" s="5">
        <v>3</v>
      </c>
    </row>
    <row r="1401" spans="1:5" x14ac:dyDescent="0.25">
      <c r="A1401">
        <v>1400</v>
      </c>
      <c r="C1401" s="4">
        <v>2</v>
      </c>
      <c r="D1401" s="5">
        <v>3</v>
      </c>
    </row>
    <row r="1402" spans="1:5" x14ac:dyDescent="0.25">
      <c r="A1402">
        <v>1401</v>
      </c>
      <c r="C1402" s="4">
        <v>2</v>
      </c>
      <c r="D1402" s="5">
        <v>3</v>
      </c>
    </row>
    <row r="1403" spans="1:5" x14ac:dyDescent="0.25">
      <c r="A1403">
        <v>1402</v>
      </c>
      <c r="C1403" s="4">
        <v>2</v>
      </c>
      <c r="D1403" s="5">
        <v>3</v>
      </c>
    </row>
    <row r="1404" spans="1:5" x14ac:dyDescent="0.25">
      <c r="A1404">
        <v>1403</v>
      </c>
      <c r="C1404" s="4">
        <v>2</v>
      </c>
      <c r="D1404" s="5">
        <v>3</v>
      </c>
    </row>
    <row r="1405" spans="1:5" x14ac:dyDescent="0.25">
      <c r="A1405">
        <v>1404</v>
      </c>
      <c r="C1405" s="4">
        <v>2</v>
      </c>
      <c r="D1405" s="5">
        <v>3</v>
      </c>
    </row>
    <row r="1406" spans="1:5" x14ac:dyDescent="0.25">
      <c r="A1406">
        <v>1405</v>
      </c>
      <c r="C1406" s="4">
        <v>2</v>
      </c>
      <c r="D1406" s="5">
        <v>3</v>
      </c>
    </row>
    <row r="1407" spans="1:5" x14ac:dyDescent="0.25">
      <c r="A1407">
        <v>1406</v>
      </c>
      <c r="C1407" s="4">
        <v>2</v>
      </c>
      <c r="D1407" s="5">
        <v>3</v>
      </c>
    </row>
    <row r="1408" spans="1:5" x14ac:dyDescent="0.25">
      <c r="A1408">
        <v>1407</v>
      </c>
      <c r="C1408" s="4">
        <v>2</v>
      </c>
    </row>
    <row r="1409" spans="1:5" x14ac:dyDescent="0.25">
      <c r="A1409">
        <v>1408</v>
      </c>
      <c r="C1409" s="4">
        <v>2</v>
      </c>
    </row>
    <row r="1410" spans="1:5" x14ac:dyDescent="0.25">
      <c r="A1410">
        <v>1409</v>
      </c>
      <c r="C1410" s="4">
        <v>2</v>
      </c>
    </row>
    <row r="1411" spans="1:5" x14ac:dyDescent="0.25">
      <c r="A1411">
        <v>1410</v>
      </c>
      <c r="B1411" s="2">
        <v>1</v>
      </c>
      <c r="C1411" s="4">
        <v>2</v>
      </c>
    </row>
    <row r="1412" spans="1:5" x14ac:dyDescent="0.25">
      <c r="A1412">
        <v>1411</v>
      </c>
      <c r="B1412" s="2">
        <v>1</v>
      </c>
    </row>
    <row r="1413" spans="1:5" x14ac:dyDescent="0.25">
      <c r="A1413">
        <v>1412</v>
      </c>
      <c r="B1413" s="2">
        <v>1</v>
      </c>
      <c r="E1413" s="3">
        <v>4</v>
      </c>
    </row>
    <row r="1414" spans="1:5" x14ac:dyDescent="0.25">
      <c r="A1414">
        <v>1413</v>
      </c>
      <c r="B1414" s="2">
        <v>1</v>
      </c>
      <c r="E1414" s="3">
        <v>4</v>
      </c>
    </row>
    <row r="1415" spans="1:5" x14ac:dyDescent="0.25">
      <c r="A1415">
        <v>1414</v>
      </c>
      <c r="B1415" s="2">
        <v>1</v>
      </c>
      <c r="E1415" s="3">
        <v>4</v>
      </c>
    </row>
    <row r="1416" spans="1:5" x14ac:dyDescent="0.25">
      <c r="A1416">
        <v>1415</v>
      </c>
      <c r="B1416" s="2">
        <v>1</v>
      </c>
      <c r="E1416" s="3">
        <v>4</v>
      </c>
    </row>
    <row r="1417" spans="1:5" x14ac:dyDescent="0.25">
      <c r="A1417">
        <v>1416</v>
      </c>
      <c r="B1417" s="2">
        <v>1</v>
      </c>
      <c r="E1417" s="3">
        <v>4</v>
      </c>
    </row>
    <row r="1418" spans="1:5" x14ac:dyDescent="0.25">
      <c r="A1418">
        <v>1417</v>
      </c>
      <c r="B1418" s="2">
        <v>1</v>
      </c>
      <c r="E1418" s="3">
        <v>4</v>
      </c>
    </row>
    <row r="1419" spans="1:5" x14ac:dyDescent="0.25">
      <c r="A1419">
        <v>1418</v>
      </c>
      <c r="B1419" s="2">
        <v>1</v>
      </c>
      <c r="E1419" s="3">
        <v>4</v>
      </c>
    </row>
    <row r="1420" spans="1:5" x14ac:dyDescent="0.25">
      <c r="A1420">
        <v>1419</v>
      </c>
      <c r="B1420" s="2">
        <v>1</v>
      </c>
      <c r="E1420" s="3">
        <v>4</v>
      </c>
    </row>
    <row r="1421" spans="1:5" x14ac:dyDescent="0.25">
      <c r="A1421">
        <v>1420</v>
      </c>
      <c r="B1421" s="2">
        <v>1</v>
      </c>
      <c r="E1421" s="3">
        <v>4</v>
      </c>
    </row>
    <row r="1422" spans="1:5" x14ac:dyDescent="0.25">
      <c r="A1422">
        <v>1421</v>
      </c>
      <c r="B1422" s="2">
        <v>1</v>
      </c>
      <c r="E1422" s="3">
        <v>4</v>
      </c>
    </row>
    <row r="1423" spans="1:5" x14ac:dyDescent="0.25">
      <c r="A1423">
        <v>1422</v>
      </c>
      <c r="B1423" s="2">
        <v>1</v>
      </c>
      <c r="E1423" s="3">
        <v>4</v>
      </c>
    </row>
    <row r="1424" spans="1:5" x14ac:dyDescent="0.25">
      <c r="A1424">
        <v>1423</v>
      </c>
      <c r="B1424" s="2">
        <v>1</v>
      </c>
      <c r="E1424" s="3">
        <v>4</v>
      </c>
    </row>
    <row r="1425" spans="1:5" x14ac:dyDescent="0.25">
      <c r="A1425">
        <v>1424</v>
      </c>
      <c r="C1425" s="4">
        <v>2</v>
      </c>
      <c r="E1425" s="3">
        <v>4</v>
      </c>
    </row>
    <row r="1426" spans="1:5" x14ac:dyDescent="0.25">
      <c r="A1426">
        <v>1425</v>
      </c>
      <c r="C1426" s="4">
        <v>2</v>
      </c>
      <c r="E1426" s="3">
        <v>4</v>
      </c>
    </row>
    <row r="1427" spans="1:5" x14ac:dyDescent="0.25">
      <c r="A1427">
        <v>1426</v>
      </c>
      <c r="C1427" s="4">
        <v>2</v>
      </c>
      <c r="D1427" s="5">
        <v>3</v>
      </c>
    </row>
    <row r="1428" spans="1:5" x14ac:dyDescent="0.25">
      <c r="A1428">
        <v>1427</v>
      </c>
      <c r="C1428" s="4">
        <v>2</v>
      </c>
      <c r="D1428" s="5">
        <v>3</v>
      </c>
    </row>
    <row r="1429" spans="1:5" x14ac:dyDescent="0.25">
      <c r="A1429">
        <v>1428</v>
      </c>
      <c r="C1429" s="4">
        <v>2</v>
      </c>
      <c r="D1429" s="5">
        <v>3</v>
      </c>
    </row>
    <row r="1430" spans="1:5" x14ac:dyDescent="0.25">
      <c r="A1430">
        <v>1429</v>
      </c>
      <c r="C1430" s="4">
        <v>2</v>
      </c>
      <c r="D1430" s="5">
        <v>3</v>
      </c>
    </row>
    <row r="1431" spans="1:5" x14ac:dyDescent="0.25">
      <c r="A1431">
        <v>1430</v>
      </c>
      <c r="C1431" s="4">
        <v>2</v>
      </c>
      <c r="D1431" s="5">
        <v>3</v>
      </c>
    </row>
    <row r="1432" spans="1:5" x14ac:dyDescent="0.25">
      <c r="A1432">
        <v>1431</v>
      </c>
      <c r="C1432" s="4">
        <v>2</v>
      </c>
      <c r="D1432" s="5">
        <v>3</v>
      </c>
    </row>
    <row r="1433" spans="1:5" x14ac:dyDescent="0.25">
      <c r="A1433">
        <v>1432</v>
      </c>
      <c r="C1433" s="4">
        <v>2</v>
      </c>
      <c r="D1433" s="5">
        <v>3</v>
      </c>
    </row>
    <row r="1434" spans="1:5" x14ac:dyDescent="0.25">
      <c r="A1434">
        <v>1433</v>
      </c>
      <c r="C1434" s="4">
        <v>2</v>
      </c>
      <c r="D1434" s="5">
        <v>3</v>
      </c>
    </row>
    <row r="1435" spans="1:5" x14ac:dyDescent="0.25">
      <c r="A1435">
        <v>1434</v>
      </c>
      <c r="C1435" s="4">
        <v>2</v>
      </c>
      <c r="D1435" s="5">
        <v>3</v>
      </c>
    </row>
    <row r="1436" spans="1:5" x14ac:dyDescent="0.25">
      <c r="A1436">
        <v>1435</v>
      </c>
      <c r="C1436" s="4">
        <v>2</v>
      </c>
      <c r="D1436" s="5">
        <v>3</v>
      </c>
    </row>
    <row r="1437" spans="1:5" x14ac:dyDescent="0.25">
      <c r="A1437">
        <v>1436</v>
      </c>
      <c r="C1437" s="4">
        <v>2</v>
      </c>
      <c r="D1437" s="5">
        <v>3</v>
      </c>
    </row>
    <row r="1438" spans="1:5" x14ac:dyDescent="0.25">
      <c r="A1438">
        <v>1437</v>
      </c>
      <c r="C1438" s="4">
        <v>2</v>
      </c>
      <c r="D1438" s="5">
        <v>3</v>
      </c>
    </row>
    <row r="1439" spans="1:5" x14ac:dyDescent="0.25">
      <c r="A1439">
        <v>1438</v>
      </c>
      <c r="C1439" s="4">
        <v>2</v>
      </c>
      <c r="D1439" s="5">
        <v>3</v>
      </c>
    </row>
    <row r="1440" spans="1:5" x14ac:dyDescent="0.25">
      <c r="A1440">
        <v>1439</v>
      </c>
      <c r="B1440" s="2">
        <v>1</v>
      </c>
      <c r="C1440" s="4">
        <v>2</v>
      </c>
      <c r="D1440" s="5">
        <v>3</v>
      </c>
    </row>
    <row r="1441" spans="1:6" x14ac:dyDescent="0.25">
      <c r="A1441">
        <v>1440</v>
      </c>
      <c r="B1441" s="2">
        <v>1</v>
      </c>
    </row>
    <row r="1442" spans="1:6" x14ac:dyDescent="0.25">
      <c r="A1442">
        <v>1441</v>
      </c>
      <c r="B1442" s="2">
        <v>1</v>
      </c>
      <c r="F1442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Data</vt:lpstr>
      <vt:lpstr>Cycle</vt:lpstr>
      <vt:lpstr>Coordination</vt:lpstr>
      <vt:lpstr>Graph</vt:lpstr>
      <vt:lpstr>catRange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McKenzie</dc:creator>
  <cp:lastModifiedBy>Bell, McKenzie</cp:lastModifiedBy>
  <dcterms:created xsi:type="dcterms:W3CDTF">2025-07-10T18:16:04Z</dcterms:created>
  <dcterms:modified xsi:type="dcterms:W3CDTF">2025-07-10T18:29:40Z</dcterms:modified>
</cp:coreProperties>
</file>