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B95F24FB-7A4B-4DD2-A6CE-1228D0E3D2A9}" xr6:coauthVersionLast="47" xr6:coauthVersionMax="47" xr10:uidLastSave="{00000000-0000-0000-0000-000000000000}"/>
  <bookViews>
    <workbookView xWindow="-120" yWindow="-120" windowWidth="29040" windowHeight="16440" xr2:uid="{A2D26420-5416-40BB-B607-4391F92D3A2B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Coordination!$R$1360:$R$1363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S9" i="3"/>
  <c r="BR10" i="3"/>
  <c r="BR11" i="3"/>
  <c r="BR12" i="3"/>
  <c r="BS12" i="3"/>
  <c r="BR13" i="3"/>
  <c r="BS13" i="3"/>
  <c r="BR14" i="3"/>
  <c r="BS14" i="3"/>
  <c r="BR15" i="3"/>
  <c r="BS15" i="3"/>
  <c r="BR16" i="3"/>
  <c r="BS16" i="3"/>
  <c r="BS17" i="3"/>
  <c r="BS18" i="3"/>
  <c r="BR19" i="3"/>
  <c r="BR20" i="3"/>
  <c r="BR21" i="3"/>
  <c r="BS21" i="3"/>
  <c r="BR22" i="3"/>
  <c r="BS22" i="3"/>
  <c r="BR23" i="3"/>
  <c r="BS23" i="3"/>
  <c r="BR24" i="3"/>
  <c r="BS24" i="3"/>
  <c r="BS25" i="3"/>
  <c r="BS26" i="3"/>
  <c r="BR27" i="3"/>
  <c r="BS27" i="3"/>
  <c r="BR28" i="3"/>
  <c r="BR29" i="3"/>
  <c r="BR30" i="3"/>
  <c r="BS30" i="3"/>
  <c r="BR31" i="3"/>
  <c r="BS31" i="3"/>
  <c r="BR32" i="3"/>
  <c r="BS32" i="3"/>
  <c r="BR33" i="3"/>
  <c r="BS33" i="3"/>
  <c r="BR34" i="3"/>
  <c r="BS34" i="3"/>
  <c r="BS35" i="3"/>
  <c r="BS36" i="3"/>
  <c r="BR37" i="3"/>
  <c r="BS37" i="3"/>
  <c r="BR38" i="3"/>
  <c r="BS38" i="3"/>
  <c r="BR39" i="3"/>
  <c r="BR40" i="3"/>
  <c r="BR41" i="3"/>
  <c r="BS41" i="3"/>
  <c r="BR42" i="3"/>
  <c r="BS42" i="3"/>
  <c r="BS43" i="3"/>
  <c r="BS44" i="3"/>
  <c r="BR45" i="3"/>
  <c r="BS45" i="3"/>
  <c r="BR46" i="3"/>
  <c r="BS46" i="3"/>
  <c r="BR47" i="3"/>
  <c r="BS47" i="3"/>
  <c r="BR48" i="3"/>
  <c r="BR49" i="3"/>
  <c r="BR50" i="3"/>
  <c r="BS50" i="3"/>
  <c r="BR51" i="3"/>
  <c r="BS51" i="3"/>
  <c r="BR52" i="3"/>
  <c r="BS52" i="3"/>
  <c r="BS53" i="3"/>
  <c r="BS54" i="3"/>
  <c r="BS55" i="3"/>
  <c r="BS56" i="3"/>
  <c r="BS57" i="3"/>
  <c r="BS58" i="3"/>
  <c r="CA63" i="4"/>
  <c r="BZ63" i="4"/>
  <c r="CB63" i="4"/>
  <c r="CA62" i="4"/>
  <c r="BZ62" i="4"/>
  <c r="CB62" i="4"/>
  <c r="CA61" i="4"/>
  <c r="BZ61" i="4"/>
  <c r="CB61" i="4"/>
  <c r="CA60" i="4"/>
  <c r="BZ60" i="4"/>
  <c r="CB60" i="4"/>
  <c r="CA59" i="4"/>
  <c r="BZ59" i="4"/>
  <c r="CB59" i="4"/>
  <c r="CA58" i="4"/>
  <c r="BZ58" i="4"/>
  <c r="CB58" i="4"/>
  <c r="CA57" i="4"/>
  <c r="BZ57" i="4"/>
  <c r="CB57" i="4"/>
  <c r="CA56" i="4"/>
  <c r="BZ56" i="4"/>
  <c r="CB56" i="4"/>
  <c r="BY63" i="4"/>
  <c r="BX63" i="4"/>
  <c r="BW63" i="4"/>
  <c r="BY62" i="4"/>
  <c r="BX62" i="4"/>
  <c r="BW62" i="4"/>
  <c r="BY61" i="4"/>
  <c r="BX61" i="4"/>
  <c r="BW61" i="4"/>
  <c r="BY60" i="4"/>
  <c r="BX60" i="4"/>
  <c r="BW60" i="4"/>
  <c r="BY59" i="4"/>
  <c r="BX59" i="4"/>
  <c r="BW59" i="4"/>
  <c r="BY58" i="4"/>
  <c r="BX58" i="4"/>
  <c r="BW58" i="4"/>
  <c r="BY57" i="4"/>
  <c r="BX57" i="4"/>
  <c r="BW57" i="4"/>
  <c r="BY56" i="4"/>
  <c r="BX56" i="4"/>
  <c r="BW56" i="4"/>
  <c r="BV62" i="4"/>
  <c r="BT62" i="4"/>
  <c r="BU62" i="4"/>
  <c r="BV61" i="4"/>
  <c r="BT61" i="4"/>
  <c r="BU61" i="4"/>
  <c r="BV60" i="4"/>
  <c r="BT60" i="4"/>
  <c r="BU60" i="4"/>
  <c r="BV59" i="4"/>
  <c r="BT59" i="4"/>
  <c r="BU59" i="4"/>
  <c r="BV58" i="4"/>
  <c r="BT58" i="4"/>
  <c r="BU58" i="4"/>
  <c r="BV57" i="4"/>
  <c r="BT57" i="4"/>
  <c r="BU57" i="4"/>
  <c r="BV56" i="4"/>
  <c r="BT56" i="4"/>
  <c r="BU56" i="4"/>
  <c r="BQ63" i="4"/>
  <c r="BS63" i="4"/>
  <c r="BR63" i="4"/>
  <c r="BQ62" i="4"/>
  <c r="BS62" i="4"/>
  <c r="BR62" i="4"/>
  <c r="BQ61" i="4"/>
  <c r="BS61" i="4"/>
  <c r="BR61" i="4"/>
  <c r="BQ60" i="4"/>
  <c r="BS60" i="4"/>
  <c r="BR60" i="4"/>
  <c r="BQ59" i="4"/>
  <c r="BS59" i="4"/>
  <c r="BR59" i="4"/>
  <c r="BQ58" i="4"/>
  <c r="BS58" i="4"/>
  <c r="BR58" i="4"/>
  <c r="BQ57" i="4"/>
  <c r="BS57" i="4"/>
  <c r="BR57" i="4"/>
  <c r="BQ56" i="4"/>
  <c r="BS56" i="4"/>
  <c r="BR56" i="4"/>
  <c r="CA52" i="4"/>
  <c r="BZ52" i="4"/>
  <c r="CA51" i="4"/>
  <c r="BZ51" i="4"/>
  <c r="CB51" i="4"/>
  <c r="CB50" i="4"/>
  <c r="CA50" i="4"/>
  <c r="BZ50" i="4"/>
  <c r="CB49" i="4"/>
  <c r="CA49" i="4"/>
  <c r="BZ49" i="4"/>
  <c r="CA48" i="4"/>
  <c r="BZ48" i="4"/>
  <c r="CB48" i="4"/>
  <c r="CA47" i="4"/>
  <c r="BZ47" i="4"/>
  <c r="CB47" i="4"/>
  <c r="CA46" i="4"/>
  <c r="BZ46" i="4"/>
  <c r="CB46" i="4"/>
  <c r="CA45" i="4"/>
  <c r="BZ45" i="4"/>
  <c r="CB45" i="4"/>
  <c r="BX51" i="4"/>
  <c r="BY51" i="4"/>
  <c r="BW51" i="4"/>
  <c r="BX50" i="4"/>
  <c r="BY50" i="4"/>
  <c r="BW50" i="4"/>
  <c r="BX49" i="4"/>
  <c r="BY49" i="4"/>
  <c r="BW49" i="4"/>
  <c r="BX48" i="4"/>
  <c r="BY48" i="4"/>
  <c r="BW48" i="4"/>
  <c r="BX47" i="4"/>
  <c r="BY47" i="4"/>
  <c r="BW47" i="4"/>
  <c r="BX46" i="4"/>
  <c r="BY46" i="4"/>
  <c r="BW46" i="4"/>
  <c r="BX45" i="4"/>
  <c r="BY45" i="4"/>
  <c r="BW45" i="4"/>
  <c r="BV52" i="4"/>
  <c r="BT52" i="4"/>
  <c r="BU52" i="4"/>
  <c r="BV51" i="4"/>
  <c r="BT51" i="4"/>
  <c r="BU51" i="4"/>
  <c r="BV50" i="4"/>
  <c r="BT50" i="4"/>
  <c r="BU50" i="4"/>
  <c r="BV49" i="4"/>
  <c r="BT49" i="4"/>
  <c r="BU49" i="4"/>
  <c r="BV48" i="4"/>
  <c r="BT48" i="4"/>
  <c r="BU48" i="4"/>
  <c r="BV47" i="4"/>
  <c r="BT47" i="4"/>
  <c r="BU47" i="4"/>
  <c r="BV46" i="4"/>
  <c r="BT46" i="4"/>
  <c r="BU46" i="4"/>
  <c r="BV45" i="4"/>
  <c r="BT45" i="4"/>
  <c r="BU45" i="4"/>
  <c r="BS53" i="4"/>
  <c r="BQ52" i="4"/>
  <c r="BR52" i="4"/>
  <c r="BS52" i="4"/>
  <c r="BQ51" i="4"/>
  <c r="BR51" i="4"/>
  <c r="BS51" i="4"/>
  <c r="BQ50" i="4"/>
  <c r="BR50" i="4"/>
  <c r="BS50" i="4"/>
  <c r="BQ49" i="4"/>
  <c r="BR49" i="4"/>
  <c r="BS49" i="4"/>
  <c r="BQ48" i="4"/>
  <c r="BR48" i="4"/>
  <c r="BS48" i="4"/>
  <c r="BQ47" i="4"/>
  <c r="BR47" i="4"/>
  <c r="BS47" i="4"/>
  <c r="BQ46" i="4"/>
  <c r="BR46" i="4"/>
  <c r="BS46" i="4"/>
  <c r="BQ45" i="4"/>
  <c r="BS45" i="4"/>
  <c r="BR45" i="4"/>
  <c r="CA41" i="4"/>
  <c r="CB41" i="4"/>
  <c r="BZ41" i="4"/>
  <c r="CA40" i="4"/>
  <c r="CB40" i="4"/>
  <c r="BZ40" i="4"/>
  <c r="CA39" i="4"/>
  <c r="CB39" i="4"/>
  <c r="BZ39" i="4"/>
  <c r="CA38" i="4"/>
  <c r="CB38" i="4"/>
  <c r="BZ38" i="4"/>
  <c r="CA37" i="4"/>
  <c r="CB37" i="4"/>
  <c r="BZ37" i="4"/>
  <c r="CA36" i="4"/>
  <c r="CB36" i="4"/>
  <c r="BZ36" i="4"/>
  <c r="CA35" i="4"/>
  <c r="CB35" i="4"/>
  <c r="BZ35" i="4"/>
  <c r="CA34" i="4"/>
  <c r="CB34" i="4"/>
  <c r="BZ34" i="4"/>
  <c r="CA33" i="4"/>
  <c r="CB33" i="4"/>
  <c r="BZ33" i="4"/>
  <c r="BX41" i="4"/>
  <c r="BY41" i="4"/>
  <c r="BW41" i="4"/>
  <c r="BX40" i="4"/>
  <c r="BY40" i="4"/>
  <c r="BW40" i="4"/>
  <c r="BX39" i="4"/>
  <c r="BY39" i="4"/>
  <c r="BW39" i="4"/>
  <c r="BX38" i="4"/>
  <c r="BY38" i="4"/>
  <c r="BW38" i="4"/>
  <c r="BX37" i="4"/>
  <c r="BY37" i="4"/>
  <c r="BW37" i="4"/>
  <c r="BX36" i="4"/>
  <c r="BY36" i="4"/>
  <c r="BW36" i="4"/>
  <c r="BX35" i="4"/>
  <c r="BY35" i="4"/>
  <c r="BW35" i="4"/>
  <c r="BX34" i="4"/>
  <c r="BY34" i="4"/>
  <c r="BW34" i="4"/>
  <c r="BX33" i="4"/>
  <c r="BY33" i="4"/>
  <c r="BW33" i="4"/>
  <c r="BV42" i="4"/>
  <c r="BT42" i="4"/>
  <c r="BU42" i="4"/>
  <c r="BV41" i="4"/>
  <c r="BT41" i="4"/>
  <c r="BU41" i="4"/>
  <c r="BV40" i="4"/>
  <c r="BT40" i="4"/>
  <c r="BU40" i="4"/>
  <c r="BV39" i="4"/>
  <c r="BT39" i="4"/>
  <c r="BU39" i="4"/>
  <c r="BV38" i="4"/>
  <c r="BT38" i="4"/>
  <c r="BU38" i="4"/>
  <c r="BV37" i="4"/>
  <c r="BT37" i="4"/>
  <c r="BU37" i="4"/>
  <c r="BV36" i="4"/>
  <c r="BT36" i="4"/>
  <c r="BU36" i="4"/>
  <c r="BV35" i="4"/>
  <c r="BT35" i="4"/>
  <c r="BU35" i="4"/>
  <c r="BV34" i="4"/>
  <c r="BT34" i="4"/>
  <c r="BU34" i="4"/>
  <c r="BV33" i="4"/>
  <c r="BT33" i="4"/>
  <c r="BU33" i="4"/>
  <c r="BS42" i="4"/>
  <c r="BQ41" i="4"/>
  <c r="BR41" i="4"/>
  <c r="BS41" i="4"/>
  <c r="BQ40" i="4"/>
  <c r="BR40" i="4"/>
  <c r="BS40" i="4"/>
  <c r="BQ39" i="4"/>
  <c r="BR39" i="4"/>
  <c r="BS39" i="4"/>
  <c r="BQ38" i="4"/>
  <c r="BR38" i="4"/>
  <c r="BS38" i="4"/>
  <c r="BQ37" i="4"/>
  <c r="BR37" i="4"/>
  <c r="BS37" i="4"/>
  <c r="BQ36" i="4"/>
  <c r="BR36" i="4"/>
  <c r="BS36" i="4"/>
  <c r="BQ35" i="4"/>
  <c r="BR35" i="4"/>
  <c r="BS35" i="4"/>
  <c r="BQ34" i="4"/>
  <c r="BR34" i="4"/>
  <c r="BS34" i="4"/>
  <c r="BQ33" i="4"/>
  <c r="BS33" i="4"/>
  <c r="BR33" i="4"/>
  <c r="CA30" i="4"/>
  <c r="BZ30" i="4"/>
  <c r="CB30" i="4"/>
  <c r="CA29" i="4"/>
  <c r="BZ29" i="4"/>
  <c r="CB29" i="4"/>
  <c r="CA28" i="4"/>
  <c r="BZ28" i="4"/>
  <c r="CB28" i="4"/>
  <c r="CA27" i="4"/>
  <c r="BZ27" i="4"/>
  <c r="CB27" i="4"/>
  <c r="CA26" i="4"/>
  <c r="BZ26" i="4"/>
  <c r="CB26" i="4"/>
  <c r="CA25" i="4"/>
  <c r="BZ25" i="4"/>
  <c r="CB25" i="4"/>
  <c r="CA24" i="4"/>
  <c r="BZ24" i="4"/>
  <c r="CB24" i="4"/>
  <c r="CA23" i="4"/>
  <c r="BZ23" i="4"/>
  <c r="CB23" i="4"/>
  <c r="BY29" i="4"/>
  <c r="BX29" i="4"/>
  <c r="BW29" i="4"/>
  <c r="BY28" i="4"/>
  <c r="BX28" i="4"/>
  <c r="BY27" i="4"/>
  <c r="BW28" i="4"/>
  <c r="BX27" i="4"/>
  <c r="BW27" i="4"/>
  <c r="BY26" i="4"/>
  <c r="BX26" i="4"/>
  <c r="BW26" i="4"/>
  <c r="BY25" i="4"/>
  <c r="BX25" i="4"/>
  <c r="BW25" i="4"/>
  <c r="BY24" i="4"/>
  <c r="BX24" i="4"/>
  <c r="BW24" i="4"/>
  <c r="BY23" i="4"/>
  <c r="BX23" i="4"/>
  <c r="BW23" i="4"/>
  <c r="BV30" i="4"/>
  <c r="BU30" i="4"/>
  <c r="BT30" i="4"/>
  <c r="BV29" i="4"/>
  <c r="BU29" i="4"/>
  <c r="BT29" i="4"/>
  <c r="BV28" i="4"/>
  <c r="BU28" i="4"/>
  <c r="BT28" i="4"/>
  <c r="BV27" i="4"/>
  <c r="BU27" i="4"/>
  <c r="BT27" i="4"/>
  <c r="BV26" i="4"/>
  <c r="BU26" i="4"/>
  <c r="BT26" i="4"/>
  <c r="BV25" i="4"/>
  <c r="BU25" i="4"/>
  <c r="BT25" i="4"/>
  <c r="BV24" i="4"/>
  <c r="BU24" i="4"/>
  <c r="BT24" i="4"/>
  <c r="BV23" i="4"/>
  <c r="BU23" i="4"/>
  <c r="BT23" i="4"/>
  <c r="BQ30" i="4"/>
  <c r="BS30" i="4"/>
  <c r="BR30" i="4"/>
  <c r="BQ29" i="4"/>
  <c r="BS29" i="4"/>
  <c r="BR29" i="4"/>
  <c r="BQ28" i="4"/>
  <c r="BS28" i="4"/>
  <c r="BR28" i="4"/>
  <c r="BQ27" i="4"/>
  <c r="BS27" i="4"/>
  <c r="BR27" i="4"/>
  <c r="BQ26" i="4"/>
  <c r="BS26" i="4"/>
  <c r="BR26" i="4"/>
  <c r="BQ25" i="4"/>
  <c r="BS25" i="4"/>
  <c r="BR25" i="4"/>
  <c r="BQ24" i="4"/>
  <c r="BS24" i="4"/>
  <c r="BR24" i="4"/>
  <c r="BQ23" i="4"/>
  <c r="BS23" i="4"/>
  <c r="BR23" i="4"/>
  <c r="CA20" i="4"/>
  <c r="CB20" i="4"/>
  <c r="AV4" i="2" s="1"/>
  <c r="BZ20" i="4"/>
  <c r="CA19" i="4"/>
  <c r="CB19" i="4"/>
  <c r="BZ19" i="4"/>
  <c r="CA18" i="4"/>
  <c r="CB18" i="4"/>
  <c r="BZ18" i="4"/>
  <c r="CA17" i="4"/>
  <c r="CB17" i="4"/>
  <c r="BZ17" i="4"/>
  <c r="CA16" i="4"/>
  <c r="CB16" i="4"/>
  <c r="BZ16" i="4"/>
  <c r="CA15" i="4"/>
  <c r="CB15" i="4"/>
  <c r="BZ15" i="4"/>
  <c r="CA14" i="4"/>
  <c r="CB14" i="4"/>
  <c r="BZ14" i="4"/>
  <c r="CA13" i="4"/>
  <c r="CB13" i="4"/>
  <c r="BZ13" i="4"/>
  <c r="BY19" i="4"/>
  <c r="BX19" i="4"/>
  <c r="BW19" i="4"/>
  <c r="BY18" i="4"/>
  <c r="BX18" i="4"/>
  <c r="BW18" i="4"/>
  <c r="BY17" i="4"/>
  <c r="BX17" i="4"/>
  <c r="BW17" i="4"/>
  <c r="BY16" i="4"/>
  <c r="BX16" i="4"/>
  <c r="BW16" i="4"/>
  <c r="BY15" i="4"/>
  <c r="BX15" i="4"/>
  <c r="BW15" i="4"/>
  <c r="BY14" i="4"/>
  <c r="BX14" i="4"/>
  <c r="BW14" i="4"/>
  <c r="BY13" i="4"/>
  <c r="BX13" i="4"/>
  <c r="BW13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V13" i="4"/>
  <c r="BU13" i="4"/>
  <c r="BT13" i="4"/>
  <c r="BQ20" i="4"/>
  <c r="BS20" i="4"/>
  <c r="BR20" i="4"/>
  <c r="BQ19" i="4"/>
  <c r="BS19" i="4"/>
  <c r="BR19" i="4"/>
  <c r="BQ18" i="4"/>
  <c r="BS18" i="4"/>
  <c r="BR18" i="4"/>
  <c r="BQ17" i="4"/>
  <c r="BS17" i="4"/>
  <c r="BR17" i="4"/>
  <c r="BQ16" i="4"/>
  <c r="BS16" i="4"/>
  <c r="BR16" i="4"/>
  <c r="BQ15" i="4"/>
  <c r="BS15" i="4"/>
  <c r="BR15" i="4"/>
  <c r="BQ14" i="4"/>
  <c r="BS14" i="4"/>
  <c r="BR14" i="4"/>
  <c r="BQ13" i="4"/>
  <c r="BS13" i="4"/>
  <c r="BR13" i="4"/>
  <c r="CB9" i="4"/>
  <c r="CA9" i="4"/>
  <c r="BZ8" i="4"/>
  <c r="CB8" i="4"/>
  <c r="CA8" i="4"/>
  <c r="BZ7" i="4"/>
  <c r="CB7" i="4"/>
  <c r="CA7" i="4"/>
  <c r="BZ6" i="4"/>
  <c r="CB6" i="4"/>
  <c r="CA6" i="4"/>
  <c r="BZ5" i="4"/>
  <c r="CB5" i="4"/>
  <c r="CA5" i="4"/>
  <c r="BZ4" i="4"/>
  <c r="CB4" i="4"/>
  <c r="CA4" i="4"/>
  <c r="BZ3" i="4"/>
  <c r="CB3" i="4"/>
  <c r="CA3" i="4"/>
  <c r="BZ2" i="4"/>
  <c r="AV2" i="2" s="1"/>
  <c r="CB2" i="4"/>
  <c r="AU4" i="2" s="1"/>
  <c r="CA2" i="4"/>
  <c r="AV3" i="2" s="1"/>
  <c r="BX10" i="4"/>
  <c r="BY9" i="4"/>
  <c r="BW9" i="4"/>
  <c r="BX9" i="4"/>
  <c r="BY8" i="4"/>
  <c r="BW8" i="4"/>
  <c r="BX8" i="4"/>
  <c r="BY7" i="4"/>
  <c r="BW7" i="4"/>
  <c r="BX7" i="4"/>
  <c r="BY6" i="4"/>
  <c r="BW6" i="4"/>
  <c r="BX6" i="4"/>
  <c r="BY5" i="4"/>
  <c r="BW5" i="4"/>
  <c r="BX5" i="4"/>
  <c r="BY4" i="4"/>
  <c r="BW4" i="4"/>
  <c r="BX4" i="4"/>
  <c r="BY3" i="4"/>
  <c r="BW3" i="4"/>
  <c r="BX3" i="4"/>
  <c r="BY2" i="4"/>
  <c r="AR4" i="2" s="1"/>
  <c r="BX2" i="4"/>
  <c r="AS3" i="2" s="1"/>
  <c r="BW2" i="4"/>
  <c r="AR2" i="2" s="1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BS4" i="4"/>
  <c r="BR3" i="4"/>
  <c r="BQ3" i="4"/>
  <c r="BS3" i="4"/>
  <c r="BR2" i="4"/>
  <c r="AM3" i="2" s="1"/>
  <c r="BQ2" i="4"/>
  <c r="AM2" i="2" s="1"/>
  <c r="BS2" i="4"/>
  <c r="AM4" i="2" s="1"/>
  <c r="BD63" i="4"/>
  <c r="BC63" i="4"/>
  <c r="BE63" i="4"/>
  <c r="BD62" i="4"/>
  <c r="BC62" i="4"/>
  <c r="BE62" i="4"/>
  <c r="BD61" i="4"/>
  <c r="BC61" i="4"/>
  <c r="BE61" i="4"/>
  <c r="BD60" i="4"/>
  <c r="BC60" i="4"/>
  <c r="BE60" i="4"/>
  <c r="BD59" i="4"/>
  <c r="BC59" i="4"/>
  <c r="BE59" i="4"/>
  <c r="BD58" i="4"/>
  <c r="BC58" i="4"/>
  <c r="BE58" i="4"/>
  <c r="BD57" i="4"/>
  <c r="BC57" i="4"/>
  <c r="BE57" i="4"/>
  <c r="BD56" i="4"/>
  <c r="BC56" i="4"/>
  <c r="BE56" i="4"/>
  <c r="BB63" i="4"/>
  <c r="BA63" i="4"/>
  <c r="AZ63" i="4"/>
  <c r="BB62" i="4"/>
  <c r="BA62" i="4"/>
  <c r="AZ62" i="4"/>
  <c r="BB61" i="4"/>
  <c r="BA61" i="4"/>
  <c r="AZ61" i="4"/>
  <c r="BB60" i="4"/>
  <c r="BA60" i="4"/>
  <c r="AZ60" i="4"/>
  <c r="BB59" i="4"/>
  <c r="BA59" i="4"/>
  <c r="AZ59" i="4"/>
  <c r="BB58" i="4"/>
  <c r="BA58" i="4"/>
  <c r="AZ58" i="4"/>
  <c r="BB57" i="4"/>
  <c r="BA57" i="4"/>
  <c r="AZ57" i="4"/>
  <c r="BB56" i="4"/>
  <c r="BA56" i="4"/>
  <c r="AZ56" i="4"/>
  <c r="AY62" i="4"/>
  <c r="AW62" i="4"/>
  <c r="AX62" i="4"/>
  <c r="AY61" i="4"/>
  <c r="AW61" i="4"/>
  <c r="AX61" i="4"/>
  <c r="AY60" i="4"/>
  <c r="AW60" i="4"/>
  <c r="AX60" i="4"/>
  <c r="AY59" i="4"/>
  <c r="AW59" i="4"/>
  <c r="AX59" i="4"/>
  <c r="AY58" i="4"/>
  <c r="AW58" i="4"/>
  <c r="AX58" i="4"/>
  <c r="AY57" i="4"/>
  <c r="AW57" i="4"/>
  <c r="AX57" i="4"/>
  <c r="AY56" i="4"/>
  <c r="AW56" i="4"/>
  <c r="AX56" i="4"/>
  <c r="AT63" i="4"/>
  <c r="AV63" i="4"/>
  <c r="AU63" i="4"/>
  <c r="AT62" i="4"/>
  <c r="AV62" i="4"/>
  <c r="AU62" i="4"/>
  <c r="AT61" i="4"/>
  <c r="AV61" i="4"/>
  <c r="AU61" i="4"/>
  <c r="AT60" i="4"/>
  <c r="AV60" i="4"/>
  <c r="AU60" i="4"/>
  <c r="AT59" i="4"/>
  <c r="AV59" i="4"/>
  <c r="AU59" i="4"/>
  <c r="AT58" i="4"/>
  <c r="AV58" i="4"/>
  <c r="AU58" i="4"/>
  <c r="AT57" i="4"/>
  <c r="AV57" i="4"/>
  <c r="AU57" i="4"/>
  <c r="AT56" i="4"/>
  <c r="AV56" i="4"/>
  <c r="AU56" i="4"/>
  <c r="BD52" i="4"/>
  <c r="BC52" i="4"/>
  <c r="BD51" i="4"/>
  <c r="BC51" i="4"/>
  <c r="BE51" i="4"/>
  <c r="BE50" i="4"/>
  <c r="BD50" i="4"/>
  <c r="BC50" i="4"/>
  <c r="BE49" i="4"/>
  <c r="BD49" i="4"/>
  <c r="BC49" i="4"/>
  <c r="BD48" i="4"/>
  <c r="BC48" i="4"/>
  <c r="BE48" i="4"/>
  <c r="BD47" i="4"/>
  <c r="BC47" i="4"/>
  <c r="BE47" i="4"/>
  <c r="BD46" i="4"/>
  <c r="BC46" i="4"/>
  <c r="BE46" i="4"/>
  <c r="BD45" i="4"/>
  <c r="BC45" i="4"/>
  <c r="BE45" i="4"/>
  <c r="BA51" i="4"/>
  <c r="BB51" i="4"/>
  <c r="AZ51" i="4"/>
  <c r="BA50" i="4"/>
  <c r="BB50" i="4"/>
  <c r="AZ50" i="4"/>
  <c r="BA49" i="4"/>
  <c r="BB49" i="4"/>
  <c r="AZ49" i="4"/>
  <c r="BA48" i="4"/>
  <c r="BB48" i="4"/>
  <c r="AZ48" i="4"/>
  <c r="BA47" i="4"/>
  <c r="BB47" i="4"/>
  <c r="AZ47" i="4"/>
  <c r="BA46" i="4"/>
  <c r="BB46" i="4"/>
  <c r="AZ46" i="4"/>
  <c r="BA45" i="4"/>
  <c r="BB45" i="4"/>
  <c r="AZ45" i="4"/>
  <c r="AY52" i="4"/>
  <c r="AW52" i="4"/>
  <c r="AX52" i="4"/>
  <c r="AY51" i="4"/>
  <c r="AW51" i="4"/>
  <c r="AX51" i="4"/>
  <c r="AY50" i="4"/>
  <c r="AW50" i="4"/>
  <c r="AX50" i="4"/>
  <c r="AY49" i="4"/>
  <c r="AW49" i="4"/>
  <c r="AX49" i="4"/>
  <c r="AY48" i="4"/>
  <c r="AW48" i="4"/>
  <c r="AX48" i="4"/>
  <c r="AY47" i="4"/>
  <c r="AW47" i="4"/>
  <c r="AX47" i="4"/>
  <c r="AY46" i="4"/>
  <c r="AW46" i="4"/>
  <c r="AX46" i="4"/>
  <c r="AY45" i="4"/>
  <c r="AW45" i="4"/>
  <c r="AX45" i="4"/>
  <c r="AV53" i="4"/>
  <c r="AT52" i="4"/>
  <c r="AU52" i="4"/>
  <c r="AV52" i="4"/>
  <c r="AT51" i="4"/>
  <c r="AU51" i="4"/>
  <c r="AV51" i="4"/>
  <c r="AT50" i="4"/>
  <c r="AU50" i="4"/>
  <c r="AV50" i="4"/>
  <c r="AT49" i="4"/>
  <c r="AU49" i="4"/>
  <c r="AV49" i="4"/>
  <c r="AT48" i="4"/>
  <c r="AU48" i="4"/>
  <c r="AV48" i="4"/>
  <c r="AT47" i="4"/>
  <c r="AU47" i="4"/>
  <c r="AV47" i="4"/>
  <c r="AT46" i="4"/>
  <c r="AU46" i="4"/>
  <c r="AV46" i="4"/>
  <c r="AT45" i="4"/>
  <c r="AV45" i="4"/>
  <c r="AU45" i="4"/>
  <c r="BD41" i="4"/>
  <c r="BE41" i="4"/>
  <c r="BC41" i="4"/>
  <c r="BD40" i="4"/>
  <c r="BE40" i="4"/>
  <c r="BC40" i="4"/>
  <c r="BD39" i="4"/>
  <c r="BE39" i="4"/>
  <c r="BC39" i="4"/>
  <c r="BD38" i="4"/>
  <c r="BE38" i="4"/>
  <c r="BC38" i="4"/>
  <c r="BD37" i="4"/>
  <c r="BE37" i="4"/>
  <c r="BC37" i="4"/>
  <c r="BD36" i="4"/>
  <c r="BE36" i="4"/>
  <c r="BC36" i="4"/>
  <c r="BD35" i="4"/>
  <c r="BE35" i="4"/>
  <c r="BC35" i="4"/>
  <c r="BD34" i="4"/>
  <c r="BE34" i="4"/>
  <c r="BC34" i="4"/>
  <c r="BD33" i="4"/>
  <c r="BE33" i="4"/>
  <c r="BC33" i="4"/>
  <c r="BA41" i="4"/>
  <c r="BB41" i="4"/>
  <c r="AZ41" i="4"/>
  <c r="BA40" i="4"/>
  <c r="BB40" i="4"/>
  <c r="AZ40" i="4"/>
  <c r="BA39" i="4"/>
  <c r="BB39" i="4"/>
  <c r="AZ39" i="4"/>
  <c r="BA38" i="4"/>
  <c r="BB38" i="4"/>
  <c r="AZ38" i="4"/>
  <c r="BA37" i="4"/>
  <c r="BB37" i="4"/>
  <c r="AZ37" i="4"/>
  <c r="BA36" i="4"/>
  <c r="BB36" i="4"/>
  <c r="AZ36" i="4"/>
  <c r="BA35" i="4"/>
  <c r="BB35" i="4"/>
  <c r="AZ35" i="4"/>
  <c r="BA34" i="4"/>
  <c r="BB34" i="4"/>
  <c r="AZ34" i="4"/>
  <c r="BA33" i="4"/>
  <c r="BB33" i="4"/>
  <c r="AZ33" i="4"/>
  <c r="AY42" i="4"/>
  <c r="AW42" i="4"/>
  <c r="AX42" i="4"/>
  <c r="AY41" i="4"/>
  <c r="AW41" i="4"/>
  <c r="AX41" i="4"/>
  <c r="AY40" i="4"/>
  <c r="AW40" i="4"/>
  <c r="AX40" i="4"/>
  <c r="AY39" i="4"/>
  <c r="AW39" i="4"/>
  <c r="AX39" i="4"/>
  <c r="AY38" i="4"/>
  <c r="AW38" i="4"/>
  <c r="AX38" i="4"/>
  <c r="AY37" i="4"/>
  <c r="AW37" i="4"/>
  <c r="AX37" i="4"/>
  <c r="AY36" i="4"/>
  <c r="AW36" i="4"/>
  <c r="AX36" i="4"/>
  <c r="AY35" i="4"/>
  <c r="AW35" i="4"/>
  <c r="AX35" i="4"/>
  <c r="AY34" i="4"/>
  <c r="AW34" i="4"/>
  <c r="AX34" i="4"/>
  <c r="AY33" i="4"/>
  <c r="AW33" i="4"/>
  <c r="AX33" i="4"/>
  <c r="AV42" i="4"/>
  <c r="AT41" i="4"/>
  <c r="AU41" i="4"/>
  <c r="AV41" i="4"/>
  <c r="AT40" i="4"/>
  <c r="AU40" i="4"/>
  <c r="AV40" i="4"/>
  <c r="AT39" i="4"/>
  <c r="AU39" i="4"/>
  <c r="AV39" i="4"/>
  <c r="AT38" i="4"/>
  <c r="AU38" i="4"/>
  <c r="AV38" i="4"/>
  <c r="AT37" i="4"/>
  <c r="AU37" i="4"/>
  <c r="AV37" i="4"/>
  <c r="AT36" i="4"/>
  <c r="AU36" i="4"/>
  <c r="AV36" i="4"/>
  <c r="AT35" i="4"/>
  <c r="AU35" i="4"/>
  <c r="AV35" i="4"/>
  <c r="AT34" i="4"/>
  <c r="AU34" i="4"/>
  <c r="AV34" i="4"/>
  <c r="AT33" i="4"/>
  <c r="AV33" i="4"/>
  <c r="AU33" i="4"/>
  <c r="BD30" i="4"/>
  <c r="BC30" i="4"/>
  <c r="BE30" i="4"/>
  <c r="BD29" i="4"/>
  <c r="BC29" i="4"/>
  <c r="BE29" i="4"/>
  <c r="BD28" i="4"/>
  <c r="BC28" i="4"/>
  <c r="BE28" i="4"/>
  <c r="BD27" i="4"/>
  <c r="BC27" i="4"/>
  <c r="BE27" i="4"/>
  <c r="BD26" i="4"/>
  <c r="BC26" i="4"/>
  <c r="BE26" i="4"/>
  <c r="BD25" i="4"/>
  <c r="BC25" i="4"/>
  <c r="BE25" i="4"/>
  <c r="BD24" i="4"/>
  <c r="BC24" i="4"/>
  <c r="BE24" i="4"/>
  <c r="BD23" i="4"/>
  <c r="BC23" i="4"/>
  <c r="BE23" i="4"/>
  <c r="BB29" i="4"/>
  <c r="BA29" i="4"/>
  <c r="AZ29" i="4"/>
  <c r="BB28" i="4"/>
  <c r="BA28" i="4"/>
  <c r="BB27" i="4"/>
  <c r="AZ28" i="4"/>
  <c r="BA27" i="4"/>
  <c r="AZ27" i="4"/>
  <c r="BB26" i="4"/>
  <c r="BA26" i="4"/>
  <c r="AZ26" i="4"/>
  <c r="BB25" i="4"/>
  <c r="BA25" i="4"/>
  <c r="AZ25" i="4"/>
  <c r="BB24" i="4"/>
  <c r="BA24" i="4"/>
  <c r="AZ24" i="4"/>
  <c r="BB23" i="4"/>
  <c r="BA23" i="4"/>
  <c r="AZ23" i="4"/>
  <c r="AY30" i="4"/>
  <c r="AX30" i="4"/>
  <c r="AW30" i="4"/>
  <c r="AY29" i="4"/>
  <c r="AX29" i="4"/>
  <c r="AW29" i="4"/>
  <c r="AY28" i="4"/>
  <c r="AX28" i="4"/>
  <c r="AW28" i="4"/>
  <c r="AY27" i="4"/>
  <c r="AX27" i="4"/>
  <c r="AW27" i="4"/>
  <c r="AY26" i="4"/>
  <c r="AX26" i="4"/>
  <c r="AW26" i="4"/>
  <c r="AY25" i="4"/>
  <c r="AX25" i="4"/>
  <c r="AW25" i="4"/>
  <c r="AY24" i="4"/>
  <c r="AX24" i="4"/>
  <c r="AW24" i="4"/>
  <c r="AY23" i="4"/>
  <c r="AX23" i="4"/>
  <c r="AW23" i="4"/>
  <c r="AT30" i="4"/>
  <c r="AV30" i="4"/>
  <c r="AU30" i="4"/>
  <c r="AT29" i="4"/>
  <c r="AV29" i="4"/>
  <c r="AU29" i="4"/>
  <c r="AT28" i="4"/>
  <c r="AV28" i="4"/>
  <c r="AU28" i="4"/>
  <c r="AT27" i="4"/>
  <c r="AV27" i="4"/>
  <c r="AU27" i="4"/>
  <c r="AT26" i="4"/>
  <c r="AV26" i="4"/>
  <c r="AU26" i="4"/>
  <c r="AT25" i="4"/>
  <c r="AV25" i="4"/>
  <c r="AU25" i="4"/>
  <c r="AT24" i="4"/>
  <c r="AV24" i="4"/>
  <c r="AU24" i="4"/>
  <c r="AT23" i="4"/>
  <c r="AV23" i="4"/>
  <c r="AU23" i="4"/>
  <c r="BD20" i="4"/>
  <c r="BE20" i="4"/>
  <c r="BC20" i="4"/>
  <c r="BD19" i="4"/>
  <c r="BE19" i="4"/>
  <c r="BC19" i="4"/>
  <c r="BD18" i="4"/>
  <c r="BE18" i="4"/>
  <c r="BC18" i="4"/>
  <c r="BD17" i="4"/>
  <c r="BE17" i="4"/>
  <c r="BC17" i="4"/>
  <c r="BD16" i="4"/>
  <c r="BE16" i="4"/>
  <c r="BC16" i="4"/>
  <c r="BD15" i="4"/>
  <c r="BE15" i="4"/>
  <c r="BC15" i="4"/>
  <c r="BD14" i="4"/>
  <c r="BE14" i="4"/>
  <c r="BC14" i="4"/>
  <c r="BD13" i="4"/>
  <c r="BE13" i="4"/>
  <c r="BC13" i="4"/>
  <c r="BB19" i="4"/>
  <c r="BA19" i="4"/>
  <c r="AZ19" i="4"/>
  <c r="BB18" i="4"/>
  <c r="BA18" i="4"/>
  <c r="AZ18" i="4"/>
  <c r="BB17" i="4"/>
  <c r="BA17" i="4"/>
  <c r="AZ17" i="4"/>
  <c r="BB16" i="4"/>
  <c r="BA16" i="4"/>
  <c r="AZ16" i="4"/>
  <c r="BB15" i="4"/>
  <c r="BA15" i="4"/>
  <c r="AZ15" i="4"/>
  <c r="BB14" i="4"/>
  <c r="BA14" i="4"/>
  <c r="AZ14" i="4"/>
  <c r="BB13" i="4"/>
  <c r="BA13" i="4"/>
  <c r="AZ13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Y13" i="4"/>
  <c r="AX13" i="4"/>
  <c r="AW13" i="4"/>
  <c r="AT20" i="4"/>
  <c r="AV20" i="4"/>
  <c r="AU20" i="4"/>
  <c r="AT19" i="4"/>
  <c r="AV19" i="4"/>
  <c r="AU19" i="4"/>
  <c r="AT18" i="4"/>
  <c r="AV18" i="4"/>
  <c r="AU18" i="4"/>
  <c r="AT17" i="4"/>
  <c r="AV17" i="4"/>
  <c r="AU17" i="4"/>
  <c r="AT16" i="4"/>
  <c r="AV16" i="4"/>
  <c r="AU16" i="4"/>
  <c r="AT15" i="4"/>
  <c r="AV15" i="4"/>
  <c r="AU15" i="4"/>
  <c r="AT14" i="4"/>
  <c r="AV14" i="4"/>
  <c r="AU14" i="4"/>
  <c r="AT13" i="4"/>
  <c r="AV13" i="4"/>
  <c r="AU13" i="4"/>
  <c r="BE9" i="4"/>
  <c r="BD9" i="4"/>
  <c r="BC8" i="4"/>
  <c r="BE8" i="4"/>
  <c r="BD8" i="4"/>
  <c r="BC7" i="4"/>
  <c r="BE7" i="4"/>
  <c r="BD7" i="4"/>
  <c r="BC6" i="4"/>
  <c r="BE6" i="4"/>
  <c r="BD6" i="4"/>
  <c r="AH3" i="2" s="1"/>
  <c r="BC5" i="4"/>
  <c r="BE5" i="4"/>
  <c r="BD5" i="4"/>
  <c r="BC4" i="4"/>
  <c r="BE4" i="4"/>
  <c r="BD4" i="4"/>
  <c r="BC3" i="4"/>
  <c r="BE3" i="4"/>
  <c r="BD3" i="4"/>
  <c r="BC2" i="4"/>
  <c r="AH2" i="2" s="1"/>
  <c r="BE2" i="4"/>
  <c r="AH4" i="2" s="1"/>
  <c r="BD2" i="4"/>
  <c r="AG3" i="2" s="1"/>
  <c r="BA10" i="4"/>
  <c r="BB9" i="4"/>
  <c r="AZ9" i="4"/>
  <c r="BA9" i="4"/>
  <c r="BB8" i="4"/>
  <c r="AZ8" i="4"/>
  <c r="BA8" i="4"/>
  <c r="BB7" i="4"/>
  <c r="AZ7" i="4"/>
  <c r="BA7" i="4"/>
  <c r="BB6" i="4"/>
  <c r="AZ6" i="4"/>
  <c r="BA6" i="4"/>
  <c r="BB5" i="4"/>
  <c r="AZ5" i="4"/>
  <c r="BA5" i="4"/>
  <c r="BB4" i="4"/>
  <c r="AZ4" i="4"/>
  <c r="BA4" i="4"/>
  <c r="BB3" i="4"/>
  <c r="AZ3" i="4"/>
  <c r="BA3" i="4"/>
  <c r="BB2" i="4"/>
  <c r="AE4" i="2" s="1"/>
  <c r="BA2" i="4"/>
  <c r="AE3" i="2" s="1"/>
  <c r="AZ2" i="4"/>
  <c r="AE2" i="2" s="1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V9" i="4"/>
  <c r="AU8" i="4"/>
  <c r="AT8" i="4"/>
  <c r="Y2" i="2" s="1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AV3" i="4"/>
  <c r="Y4" i="2" s="1"/>
  <c r="AU2" i="4"/>
  <c r="Y3" i="2" s="1"/>
  <c r="AT2" i="4"/>
  <c r="X2" i="2" s="1"/>
  <c r="AV2" i="4"/>
  <c r="X4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7" i="4"/>
  <c r="BK2" i="4" s="1"/>
  <c r="BJ6" i="4"/>
  <c r="BJ5" i="4"/>
  <c r="BJ4" i="4"/>
  <c r="BJ3" i="4"/>
  <c r="BJ2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222" i="4"/>
  <c r="AC218" i="4"/>
  <c r="AC214" i="4"/>
  <c r="AC210" i="4"/>
  <c r="AC206" i="4"/>
  <c r="AC202" i="4"/>
  <c r="AC198" i="4"/>
  <c r="AC194" i="4"/>
  <c r="AC185" i="4"/>
  <c r="AC181" i="4"/>
  <c r="AC177" i="4"/>
  <c r="AC173" i="4"/>
  <c r="AC169" i="4"/>
  <c r="AC165" i="4"/>
  <c r="AC161" i="4"/>
  <c r="AC157" i="4"/>
  <c r="AC150" i="4"/>
  <c r="AC146" i="4"/>
  <c r="AC142" i="4"/>
  <c r="AC138" i="4"/>
  <c r="AC134" i="4"/>
  <c r="AC130" i="4"/>
  <c r="AC126" i="4"/>
  <c r="AC122" i="4"/>
  <c r="AC118" i="4"/>
  <c r="AC114" i="4"/>
  <c r="AC105" i="4"/>
  <c r="AC101" i="4"/>
  <c r="AC97" i="4"/>
  <c r="AC93" i="4"/>
  <c r="AC89" i="4"/>
  <c r="AC85" i="4"/>
  <c r="AC81" i="4"/>
  <c r="AC77" i="4"/>
  <c r="AC68" i="4"/>
  <c r="AC64" i="4"/>
  <c r="AC60" i="4"/>
  <c r="AC56" i="4"/>
  <c r="AC52" i="4"/>
  <c r="AC48" i="4"/>
  <c r="AC44" i="4"/>
  <c r="AC40" i="4"/>
  <c r="AC31" i="4"/>
  <c r="AC27" i="4"/>
  <c r="AC23" i="4"/>
  <c r="AC19" i="4"/>
  <c r="AC15" i="4"/>
  <c r="AC11" i="4"/>
  <c r="AC7" i="4"/>
  <c r="AC3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U2" i="2"/>
  <c r="CH3" i="2"/>
  <c r="EA61" i="3"/>
  <c r="DZ61" i="3"/>
  <c r="DY61" i="3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9" i="3"/>
  <c r="CU4" i="2" s="1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61" i="3"/>
  <c r="DW61" i="3"/>
  <c r="DV61" i="3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61" i="3"/>
  <c r="DT61" i="3"/>
  <c r="DS61" i="3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DS2" i="3"/>
  <c r="CP2" i="2" s="1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CM3" i="2" s="1"/>
  <c r="DP2" i="3"/>
  <c r="CM2" i="2" s="1"/>
  <c r="DN61" i="3"/>
  <c r="DM61" i="3"/>
  <c r="DL61" i="3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61" i="3"/>
  <c r="DJ61" i="3"/>
  <c r="DI61" i="3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CC4" i="2" s="1"/>
  <c r="DG5" i="3"/>
  <c r="DF5" i="3"/>
  <c r="DH4" i="3"/>
  <c r="DG4" i="3"/>
  <c r="DF4" i="3"/>
  <c r="DH3" i="3"/>
  <c r="DG3" i="3"/>
  <c r="DF3" i="3"/>
  <c r="DH2" i="3"/>
  <c r="DG2" i="3"/>
  <c r="CC3" i="2" s="1"/>
  <c r="DF2" i="3"/>
  <c r="CB2" i="2" s="1"/>
  <c r="DE61" i="3"/>
  <c r="DD61" i="3"/>
  <c r="DC61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8" i="3"/>
  <c r="DD8" i="3"/>
  <c r="DC8" i="3"/>
  <c r="DE7" i="3"/>
  <c r="DD7" i="3"/>
  <c r="DC7" i="3"/>
  <c r="DE6" i="3"/>
  <c r="DD6" i="3"/>
  <c r="DC6" i="3"/>
  <c r="DE5" i="3"/>
  <c r="BZ4" i="2" s="1"/>
  <c r="DD5" i="3"/>
  <c r="DC5" i="3"/>
  <c r="DE4" i="3"/>
  <c r="DD4" i="3"/>
  <c r="DC4" i="3"/>
  <c r="DE3" i="3"/>
  <c r="DD3" i="3"/>
  <c r="DC3" i="3"/>
  <c r="DE2" i="3"/>
  <c r="BY4" i="2" s="1"/>
  <c r="DD2" i="3"/>
  <c r="BZ3" i="2" s="1"/>
  <c r="DC2" i="3"/>
  <c r="BZ2" i="2" s="1"/>
  <c r="BI10" i="2"/>
  <c r="BD61" i="3"/>
  <c r="AY61" i="3"/>
  <c r="BD60" i="3"/>
  <c r="AY60" i="3"/>
  <c r="BD59" i="3"/>
  <c r="AY59" i="3"/>
  <c r="BD58" i="3"/>
  <c r="AY58" i="3"/>
  <c r="BD57" i="3"/>
  <c r="AY57" i="3"/>
  <c r="BD56" i="3"/>
  <c r="AY56" i="3"/>
  <c r="BD55" i="3"/>
  <c r="AY55" i="3"/>
  <c r="BD54" i="3"/>
  <c r="AY54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I11" i="2" s="1"/>
  <c r="AY2" i="3"/>
  <c r="BH10" i="2" s="1"/>
  <c r="BC61" i="3"/>
  <c r="AX61" i="3"/>
  <c r="BC60" i="3"/>
  <c r="AX60" i="3"/>
  <c r="BC59" i="3"/>
  <c r="AX59" i="3"/>
  <c r="BC58" i="3"/>
  <c r="AX58" i="3"/>
  <c r="BC57" i="3"/>
  <c r="AX57" i="3"/>
  <c r="BC56" i="3"/>
  <c r="AX56" i="3"/>
  <c r="BC55" i="3"/>
  <c r="AX55" i="3"/>
  <c r="BC54" i="3"/>
  <c r="AX54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9" i="3"/>
  <c r="AX9" i="3"/>
  <c r="BC8" i="3"/>
  <c r="AX8" i="3"/>
  <c r="BC7" i="3"/>
  <c r="AX7" i="3"/>
  <c r="BC6" i="3"/>
  <c r="AX6" i="3"/>
  <c r="BC5" i="3"/>
  <c r="BE11" i="2" s="1"/>
  <c r="AX5" i="3"/>
  <c r="BC4" i="3"/>
  <c r="AX4" i="3"/>
  <c r="BC3" i="3"/>
  <c r="AX3" i="3"/>
  <c r="BF10" i="2" s="1"/>
  <c r="BC2" i="3"/>
  <c r="BF11" i="2" s="1"/>
  <c r="AX2" i="3"/>
  <c r="BE10" i="2" s="1"/>
  <c r="BB60" i="3"/>
  <c r="AW60" i="3"/>
  <c r="BB59" i="3"/>
  <c r="AW59" i="3"/>
  <c r="BB58" i="3"/>
  <c r="AW58" i="3"/>
  <c r="BB57" i="3"/>
  <c r="AW57" i="3"/>
  <c r="BB56" i="3"/>
  <c r="AW56" i="3"/>
  <c r="BB55" i="3"/>
  <c r="AW55" i="3"/>
  <c r="BB54" i="3"/>
  <c r="AW54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9" i="3"/>
  <c r="AW9" i="3"/>
  <c r="BB8" i="3"/>
  <c r="AW8" i="3"/>
  <c r="BB7" i="3"/>
  <c r="AW7" i="3"/>
  <c r="BB6" i="3"/>
  <c r="BB11" i="2" s="1"/>
  <c r="AW6" i="3"/>
  <c r="BB5" i="3"/>
  <c r="AW5" i="3"/>
  <c r="BB4" i="3"/>
  <c r="AW4" i="3"/>
  <c r="BB3" i="3"/>
  <c r="AW3" i="3"/>
  <c r="BB2" i="3"/>
  <c r="BC11" i="2" s="1"/>
  <c r="AW2" i="3"/>
  <c r="BB10" i="2" s="1"/>
  <c r="BA61" i="3"/>
  <c r="AV61" i="3"/>
  <c r="BA60" i="3"/>
  <c r="AV60" i="3"/>
  <c r="BA59" i="3"/>
  <c r="AV59" i="3"/>
  <c r="BA58" i="3"/>
  <c r="AV58" i="3"/>
  <c r="BA57" i="3"/>
  <c r="AV57" i="3"/>
  <c r="BA56" i="3"/>
  <c r="AV56" i="3"/>
  <c r="BA55" i="3"/>
  <c r="AV55" i="3"/>
  <c r="BA54" i="3"/>
  <c r="AV54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8" i="3"/>
  <c r="AV8" i="3"/>
  <c r="BA7" i="3"/>
  <c r="AV7" i="3"/>
  <c r="BA6" i="3"/>
  <c r="AY11" i="2" s="1"/>
  <c r="AV6" i="3"/>
  <c r="BA5" i="3"/>
  <c r="AV5" i="3"/>
  <c r="BA4" i="3"/>
  <c r="AV4" i="3"/>
  <c r="BA3" i="3"/>
  <c r="AV3" i="3"/>
  <c r="BA2" i="3"/>
  <c r="AV2" i="3"/>
  <c r="AY10" i="2" s="1"/>
  <c r="BH8" i="2"/>
  <c r="AM61" i="3"/>
  <c r="AM60" i="3"/>
  <c r="AM59" i="3"/>
  <c r="AM58" i="3"/>
  <c r="AM57" i="3"/>
  <c r="AM56" i="3"/>
  <c r="AM55" i="3"/>
  <c r="AM54" i="3"/>
  <c r="AM51" i="3"/>
  <c r="AM50" i="3"/>
  <c r="AM49" i="3"/>
  <c r="AM48" i="3"/>
  <c r="AM47" i="3"/>
  <c r="AM46" i="3"/>
  <c r="AM45" i="3"/>
  <c r="AM44" i="3"/>
  <c r="AM40" i="3"/>
  <c r="AM39" i="3"/>
  <c r="AM38" i="3"/>
  <c r="AM37" i="3"/>
  <c r="AM36" i="3"/>
  <c r="AM35" i="3"/>
  <c r="AM34" i="3"/>
  <c r="AM33" i="3"/>
  <c r="AM32" i="3"/>
  <c r="AM29" i="3"/>
  <c r="AM28" i="3"/>
  <c r="AM27" i="3"/>
  <c r="AM26" i="3"/>
  <c r="AM25" i="3"/>
  <c r="AM24" i="3"/>
  <c r="AM23" i="3"/>
  <c r="AM22" i="3"/>
  <c r="AM19" i="3"/>
  <c r="AM18" i="3"/>
  <c r="AM17" i="3"/>
  <c r="AM16" i="3"/>
  <c r="AM15" i="3"/>
  <c r="AM14" i="3"/>
  <c r="AM13" i="3"/>
  <c r="AM12" i="3"/>
  <c r="AM8" i="3"/>
  <c r="AM7" i="3"/>
  <c r="AM6" i="3"/>
  <c r="AM5" i="3"/>
  <c r="AM4" i="3"/>
  <c r="AM3" i="3"/>
  <c r="AM2" i="3"/>
  <c r="BI8" i="2" s="1"/>
  <c r="AL61" i="3"/>
  <c r="AL60" i="3"/>
  <c r="AL59" i="3"/>
  <c r="AL58" i="3"/>
  <c r="AL57" i="3"/>
  <c r="AL56" i="3"/>
  <c r="AL55" i="3"/>
  <c r="AL54" i="3"/>
  <c r="AL50" i="3"/>
  <c r="AL49" i="3"/>
  <c r="AL48" i="3"/>
  <c r="AL47" i="3"/>
  <c r="AL46" i="3"/>
  <c r="AL45" i="3"/>
  <c r="AL44" i="3"/>
  <c r="AL40" i="3"/>
  <c r="AL39" i="3"/>
  <c r="AL38" i="3"/>
  <c r="AL37" i="3"/>
  <c r="AL36" i="3"/>
  <c r="AL35" i="3"/>
  <c r="AL34" i="3"/>
  <c r="AL33" i="3"/>
  <c r="AL32" i="3"/>
  <c r="AL28" i="3"/>
  <c r="AL27" i="3"/>
  <c r="AL26" i="3"/>
  <c r="AL25" i="3"/>
  <c r="AL24" i="3"/>
  <c r="AL23" i="3"/>
  <c r="AL22" i="3"/>
  <c r="AL18" i="3"/>
  <c r="AL17" i="3"/>
  <c r="AL16" i="3"/>
  <c r="AL15" i="3"/>
  <c r="AL14" i="3"/>
  <c r="AL13" i="3"/>
  <c r="AL12" i="3"/>
  <c r="AL9" i="3"/>
  <c r="AL8" i="3"/>
  <c r="AL7" i="3"/>
  <c r="AL6" i="3"/>
  <c r="AL5" i="3"/>
  <c r="AL4" i="3"/>
  <c r="AL3" i="3"/>
  <c r="BE8" i="2" s="1"/>
  <c r="AL2" i="3"/>
  <c r="BF8" i="2" s="1"/>
  <c r="AK60" i="3"/>
  <c r="AK59" i="3"/>
  <c r="AK58" i="3"/>
  <c r="AK57" i="3"/>
  <c r="AK56" i="3"/>
  <c r="AK55" i="3"/>
  <c r="AK54" i="3"/>
  <c r="AK51" i="3"/>
  <c r="AK50" i="3"/>
  <c r="AK49" i="3"/>
  <c r="AK48" i="3"/>
  <c r="AK47" i="3"/>
  <c r="AK46" i="3"/>
  <c r="AK45" i="3"/>
  <c r="AK44" i="3"/>
  <c r="AK41" i="3"/>
  <c r="AK40" i="3"/>
  <c r="AK39" i="3"/>
  <c r="AK38" i="3"/>
  <c r="AK37" i="3"/>
  <c r="AK36" i="3"/>
  <c r="AK35" i="3"/>
  <c r="AK34" i="3"/>
  <c r="AK33" i="3"/>
  <c r="AK32" i="3"/>
  <c r="AK29" i="3"/>
  <c r="AK28" i="3"/>
  <c r="AK27" i="3"/>
  <c r="AK26" i="3"/>
  <c r="AK25" i="3"/>
  <c r="AK24" i="3"/>
  <c r="AK23" i="3"/>
  <c r="AK22" i="3"/>
  <c r="AK19" i="3"/>
  <c r="AK18" i="3"/>
  <c r="AK17" i="3"/>
  <c r="AK16" i="3"/>
  <c r="AK15" i="3"/>
  <c r="AK14" i="3"/>
  <c r="AK13" i="3"/>
  <c r="AK12" i="3"/>
  <c r="AK9" i="3"/>
  <c r="AK8" i="3"/>
  <c r="AK7" i="3"/>
  <c r="AK6" i="3"/>
  <c r="AK5" i="3"/>
  <c r="AK4" i="3"/>
  <c r="AK3" i="3"/>
  <c r="AK2" i="3"/>
  <c r="BB8" i="2" s="1"/>
  <c r="AJ61" i="3"/>
  <c r="AJ60" i="3"/>
  <c r="AJ59" i="3"/>
  <c r="AJ58" i="3"/>
  <c r="AJ57" i="3"/>
  <c r="AJ56" i="3"/>
  <c r="AJ55" i="3"/>
  <c r="AJ54" i="3"/>
  <c r="AJ51" i="3"/>
  <c r="AJ50" i="3"/>
  <c r="AJ49" i="3"/>
  <c r="AJ48" i="3"/>
  <c r="AJ47" i="3"/>
  <c r="AJ46" i="3"/>
  <c r="AJ45" i="3"/>
  <c r="AJ44" i="3"/>
  <c r="AJ40" i="3"/>
  <c r="AJ39" i="3"/>
  <c r="AJ38" i="3"/>
  <c r="AJ37" i="3"/>
  <c r="AJ36" i="3"/>
  <c r="AJ35" i="3"/>
  <c r="AJ34" i="3"/>
  <c r="AJ33" i="3"/>
  <c r="AJ32" i="3"/>
  <c r="AJ29" i="3"/>
  <c r="AJ28" i="3"/>
  <c r="AJ27" i="3"/>
  <c r="AJ26" i="3"/>
  <c r="AJ25" i="3"/>
  <c r="AJ24" i="3"/>
  <c r="AJ23" i="3"/>
  <c r="AJ22" i="3"/>
  <c r="AJ19" i="3"/>
  <c r="AJ18" i="3"/>
  <c r="AJ17" i="3"/>
  <c r="AJ16" i="3"/>
  <c r="AJ15" i="3"/>
  <c r="AJ14" i="3"/>
  <c r="AJ13" i="3"/>
  <c r="AJ12" i="3"/>
  <c r="AJ8" i="3"/>
  <c r="AJ7" i="3"/>
  <c r="AJ6" i="3"/>
  <c r="AJ5" i="3"/>
  <c r="AJ4" i="3"/>
  <c r="AJ3" i="3"/>
  <c r="AJ2" i="3"/>
  <c r="AZ8" i="2" s="1"/>
  <c r="X61" i="3"/>
  <c r="X60" i="3"/>
  <c r="X59" i="3"/>
  <c r="X58" i="3"/>
  <c r="X57" i="3"/>
  <c r="X56" i="3"/>
  <c r="X55" i="3"/>
  <c r="X54" i="3"/>
  <c r="X51" i="3"/>
  <c r="X50" i="3"/>
  <c r="X49" i="3"/>
  <c r="X48" i="3"/>
  <c r="X47" i="3"/>
  <c r="X46" i="3"/>
  <c r="X45" i="3"/>
  <c r="X44" i="3"/>
  <c r="X40" i="3"/>
  <c r="X39" i="3"/>
  <c r="X38" i="3"/>
  <c r="X37" i="3"/>
  <c r="X36" i="3"/>
  <c r="X35" i="3"/>
  <c r="X34" i="3"/>
  <c r="X33" i="3"/>
  <c r="X32" i="3"/>
  <c r="X29" i="3"/>
  <c r="X28" i="3"/>
  <c r="X27" i="3"/>
  <c r="X26" i="3"/>
  <c r="X25" i="3"/>
  <c r="X24" i="3"/>
  <c r="X23" i="3"/>
  <c r="X22" i="3"/>
  <c r="X19" i="3"/>
  <c r="X18" i="3"/>
  <c r="X17" i="3"/>
  <c r="BH6" i="2" s="1"/>
  <c r="X16" i="3"/>
  <c r="X15" i="3"/>
  <c r="X14" i="3"/>
  <c r="X13" i="3"/>
  <c r="X12" i="3"/>
  <c r="X8" i="3"/>
  <c r="X7" i="3"/>
  <c r="X6" i="3"/>
  <c r="X5" i="3"/>
  <c r="X4" i="3"/>
  <c r="X3" i="3"/>
  <c r="X2" i="3"/>
  <c r="BI6" i="2" s="1"/>
  <c r="W61" i="3"/>
  <c r="W60" i="3"/>
  <c r="W59" i="3"/>
  <c r="W58" i="3"/>
  <c r="W57" i="3"/>
  <c r="W56" i="3"/>
  <c r="W55" i="3"/>
  <c r="W54" i="3"/>
  <c r="W50" i="3"/>
  <c r="W49" i="3"/>
  <c r="W48" i="3"/>
  <c r="W47" i="3"/>
  <c r="W46" i="3"/>
  <c r="W45" i="3"/>
  <c r="W44" i="3"/>
  <c r="W40" i="3"/>
  <c r="W39" i="3"/>
  <c r="W38" i="3"/>
  <c r="W37" i="3"/>
  <c r="W36" i="3"/>
  <c r="W35" i="3"/>
  <c r="W34" i="3"/>
  <c r="W33" i="3"/>
  <c r="W32" i="3"/>
  <c r="W28" i="3"/>
  <c r="W27" i="3"/>
  <c r="W26" i="3"/>
  <c r="W25" i="3"/>
  <c r="W24" i="3"/>
  <c r="W23" i="3"/>
  <c r="W22" i="3"/>
  <c r="W18" i="3"/>
  <c r="W17" i="3"/>
  <c r="W16" i="3"/>
  <c r="W15" i="3"/>
  <c r="W14" i="3"/>
  <c r="W13" i="3"/>
  <c r="W12" i="3"/>
  <c r="W9" i="3"/>
  <c r="W8" i="3"/>
  <c r="W7" i="3"/>
  <c r="W6" i="3"/>
  <c r="W5" i="3"/>
  <c r="W4" i="3"/>
  <c r="W3" i="3"/>
  <c r="BE6" i="2" s="1"/>
  <c r="W2" i="3"/>
  <c r="BF6" i="2" s="1"/>
  <c r="V60" i="3"/>
  <c r="V59" i="3"/>
  <c r="V58" i="3"/>
  <c r="V57" i="3"/>
  <c r="V56" i="3"/>
  <c r="V55" i="3"/>
  <c r="V54" i="3"/>
  <c r="V51" i="3"/>
  <c r="V50" i="3"/>
  <c r="V49" i="3"/>
  <c r="V48" i="3"/>
  <c r="V47" i="3"/>
  <c r="V46" i="3"/>
  <c r="V45" i="3"/>
  <c r="V44" i="3"/>
  <c r="V41" i="3"/>
  <c r="V40" i="3"/>
  <c r="V39" i="3"/>
  <c r="V38" i="3"/>
  <c r="V37" i="3"/>
  <c r="V36" i="3"/>
  <c r="V35" i="3"/>
  <c r="V34" i="3"/>
  <c r="V33" i="3"/>
  <c r="V32" i="3"/>
  <c r="V29" i="3"/>
  <c r="V28" i="3"/>
  <c r="V27" i="3"/>
  <c r="V26" i="3"/>
  <c r="V25" i="3"/>
  <c r="V24" i="3"/>
  <c r="V23" i="3"/>
  <c r="V22" i="3"/>
  <c r="V19" i="3"/>
  <c r="V18" i="3"/>
  <c r="V17" i="3"/>
  <c r="V16" i="3"/>
  <c r="V15" i="3"/>
  <c r="V14" i="3"/>
  <c r="V13" i="3"/>
  <c r="V12" i="3"/>
  <c r="V9" i="3"/>
  <c r="V8" i="3"/>
  <c r="V7" i="3"/>
  <c r="V6" i="3"/>
  <c r="V5" i="3"/>
  <c r="V4" i="3"/>
  <c r="V3" i="3"/>
  <c r="V2" i="3"/>
  <c r="AF2" i="3" s="1"/>
  <c r="U61" i="3"/>
  <c r="U60" i="3"/>
  <c r="U59" i="3"/>
  <c r="U58" i="3"/>
  <c r="U57" i="3"/>
  <c r="U56" i="3"/>
  <c r="U55" i="3"/>
  <c r="U54" i="3"/>
  <c r="U51" i="3"/>
  <c r="U50" i="3"/>
  <c r="U49" i="3"/>
  <c r="U48" i="3"/>
  <c r="U47" i="3"/>
  <c r="U46" i="3"/>
  <c r="U45" i="3"/>
  <c r="U44" i="3"/>
  <c r="U40" i="3"/>
  <c r="U39" i="3"/>
  <c r="U38" i="3"/>
  <c r="U37" i="3"/>
  <c r="U36" i="3"/>
  <c r="U35" i="3"/>
  <c r="U34" i="3"/>
  <c r="U33" i="3"/>
  <c r="U32" i="3"/>
  <c r="U29" i="3"/>
  <c r="U28" i="3"/>
  <c r="U27" i="3"/>
  <c r="U26" i="3"/>
  <c r="U25" i="3"/>
  <c r="U24" i="3"/>
  <c r="U23" i="3"/>
  <c r="U22" i="3"/>
  <c r="U19" i="3"/>
  <c r="U18" i="3"/>
  <c r="U17" i="3"/>
  <c r="U16" i="3"/>
  <c r="U15" i="3"/>
  <c r="U14" i="3"/>
  <c r="U13" i="3"/>
  <c r="U12" i="3"/>
  <c r="U8" i="3"/>
  <c r="U7" i="3"/>
  <c r="U6" i="3"/>
  <c r="U5" i="3"/>
  <c r="U4" i="3"/>
  <c r="U3" i="3"/>
  <c r="U2" i="3"/>
  <c r="AE2" i="3" s="1"/>
  <c r="BE5" i="2"/>
  <c r="S61" i="3"/>
  <c r="S60" i="3"/>
  <c r="S59" i="3"/>
  <c r="S58" i="3"/>
  <c r="S57" i="3"/>
  <c r="S56" i="3"/>
  <c r="S55" i="3"/>
  <c r="S54" i="3"/>
  <c r="S52" i="3"/>
  <c r="S51" i="3"/>
  <c r="S50" i="3"/>
  <c r="S49" i="3"/>
  <c r="S48" i="3"/>
  <c r="S47" i="3"/>
  <c r="S46" i="3"/>
  <c r="S45" i="3"/>
  <c r="S44" i="3"/>
  <c r="S41" i="3"/>
  <c r="S40" i="3"/>
  <c r="S39" i="3"/>
  <c r="S38" i="3"/>
  <c r="S37" i="3"/>
  <c r="S36" i="3"/>
  <c r="S35" i="3"/>
  <c r="S34" i="3"/>
  <c r="S33" i="3"/>
  <c r="S32" i="3"/>
  <c r="S29" i="3"/>
  <c r="S28" i="3"/>
  <c r="S27" i="3"/>
  <c r="S26" i="3"/>
  <c r="S25" i="3"/>
  <c r="S24" i="3"/>
  <c r="S23" i="3"/>
  <c r="S22" i="3"/>
  <c r="S19" i="3"/>
  <c r="S18" i="3"/>
  <c r="S17" i="3"/>
  <c r="S16" i="3"/>
  <c r="S15" i="3"/>
  <c r="S14" i="3"/>
  <c r="S13" i="3"/>
  <c r="S12" i="3"/>
  <c r="S9" i="3"/>
  <c r="S8" i="3"/>
  <c r="S7" i="3"/>
  <c r="S6" i="3"/>
  <c r="S5" i="3"/>
  <c r="S4" i="3"/>
  <c r="S3" i="3"/>
  <c r="S2" i="3"/>
  <c r="BI5" i="2" s="1"/>
  <c r="R61" i="3"/>
  <c r="R60" i="3"/>
  <c r="R59" i="3"/>
  <c r="R58" i="3"/>
  <c r="R57" i="3"/>
  <c r="R56" i="3"/>
  <c r="R55" i="3"/>
  <c r="R54" i="3"/>
  <c r="R51" i="3"/>
  <c r="R50" i="3"/>
  <c r="R49" i="3"/>
  <c r="R48" i="3"/>
  <c r="R47" i="3"/>
  <c r="R46" i="3"/>
  <c r="R45" i="3"/>
  <c r="R44" i="3"/>
  <c r="R41" i="3"/>
  <c r="R40" i="3"/>
  <c r="R39" i="3"/>
  <c r="R38" i="3"/>
  <c r="R37" i="3"/>
  <c r="R36" i="3"/>
  <c r="R35" i="3"/>
  <c r="R34" i="3"/>
  <c r="R33" i="3"/>
  <c r="R32" i="3"/>
  <c r="R29" i="3"/>
  <c r="R28" i="3"/>
  <c r="R27" i="3"/>
  <c r="R26" i="3"/>
  <c r="R25" i="3"/>
  <c r="R24" i="3"/>
  <c r="R23" i="3"/>
  <c r="R22" i="3"/>
  <c r="R19" i="3"/>
  <c r="R18" i="3"/>
  <c r="R17" i="3"/>
  <c r="R16" i="3"/>
  <c r="R15" i="3"/>
  <c r="R14" i="3"/>
  <c r="R13" i="3"/>
  <c r="R12" i="3"/>
  <c r="R9" i="3"/>
  <c r="R8" i="3"/>
  <c r="R7" i="3"/>
  <c r="R6" i="3"/>
  <c r="R5" i="3"/>
  <c r="R4" i="3"/>
  <c r="R3" i="3"/>
  <c r="R2" i="3"/>
  <c r="BF5" i="2" s="1"/>
  <c r="Q61" i="3"/>
  <c r="Q60" i="3"/>
  <c r="Q59" i="3"/>
  <c r="Q58" i="3"/>
  <c r="Q57" i="3"/>
  <c r="Q56" i="3"/>
  <c r="Q55" i="3"/>
  <c r="Q54" i="3"/>
  <c r="Q52" i="3"/>
  <c r="Q51" i="3"/>
  <c r="Q50" i="3"/>
  <c r="Q49" i="3"/>
  <c r="Q48" i="3"/>
  <c r="Q47" i="3"/>
  <c r="Q46" i="3"/>
  <c r="Q45" i="3"/>
  <c r="Q44" i="3"/>
  <c r="Q41" i="3"/>
  <c r="Q40" i="3"/>
  <c r="Q39" i="3"/>
  <c r="Q38" i="3"/>
  <c r="Q37" i="3"/>
  <c r="Q36" i="3"/>
  <c r="Q35" i="3"/>
  <c r="Q34" i="3"/>
  <c r="Q33" i="3"/>
  <c r="Q32" i="3"/>
  <c r="Q30" i="3"/>
  <c r="Q29" i="3"/>
  <c r="Q28" i="3"/>
  <c r="Q27" i="3"/>
  <c r="Q26" i="3"/>
  <c r="Q25" i="3"/>
  <c r="Q24" i="3"/>
  <c r="Q23" i="3"/>
  <c r="Q22" i="3"/>
  <c r="Q20" i="3"/>
  <c r="Q19" i="3"/>
  <c r="Q18" i="3"/>
  <c r="Q17" i="3"/>
  <c r="Q16" i="3"/>
  <c r="Q15" i="3"/>
  <c r="Q14" i="3"/>
  <c r="Q13" i="3"/>
  <c r="Q12" i="3"/>
  <c r="Q10" i="3"/>
  <c r="Q9" i="3"/>
  <c r="Q8" i="3"/>
  <c r="Q7" i="3"/>
  <c r="Q6" i="3"/>
  <c r="Q5" i="3"/>
  <c r="Q4" i="3"/>
  <c r="Q3" i="3"/>
  <c r="Q2" i="3"/>
  <c r="BB5" i="2" s="1"/>
  <c r="P62" i="3"/>
  <c r="P61" i="3"/>
  <c r="P60" i="3"/>
  <c r="P59" i="3"/>
  <c r="P58" i="3"/>
  <c r="P57" i="3"/>
  <c r="P56" i="3"/>
  <c r="P55" i="3"/>
  <c r="P54" i="3"/>
  <c r="P52" i="3"/>
  <c r="P51" i="3"/>
  <c r="P50" i="3"/>
  <c r="P49" i="3"/>
  <c r="P48" i="3"/>
  <c r="P47" i="3"/>
  <c r="P46" i="3"/>
  <c r="P45" i="3"/>
  <c r="P44" i="3"/>
  <c r="P41" i="3"/>
  <c r="P40" i="3"/>
  <c r="P39" i="3"/>
  <c r="P38" i="3"/>
  <c r="P37" i="3"/>
  <c r="P36" i="3"/>
  <c r="P35" i="3"/>
  <c r="P34" i="3"/>
  <c r="P33" i="3"/>
  <c r="P32" i="3"/>
  <c r="P29" i="3"/>
  <c r="P28" i="3"/>
  <c r="P27" i="3"/>
  <c r="P26" i="3"/>
  <c r="P25" i="3"/>
  <c r="P24" i="3"/>
  <c r="P23" i="3"/>
  <c r="P22" i="3"/>
  <c r="P20" i="3"/>
  <c r="P19" i="3"/>
  <c r="P18" i="3"/>
  <c r="P17" i="3"/>
  <c r="P16" i="3"/>
  <c r="P15" i="3"/>
  <c r="P14" i="3"/>
  <c r="P13" i="3"/>
  <c r="P12" i="3"/>
  <c r="P9" i="3"/>
  <c r="P8" i="3"/>
  <c r="P7" i="3"/>
  <c r="P6" i="3"/>
  <c r="P5" i="3"/>
  <c r="AY5" i="2" s="1"/>
  <c r="P4" i="3"/>
  <c r="P3" i="3"/>
  <c r="P2" i="3"/>
  <c r="N61" i="3"/>
  <c r="N60" i="3"/>
  <c r="N59" i="3"/>
  <c r="N58" i="3"/>
  <c r="N57" i="3"/>
  <c r="N56" i="3"/>
  <c r="N55" i="3"/>
  <c r="N54" i="3"/>
  <c r="N51" i="3"/>
  <c r="N50" i="3"/>
  <c r="N49" i="3"/>
  <c r="N48" i="3"/>
  <c r="N47" i="3"/>
  <c r="N46" i="3"/>
  <c r="N45" i="3"/>
  <c r="N44" i="3"/>
  <c r="N40" i="3"/>
  <c r="N39" i="3"/>
  <c r="N38" i="3"/>
  <c r="N37" i="3"/>
  <c r="N36" i="3"/>
  <c r="N35" i="3"/>
  <c r="N34" i="3"/>
  <c r="N33" i="3"/>
  <c r="N32" i="3"/>
  <c r="N29" i="3"/>
  <c r="N28" i="3"/>
  <c r="N27" i="3"/>
  <c r="N26" i="3"/>
  <c r="N25" i="3"/>
  <c r="N24" i="3"/>
  <c r="N23" i="3"/>
  <c r="N22" i="3"/>
  <c r="N19" i="3"/>
  <c r="N18" i="3"/>
  <c r="N17" i="3"/>
  <c r="N16" i="3"/>
  <c r="BI4" i="2" s="1"/>
  <c r="N15" i="3"/>
  <c r="N14" i="3"/>
  <c r="N13" i="3"/>
  <c r="N12" i="3"/>
  <c r="N8" i="3"/>
  <c r="N7" i="3"/>
  <c r="N6" i="3"/>
  <c r="N5" i="3"/>
  <c r="N4" i="3"/>
  <c r="N3" i="3"/>
  <c r="N2" i="3"/>
  <c r="BH4" i="2" s="1"/>
  <c r="M61" i="3"/>
  <c r="M60" i="3"/>
  <c r="M59" i="3"/>
  <c r="M58" i="3"/>
  <c r="M57" i="3"/>
  <c r="M56" i="3"/>
  <c r="M55" i="3"/>
  <c r="M54" i="3"/>
  <c r="M50" i="3"/>
  <c r="M49" i="3"/>
  <c r="M48" i="3"/>
  <c r="M47" i="3"/>
  <c r="M46" i="3"/>
  <c r="M45" i="3"/>
  <c r="M44" i="3"/>
  <c r="M40" i="3"/>
  <c r="M39" i="3"/>
  <c r="M38" i="3"/>
  <c r="M37" i="3"/>
  <c r="M36" i="3"/>
  <c r="M35" i="3"/>
  <c r="M34" i="3"/>
  <c r="M33" i="3"/>
  <c r="M32" i="3"/>
  <c r="M28" i="3"/>
  <c r="M27" i="3"/>
  <c r="M26" i="3"/>
  <c r="M25" i="3"/>
  <c r="M24" i="3"/>
  <c r="M23" i="3"/>
  <c r="M22" i="3"/>
  <c r="M18" i="3"/>
  <c r="M17" i="3"/>
  <c r="M16" i="3"/>
  <c r="M15" i="3"/>
  <c r="M14" i="3"/>
  <c r="M13" i="3"/>
  <c r="M12" i="3"/>
  <c r="M9" i="3"/>
  <c r="M8" i="3"/>
  <c r="M7" i="3"/>
  <c r="M6" i="3"/>
  <c r="M5" i="3"/>
  <c r="M4" i="3"/>
  <c r="M3" i="3"/>
  <c r="M2" i="3"/>
  <c r="BE4" i="2" s="1"/>
  <c r="L60" i="3"/>
  <c r="L59" i="3"/>
  <c r="L58" i="3"/>
  <c r="L57" i="3"/>
  <c r="L56" i="3"/>
  <c r="L55" i="3"/>
  <c r="L54" i="3"/>
  <c r="L51" i="3"/>
  <c r="L50" i="3"/>
  <c r="L49" i="3"/>
  <c r="L48" i="3"/>
  <c r="L47" i="3"/>
  <c r="L46" i="3"/>
  <c r="L45" i="3"/>
  <c r="L44" i="3"/>
  <c r="L41" i="3"/>
  <c r="L40" i="3"/>
  <c r="L39" i="3"/>
  <c r="L38" i="3"/>
  <c r="L37" i="3"/>
  <c r="L36" i="3"/>
  <c r="L35" i="3"/>
  <c r="L34" i="3"/>
  <c r="L33" i="3"/>
  <c r="L32" i="3"/>
  <c r="L29" i="3"/>
  <c r="L28" i="3"/>
  <c r="L27" i="3"/>
  <c r="L26" i="3"/>
  <c r="L25" i="3"/>
  <c r="L24" i="3"/>
  <c r="L23" i="3"/>
  <c r="L22" i="3"/>
  <c r="L19" i="3"/>
  <c r="L18" i="3"/>
  <c r="L17" i="3"/>
  <c r="L16" i="3"/>
  <c r="L15" i="3"/>
  <c r="L14" i="3"/>
  <c r="L13" i="3"/>
  <c r="L12" i="3"/>
  <c r="L9" i="3"/>
  <c r="L8" i="3"/>
  <c r="L7" i="3"/>
  <c r="L6" i="3"/>
  <c r="L5" i="3"/>
  <c r="L4" i="3"/>
  <c r="L3" i="3"/>
  <c r="BB4" i="2" s="1"/>
  <c r="L2" i="3"/>
  <c r="BC4" i="2" s="1"/>
  <c r="K61" i="3"/>
  <c r="K60" i="3"/>
  <c r="K59" i="3"/>
  <c r="K58" i="3"/>
  <c r="K57" i="3"/>
  <c r="K56" i="3"/>
  <c r="K55" i="3"/>
  <c r="K54" i="3"/>
  <c r="K51" i="3"/>
  <c r="K50" i="3"/>
  <c r="K49" i="3"/>
  <c r="K48" i="3"/>
  <c r="K47" i="3"/>
  <c r="K46" i="3"/>
  <c r="K45" i="3"/>
  <c r="K44" i="3"/>
  <c r="K40" i="3"/>
  <c r="K39" i="3"/>
  <c r="K38" i="3"/>
  <c r="K37" i="3"/>
  <c r="K36" i="3"/>
  <c r="K35" i="3"/>
  <c r="K34" i="3"/>
  <c r="K33" i="3"/>
  <c r="K32" i="3"/>
  <c r="K29" i="3"/>
  <c r="K28" i="3"/>
  <c r="K27" i="3"/>
  <c r="K26" i="3"/>
  <c r="K25" i="3"/>
  <c r="K24" i="3"/>
  <c r="K23" i="3"/>
  <c r="K22" i="3"/>
  <c r="K19" i="3"/>
  <c r="K18" i="3"/>
  <c r="K17" i="3"/>
  <c r="K16" i="3"/>
  <c r="K15" i="3"/>
  <c r="K14" i="3"/>
  <c r="K13" i="3"/>
  <c r="K12" i="3"/>
  <c r="K8" i="3"/>
  <c r="K7" i="3"/>
  <c r="K6" i="3"/>
  <c r="K5" i="3"/>
  <c r="K4" i="3"/>
  <c r="K3" i="3"/>
  <c r="AZ4" i="2" s="1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62" i="3"/>
  <c r="BG62" i="3"/>
  <c r="BP61" i="3"/>
  <c r="BO61" i="3"/>
  <c r="BL61" i="3"/>
  <c r="BG61" i="3"/>
  <c r="BF61" i="3"/>
  <c r="AC61" i="3"/>
  <c r="AR61" i="3" s="1"/>
  <c r="AB61" i="3"/>
  <c r="AQ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F52" i="3"/>
  <c r="BP51" i="3"/>
  <c r="BO51" i="3"/>
  <c r="BM51" i="3"/>
  <c r="BL51" i="3"/>
  <c r="BG51" i="3"/>
  <c r="BF51" i="3"/>
  <c r="AC51" i="3"/>
  <c r="AR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1" i="3"/>
  <c r="BM41" i="3"/>
  <c r="BG41" i="3"/>
  <c r="BF41" i="3"/>
  <c r="AA41" i="3"/>
  <c r="AP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O30" i="3"/>
  <c r="BF30" i="3"/>
  <c r="BP29" i="3"/>
  <c r="BO29" i="3"/>
  <c r="BM29" i="3"/>
  <c r="BL29" i="3"/>
  <c r="BG29" i="3"/>
  <c r="BF29" i="3"/>
  <c r="AC29" i="3"/>
  <c r="AR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O20" i="3"/>
  <c r="BF20" i="3"/>
  <c r="BP19" i="3"/>
  <c r="BO19" i="3"/>
  <c r="BM19" i="3"/>
  <c r="BL19" i="3"/>
  <c r="BG19" i="3"/>
  <c r="BF19" i="3"/>
  <c r="AC19" i="3"/>
  <c r="AR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0" i="3"/>
  <c r="BP9" i="3"/>
  <c r="BM9" i="3"/>
  <c r="BG9" i="3"/>
  <c r="BF9" i="3"/>
  <c r="AB9" i="3"/>
  <c r="AQ9" i="3" s="1"/>
  <c r="AA9" i="3"/>
  <c r="AP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P14" i="2" s="1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BB7" i="2" s="1"/>
  <c r="Z4" i="3"/>
  <c r="AO4" i="3" s="1"/>
  <c r="BP3" i="3"/>
  <c r="BP15" i="2" s="1"/>
  <c r="BO3" i="3"/>
  <c r="BM3" i="3"/>
  <c r="BL3" i="3"/>
  <c r="BQ8" i="2" s="1"/>
  <c r="BG3" i="3"/>
  <c r="BF3" i="3"/>
  <c r="AC3" i="3"/>
  <c r="AR3" i="3" s="1"/>
  <c r="AB3" i="3"/>
  <c r="AQ3" i="3" s="1"/>
  <c r="AA3" i="3"/>
  <c r="AP3" i="3" s="1"/>
  <c r="Z3" i="3"/>
  <c r="AO3" i="3" s="1"/>
  <c r="BP2" i="3"/>
  <c r="BQ15" i="2" s="1"/>
  <c r="BO2" i="3"/>
  <c r="BQ14" i="2" s="1"/>
  <c r="BM2" i="3"/>
  <c r="BP9" i="2" s="1"/>
  <c r="BL2" i="3"/>
  <c r="BP8" i="2" s="1"/>
  <c r="BG2" i="3"/>
  <c r="BP3" i="2" s="1"/>
  <c r="BF2" i="3"/>
  <c r="BP2" i="2" s="1"/>
  <c r="AC2" i="3"/>
  <c r="AR2" i="3" s="1"/>
  <c r="AB2" i="3"/>
  <c r="AQ2" i="3" s="1"/>
  <c r="AA2" i="3"/>
  <c r="AP2" i="3" s="1"/>
  <c r="Z2" i="3"/>
  <c r="AO2" i="3" s="1"/>
  <c r="BF7" i="2" l="1"/>
  <c r="BI7" i="2"/>
  <c r="BQ9" i="2"/>
  <c r="BH5" i="2"/>
  <c r="AG2" i="3"/>
  <c r="BH11" i="2"/>
  <c r="CE3" i="2"/>
  <c r="CR2" i="2"/>
  <c r="CR4" i="2"/>
  <c r="AP4" i="3"/>
  <c r="BM2" i="2" s="1"/>
  <c r="AS2" i="2"/>
  <c r="AS4" i="2"/>
  <c r="CC2" i="2"/>
  <c r="BH7" i="2"/>
  <c r="AH2" i="3"/>
  <c r="AU2" i="2"/>
  <c r="BE7" i="2"/>
  <c r="BC5" i="2"/>
  <c r="BM2" i="4"/>
  <c r="AA2" i="2"/>
  <c r="AA4" i="2"/>
  <c r="AL3" i="2"/>
  <c r="BC7" i="2"/>
  <c r="BY2" i="2"/>
  <c r="CL3" i="2"/>
  <c r="AZ5" i="2"/>
  <c r="BC8" i="2"/>
  <c r="AZ11" i="2"/>
  <c r="AD2" i="2"/>
  <c r="AD4" i="2"/>
  <c r="AO3" i="2"/>
  <c r="AZ7" i="2"/>
  <c r="CB4" i="2"/>
  <c r="CO3" i="2"/>
  <c r="AG2" i="2"/>
  <c r="AG4" i="2"/>
  <c r="AR3" i="2"/>
  <c r="BQ3" i="2"/>
  <c r="AY8" i="2"/>
  <c r="CE2" i="2"/>
  <c r="CE4" i="2"/>
  <c r="CR3" i="2"/>
  <c r="AF2" i="4"/>
  <c r="BF4" i="2"/>
  <c r="X3" i="2"/>
  <c r="AU3" i="2"/>
  <c r="BQ2" i="2"/>
  <c r="BC6" i="2"/>
  <c r="CH2" i="2"/>
  <c r="CH4" i="2"/>
  <c r="CU3" i="2"/>
  <c r="AY7" i="2"/>
  <c r="BB6" i="2"/>
  <c r="BC10" i="2"/>
  <c r="AT4" i="3"/>
  <c r="AA3" i="2"/>
  <c r="AL2" i="2"/>
  <c r="AL4" i="2"/>
  <c r="AZ6" i="2"/>
  <c r="BY3" i="2"/>
  <c r="CL2" i="2"/>
  <c r="CL4" i="2"/>
  <c r="AT6" i="3"/>
  <c r="BQ12" i="2"/>
  <c r="AY6" i="2"/>
  <c r="AZ10" i="2"/>
  <c r="AD3" i="2"/>
  <c r="AO2" i="2"/>
  <c r="AO4" i="2"/>
  <c r="CB3" i="2"/>
  <c r="CO2" i="2"/>
  <c r="CO4" i="2"/>
  <c r="BQ11" i="2"/>
  <c r="AT2" i="3" l="1"/>
  <c r="BL2" i="2"/>
</calcChain>
</file>

<file path=xl/sharedStrings.xml><?xml version="1.0" encoding="utf-8"?>
<sst xmlns="http://schemas.openxmlformats.org/spreadsheetml/2006/main" count="1031" uniqueCount="321">
  <si>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</si>
  <si>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</si>
  <si>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</si>
  <si>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</si>
  <si>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</si>
  <si>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</si>
  <si>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</si>
  <si>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</si>
  <si>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</si>
  <si>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</si>
  <si>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</si>
  <si>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</si>
  <si>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</si>
  <si>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</si>
  <si>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</si>
  <si>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</si>
  <si>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</si>
  <si>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</si>
  <si>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</si>
  <si>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</si>
  <si>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</si>
  <si>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</si>
  <si>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</si>
  <si>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</si>
  <si>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</si>
  <si>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</si>
  <si>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</si>
  <si>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</si>
  <si>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</si>
  <si>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</si>
  <si>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</si>
  <si>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</si>
  <si>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</si>
  <si>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</si>
  <si>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</si>
  <si>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</si>
  <si>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</si>
  <si>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</si>
  <si>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</si>
  <si>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</si>
  <si>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</si>
  <si>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</si>
  <si>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</si>
  <si>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</si>
  <si>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</si>
  <si>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</si>
  <si>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</si>
  <si>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</si>
  <si>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</si>
  <si>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</si>
  <si>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</si>
  <si>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</si>
  <si>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</si>
  <si>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</si>
  <si>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</si>
  <si>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</si>
  <si>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</si>
  <si>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</si>
  <si>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</si>
  <si>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</si>
  <si>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</si>
  <si>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</si>
  <si>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</si>
  <si>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</si>
  <si>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</si>
  <si>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</si>
  <si>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</si>
  <si>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</si>
  <si>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</si>
  <si>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</si>
  <si>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</si>
  <si>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</si>
  <si>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</si>
  <si>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</si>
  <si>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</si>
  <si>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</si>
  <si>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</si>
  <si>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</si>
  <si>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</si>
  <si>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</si>
  <si>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</si>
  <si>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</si>
  <si>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</si>
  <si>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</si>
  <si>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</si>
  <si>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</si>
  <si>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</si>
  <si>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</si>
  <si>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</si>
  <si>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</si>
  <si>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</si>
  <si>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</si>
  <si>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</si>
  <si>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</si>
  <si>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</si>
  <si>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</si>
  <si>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</si>
  <si>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</si>
  <si>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</si>
  <si>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</si>
  <si>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</si>
  <si>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</si>
  <si>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</si>
  <si>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</si>
  <si>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</si>
  <si>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</si>
  <si>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</si>
  <si>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</si>
  <si>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</si>
  <si>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</si>
  <si>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</si>
  <si>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</si>
  <si>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</si>
  <si>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</si>
  <si>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</si>
  <si>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</si>
  <si>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</si>
  <si>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</si>
  <si>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</si>
  <si>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</si>
  <si>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</si>
  <si>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</si>
  <si>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</si>
  <si>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</si>
  <si>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</si>
  <si>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</si>
  <si>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</si>
  <si>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</si>
  <si>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</si>
  <si>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</si>
  <si>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</si>
  <si>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</si>
  <si>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</si>
  <si>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</si>
  <si>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</si>
  <si>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</si>
  <si>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</si>
  <si>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</si>
  <si>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</si>
  <si>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</si>
  <si>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</si>
  <si>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</si>
  <si>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</si>
  <si>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</si>
  <si>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</si>
  <si>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</si>
  <si>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</si>
  <si>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</si>
  <si>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</si>
  <si>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</si>
  <si>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</si>
  <si>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</si>
  <si>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</si>
  <si>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</si>
  <si>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</si>
  <si>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</si>
  <si>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</si>
  <si>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</si>
  <si>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</si>
  <si>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</si>
  <si>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</si>
  <si>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</si>
  <si>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</si>
  <si>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</si>
  <si>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</si>
  <si>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</si>
  <si>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</si>
  <si>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</si>
  <si>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</si>
  <si>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</si>
  <si>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</si>
  <si>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</si>
  <si>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</si>
  <si>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</si>
  <si>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</si>
  <si>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</si>
  <si>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</si>
  <si>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</si>
  <si>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</si>
  <si>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</si>
  <si>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</si>
  <si>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</si>
  <si>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</si>
  <si>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</si>
  <si>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</si>
  <si>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</si>
  <si>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</si>
  <si>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</si>
  <si>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</si>
  <si>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</si>
  <si>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</si>
  <si>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</si>
  <si>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</si>
  <si>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</si>
  <si>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</si>
  <si>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</si>
  <si>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</si>
  <si>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</si>
  <si>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</si>
  <si>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</si>
  <si>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</si>
  <si>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</si>
  <si>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</si>
  <si>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</si>
  <si>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</si>
  <si>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</si>
  <si>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</si>
  <si>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</si>
  <si>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</si>
  <si>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</si>
  <si>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</si>
  <si>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</si>
  <si>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</si>
  <si>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</si>
  <si>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</si>
  <si>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</si>
  <si>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</si>
  <si>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</si>
  <si>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</si>
  <si>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</si>
  <si>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</si>
  <si>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</si>
  <si>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</si>
  <si>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</si>
  <si>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</si>
  <si>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</si>
  <si>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</si>
  <si>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</si>
  <si>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</si>
  <si>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</si>
  <si>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</si>
  <si>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</si>
  <si>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</si>
  <si>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</si>
  <si>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</si>
  <si>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</si>
  <si>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</si>
  <si>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</si>
  <si>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</si>
  <si>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</si>
  <si>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</si>
  <si>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</si>
  <si>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</si>
  <si>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</si>
  <si>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</si>
  <si>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</si>
  <si>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</si>
  <si>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</si>
  <si>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</si>
  <si>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</si>
  <si>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</si>
  <si>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</si>
  <si>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</si>
  <si>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</si>
  <si>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</si>
  <si>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</si>
  <si>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</si>
  <si>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</si>
  <si>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</si>
  <si>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2314</t>
  </si>
  <si>
    <t>3142</t>
  </si>
  <si>
    <t>1423</t>
  </si>
  <si>
    <t>4234</t>
  </si>
  <si>
    <t>2341</t>
  </si>
  <si>
    <t>3412</t>
  </si>
  <si>
    <t>4123</t>
  </si>
  <si>
    <t>1234</t>
  </si>
  <si>
    <t>2143</t>
  </si>
  <si>
    <t>1432</t>
  </si>
  <si>
    <t>4321</t>
  </si>
  <si>
    <t>3214</t>
  </si>
  <si>
    <t>3213</t>
  </si>
  <si>
    <t>2134</t>
  </si>
  <si>
    <t>1342</t>
  </si>
  <si>
    <t>3421</t>
  </si>
  <si>
    <t>4214</t>
  </si>
  <si>
    <t>Ab</t>
  </si>
  <si>
    <t>Other</t>
  </si>
  <si>
    <t>Ca</t>
  </si>
  <si>
    <t>Cb</t>
  </si>
  <si>
    <t>Rb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</si>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</sst>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Graph!$A$4:$A$206</c:f>
              <c:numCache>
                <c:formatCode>General</c:formatCode>
                <c:ptCount val="20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</c:numCache>
            </c:numRef>
          </c:xVal>
          <c:yVal>
            <c:numRef>
              <c:f>Graph!$D$5:$D$205</c:f>
              <c:numCache>
                <c:formatCode>General</c:formatCode>
                <c:ptCount val="2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2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1-4D89-BC54-44C0167C48C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Graph!$A$4:$A$206</c:f>
              <c:numCache>
                <c:formatCode>General</c:formatCode>
                <c:ptCount val="20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</c:numCache>
            </c:numRef>
          </c:xVal>
          <c:yVal>
            <c:numRef>
              <c:f>Graph!$B$5:$B$205</c:f>
              <c:numCache>
                <c:formatCode>General</c:formatCode>
                <c:ptCount val="201"/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1-4D89-BC54-44C0167C48C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Graph!$A$4:$A$206</c:f>
              <c:numCache>
                <c:formatCode>General</c:formatCode>
                <c:ptCount val="20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</c:numCache>
            </c:numRef>
          </c:xVal>
          <c:yVal>
            <c:numRef>
              <c:f>Graph!$C$5:$C$205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1-4D89-BC54-44C0167C48C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Graph!$A$4:$A$206</c:f>
              <c:numCache>
                <c:formatCode>General</c:formatCode>
                <c:ptCount val="20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</c:numCache>
            </c:numRef>
          </c:xVal>
          <c:yVal>
            <c:numRef>
              <c:f>Graph!$E$5:$E$205</c:f>
              <c:numCache>
                <c:formatCode>General</c:formatCode>
                <c:ptCount val="201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E1-4D89-BC54-44C0167C48C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Graph!$A$4:$A$206</c:f>
              <c:numCache>
                <c:formatCode>General</c:formatCode>
                <c:ptCount val="20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</c:numCache>
            </c:numRef>
          </c:xVal>
          <c:yVal>
            <c:numRef>
              <c:f>Graph!$G$5:$G$205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E1-4D89-BC54-44C0167C48C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Graph!$A$4:$A$206</c:f>
              <c:numCache>
                <c:formatCode>General</c:formatCode>
                <c:ptCount val="20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</c:numCache>
            </c:numRef>
          </c:xVal>
          <c:yVal>
            <c:numRef>
              <c:f>Graph!$H$5:$H$205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E1-4D89-BC54-44C0167C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919"/>
        <c:axId val="1138212399"/>
      </c:scatterChart>
      <c:valAx>
        <c:axId val="1138211919"/>
        <c:scaling>
          <c:orientation val="minMax"/>
          <c:max val="205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138212399"/>
        <c:crosses val="autoZero"/>
        <c:crossBetween val="midCat"/>
      </c:valAx>
      <c:valAx>
        <c:axId val="1138212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8211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Graph!$A$208:$A$429</c:f>
              <c:numCache>
                <c:formatCode>General</c:formatCode>
                <c:ptCount val="222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364</c:v>
                </c:pt>
                <c:pt idx="158">
                  <c:v>365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372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377</c:v>
                </c:pt>
                <c:pt idx="171">
                  <c:v>378</c:v>
                </c:pt>
                <c:pt idx="172">
                  <c:v>379</c:v>
                </c:pt>
                <c:pt idx="173">
                  <c:v>380</c:v>
                </c:pt>
                <c:pt idx="174">
                  <c:v>381</c:v>
                </c:pt>
                <c:pt idx="175">
                  <c:v>382</c:v>
                </c:pt>
                <c:pt idx="176">
                  <c:v>383</c:v>
                </c:pt>
                <c:pt idx="177">
                  <c:v>384</c:v>
                </c:pt>
                <c:pt idx="178">
                  <c:v>385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390</c:v>
                </c:pt>
                <c:pt idx="184">
                  <c:v>391</c:v>
                </c:pt>
                <c:pt idx="185">
                  <c:v>392</c:v>
                </c:pt>
                <c:pt idx="186">
                  <c:v>393</c:v>
                </c:pt>
                <c:pt idx="187">
                  <c:v>394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404</c:v>
                </c:pt>
                <c:pt idx="198">
                  <c:v>405</c:v>
                </c:pt>
                <c:pt idx="199">
                  <c:v>406</c:v>
                </c:pt>
                <c:pt idx="200">
                  <c:v>407</c:v>
                </c:pt>
                <c:pt idx="201">
                  <c:v>408</c:v>
                </c:pt>
                <c:pt idx="202">
                  <c:v>409</c:v>
                </c:pt>
                <c:pt idx="203">
                  <c:v>410</c:v>
                </c:pt>
                <c:pt idx="204">
                  <c:v>411</c:v>
                </c:pt>
                <c:pt idx="205">
                  <c:v>412</c:v>
                </c:pt>
                <c:pt idx="206">
                  <c:v>413</c:v>
                </c:pt>
                <c:pt idx="207">
                  <c:v>414</c:v>
                </c:pt>
                <c:pt idx="208">
                  <c:v>415</c:v>
                </c:pt>
                <c:pt idx="209">
                  <c:v>416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424</c:v>
                </c:pt>
                <c:pt idx="218">
                  <c:v>425</c:v>
                </c:pt>
                <c:pt idx="219">
                  <c:v>426</c:v>
                </c:pt>
                <c:pt idx="220">
                  <c:v>427</c:v>
                </c:pt>
                <c:pt idx="221">
                  <c:v>428</c:v>
                </c:pt>
              </c:numCache>
            </c:numRef>
          </c:xVal>
          <c:yVal>
            <c:numRef>
              <c:f>Graph!$D$209:$D$428</c:f>
              <c:numCache>
                <c:formatCode>General</c:formatCode>
                <c:ptCount val="220"/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9-4D25-863A-CD04BCD0231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Graph!$A$208:$A$429</c:f>
              <c:numCache>
                <c:formatCode>General</c:formatCode>
                <c:ptCount val="222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364</c:v>
                </c:pt>
                <c:pt idx="158">
                  <c:v>365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372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377</c:v>
                </c:pt>
                <c:pt idx="171">
                  <c:v>378</c:v>
                </c:pt>
                <c:pt idx="172">
                  <c:v>379</c:v>
                </c:pt>
                <c:pt idx="173">
                  <c:v>380</c:v>
                </c:pt>
                <c:pt idx="174">
                  <c:v>381</c:v>
                </c:pt>
                <c:pt idx="175">
                  <c:v>382</c:v>
                </c:pt>
                <c:pt idx="176">
                  <c:v>383</c:v>
                </c:pt>
                <c:pt idx="177">
                  <c:v>384</c:v>
                </c:pt>
                <c:pt idx="178">
                  <c:v>385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390</c:v>
                </c:pt>
                <c:pt idx="184">
                  <c:v>391</c:v>
                </c:pt>
                <c:pt idx="185">
                  <c:v>392</c:v>
                </c:pt>
                <c:pt idx="186">
                  <c:v>393</c:v>
                </c:pt>
                <c:pt idx="187">
                  <c:v>394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404</c:v>
                </c:pt>
                <c:pt idx="198">
                  <c:v>405</c:v>
                </c:pt>
                <c:pt idx="199">
                  <c:v>406</c:v>
                </c:pt>
                <c:pt idx="200">
                  <c:v>407</c:v>
                </c:pt>
                <c:pt idx="201">
                  <c:v>408</c:v>
                </c:pt>
                <c:pt idx="202">
                  <c:v>409</c:v>
                </c:pt>
                <c:pt idx="203">
                  <c:v>410</c:v>
                </c:pt>
                <c:pt idx="204">
                  <c:v>411</c:v>
                </c:pt>
                <c:pt idx="205">
                  <c:v>412</c:v>
                </c:pt>
                <c:pt idx="206">
                  <c:v>413</c:v>
                </c:pt>
                <c:pt idx="207">
                  <c:v>414</c:v>
                </c:pt>
                <c:pt idx="208">
                  <c:v>415</c:v>
                </c:pt>
                <c:pt idx="209">
                  <c:v>416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424</c:v>
                </c:pt>
                <c:pt idx="218">
                  <c:v>425</c:v>
                </c:pt>
                <c:pt idx="219">
                  <c:v>426</c:v>
                </c:pt>
                <c:pt idx="220">
                  <c:v>427</c:v>
                </c:pt>
                <c:pt idx="221">
                  <c:v>428</c:v>
                </c:pt>
              </c:numCache>
            </c:numRef>
          </c:xVal>
          <c:yVal>
            <c:numRef>
              <c:f>Graph!$B$209:$B$428</c:f>
              <c:numCache>
                <c:formatCode>General</c:formatCode>
                <c:ptCount val="220"/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9-4D25-863A-CD04BCD0231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Graph!$A$208:$A$429</c:f>
              <c:numCache>
                <c:formatCode>General</c:formatCode>
                <c:ptCount val="222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364</c:v>
                </c:pt>
                <c:pt idx="158">
                  <c:v>365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372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377</c:v>
                </c:pt>
                <c:pt idx="171">
                  <c:v>378</c:v>
                </c:pt>
                <c:pt idx="172">
                  <c:v>379</c:v>
                </c:pt>
                <c:pt idx="173">
                  <c:v>380</c:v>
                </c:pt>
                <c:pt idx="174">
                  <c:v>381</c:v>
                </c:pt>
                <c:pt idx="175">
                  <c:v>382</c:v>
                </c:pt>
                <c:pt idx="176">
                  <c:v>383</c:v>
                </c:pt>
                <c:pt idx="177">
                  <c:v>384</c:v>
                </c:pt>
                <c:pt idx="178">
                  <c:v>385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390</c:v>
                </c:pt>
                <c:pt idx="184">
                  <c:v>391</c:v>
                </c:pt>
                <c:pt idx="185">
                  <c:v>392</c:v>
                </c:pt>
                <c:pt idx="186">
                  <c:v>393</c:v>
                </c:pt>
                <c:pt idx="187">
                  <c:v>394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404</c:v>
                </c:pt>
                <c:pt idx="198">
                  <c:v>405</c:v>
                </c:pt>
                <c:pt idx="199">
                  <c:v>406</c:v>
                </c:pt>
                <c:pt idx="200">
                  <c:v>407</c:v>
                </c:pt>
                <c:pt idx="201">
                  <c:v>408</c:v>
                </c:pt>
                <c:pt idx="202">
                  <c:v>409</c:v>
                </c:pt>
                <c:pt idx="203">
                  <c:v>410</c:v>
                </c:pt>
                <c:pt idx="204">
                  <c:v>411</c:v>
                </c:pt>
                <c:pt idx="205">
                  <c:v>412</c:v>
                </c:pt>
                <c:pt idx="206">
                  <c:v>413</c:v>
                </c:pt>
                <c:pt idx="207">
                  <c:v>414</c:v>
                </c:pt>
                <c:pt idx="208">
                  <c:v>415</c:v>
                </c:pt>
                <c:pt idx="209">
                  <c:v>416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424</c:v>
                </c:pt>
                <c:pt idx="218">
                  <c:v>425</c:v>
                </c:pt>
                <c:pt idx="219">
                  <c:v>426</c:v>
                </c:pt>
                <c:pt idx="220">
                  <c:v>427</c:v>
                </c:pt>
                <c:pt idx="221">
                  <c:v>428</c:v>
                </c:pt>
              </c:numCache>
            </c:numRef>
          </c:xVal>
          <c:yVal>
            <c:numRef>
              <c:f>Graph!$C$209:$C$428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09-4D25-863A-CD04BCD0231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Graph!$A$208:$A$429</c:f>
              <c:numCache>
                <c:formatCode>General</c:formatCode>
                <c:ptCount val="222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364</c:v>
                </c:pt>
                <c:pt idx="158">
                  <c:v>365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372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377</c:v>
                </c:pt>
                <c:pt idx="171">
                  <c:v>378</c:v>
                </c:pt>
                <c:pt idx="172">
                  <c:v>379</c:v>
                </c:pt>
                <c:pt idx="173">
                  <c:v>380</c:v>
                </c:pt>
                <c:pt idx="174">
                  <c:v>381</c:v>
                </c:pt>
                <c:pt idx="175">
                  <c:v>382</c:v>
                </c:pt>
                <c:pt idx="176">
                  <c:v>383</c:v>
                </c:pt>
                <c:pt idx="177">
                  <c:v>384</c:v>
                </c:pt>
                <c:pt idx="178">
                  <c:v>385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390</c:v>
                </c:pt>
                <c:pt idx="184">
                  <c:v>391</c:v>
                </c:pt>
                <c:pt idx="185">
                  <c:v>392</c:v>
                </c:pt>
                <c:pt idx="186">
                  <c:v>393</c:v>
                </c:pt>
                <c:pt idx="187">
                  <c:v>394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404</c:v>
                </c:pt>
                <c:pt idx="198">
                  <c:v>405</c:v>
                </c:pt>
                <c:pt idx="199">
                  <c:v>406</c:v>
                </c:pt>
                <c:pt idx="200">
                  <c:v>407</c:v>
                </c:pt>
                <c:pt idx="201">
                  <c:v>408</c:v>
                </c:pt>
                <c:pt idx="202">
                  <c:v>409</c:v>
                </c:pt>
                <c:pt idx="203">
                  <c:v>410</c:v>
                </c:pt>
                <c:pt idx="204">
                  <c:v>411</c:v>
                </c:pt>
                <c:pt idx="205">
                  <c:v>412</c:v>
                </c:pt>
                <c:pt idx="206">
                  <c:v>413</c:v>
                </c:pt>
                <c:pt idx="207">
                  <c:v>414</c:v>
                </c:pt>
                <c:pt idx="208">
                  <c:v>415</c:v>
                </c:pt>
                <c:pt idx="209">
                  <c:v>416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424</c:v>
                </c:pt>
                <c:pt idx="218">
                  <c:v>425</c:v>
                </c:pt>
                <c:pt idx="219">
                  <c:v>426</c:v>
                </c:pt>
                <c:pt idx="220">
                  <c:v>427</c:v>
                </c:pt>
                <c:pt idx="221">
                  <c:v>428</c:v>
                </c:pt>
              </c:numCache>
            </c:numRef>
          </c:xVal>
          <c:yVal>
            <c:numRef>
              <c:f>Graph!$E$209:$E$428</c:f>
              <c:numCache>
                <c:formatCode>General</c:formatCode>
                <c:ptCount val="220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09-4D25-863A-CD04BCD0231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Graph!$A$208:$A$429</c:f>
              <c:numCache>
                <c:formatCode>General</c:formatCode>
                <c:ptCount val="222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364</c:v>
                </c:pt>
                <c:pt idx="158">
                  <c:v>365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372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377</c:v>
                </c:pt>
                <c:pt idx="171">
                  <c:v>378</c:v>
                </c:pt>
                <c:pt idx="172">
                  <c:v>379</c:v>
                </c:pt>
                <c:pt idx="173">
                  <c:v>380</c:v>
                </c:pt>
                <c:pt idx="174">
                  <c:v>381</c:v>
                </c:pt>
                <c:pt idx="175">
                  <c:v>382</c:v>
                </c:pt>
                <c:pt idx="176">
                  <c:v>383</c:v>
                </c:pt>
                <c:pt idx="177">
                  <c:v>384</c:v>
                </c:pt>
                <c:pt idx="178">
                  <c:v>385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390</c:v>
                </c:pt>
                <c:pt idx="184">
                  <c:v>391</c:v>
                </c:pt>
                <c:pt idx="185">
                  <c:v>392</c:v>
                </c:pt>
                <c:pt idx="186">
                  <c:v>393</c:v>
                </c:pt>
                <c:pt idx="187">
                  <c:v>394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404</c:v>
                </c:pt>
                <c:pt idx="198">
                  <c:v>405</c:v>
                </c:pt>
                <c:pt idx="199">
                  <c:v>406</c:v>
                </c:pt>
                <c:pt idx="200">
                  <c:v>407</c:v>
                </c:pt>
                <c:pt idx="201">
                  <c:v>408</c:v>
                </c:pt>
                <c:pt idx="202">
                  <c:v>409</c:v>
                </c:pt>
                <c:pt idx="203">
                  <c:v>410</c:v>
                </c:pt>
                <c:pt idx="204">
                  <c:v>411</c:v>
                </c:pt>
                <c:pt idx="205">
                  <c:v>412</c:v>
                </c:pt>
                <c:pt idx="206">
                  <c:v>413</c:v>
                </c:pt>
                <c:pt idx="207">
                  <c:v>414</c:v>
                </c:pt>
                <c:pt idx="208">
                  <c:v>415</c:v>
                </c:pt>
                <c:pt idx="209">
                  <c:v>416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424</c:v>
                </c:pt>
                <c:pt idx="218">
                  <c:v>425</c:v>
                </c:pt>
                <c:pt idx="219">
                  <c:v>426</c:v>
                </c:pt>
                <c:pt idx="220">
                  <c:v>427</c:v>
                </c:pt>
                <c:pt idx="221">
                  <c:v>428</c:v>
                </c:pt>
              </c:numCache>
            </c:numRef>
          </c:xVal>
          <c:yVal>
            <c:numRef>
              <c:f>Graph!$G$209:$G$428</c:f>
              <c:numCache>
                <c:formatCode>General</c:formatCode>
                <c:ptCount val="2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09-4D25-863A-CD04BCD0231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Graph!$A$208:$A$429</c:f>
              <c:numCache>
                <c:formatCode>General</c:formatCode>
                <c:ptCount val="222"/>
                <c:pt idx="0">
                  <c:v>207</c:v>
                </c:pt>
                <c:pt idx="1">
                  <c:v>208</c:v>
                </c:pt>
                <c:pt idx="2">
                  <c:v>209</c:v>
                </c:pt>
                <c:pt idx="3">
                  <c:v>210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364</c:v>
                </c:pt>
                <c:pt idx="158">
                  <c:v>365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370</c:v>
                </c:pt>
                <c:pt idx="164">
                  <c:v>371</c:v>
                </c:pt>
                <c:pt idx="165">
                  <c:v>372</c:v>
                </c:pt>
                <c:pt idx="166">
                  <c:v>373</c:v>
                </c:pt>
                <c:pt idx="167">
                  <c:v>374</c:v>
                </c:pt>
                <c:pt idx="168">
                  <c:v>375</c:v>
                </c:pt>
                <c:pt idx="169">
                  <c:v>376</c:v>
                </c:pt>
                <c:pt idx="170">
                  <c:v>377</c:v>
                </c:pt>
                <c:pt idx="171">
                  <c:v>378</c:v>
                </c:pt>
                <c:pt idx="172">
                  <c:v>379</c:v>
                </c:pt>
                <c:pt idx="173">
                  <c:v>380</c:v>
                </c:pt>
                <c:pt idx="174">
                  <c:v>381</c:v>
                </c:pt>
                <c:pt idx="175">
                  <c:v>382</c:v>
                </c:pt>
                <c:pt idx="176">
                  <c:v>383</c:v>
                </c:pt>
                <c:pt idx="177">
                  <c:v>384</c:v>
                </c:pt>
                <c:pt idx="178">
                  <c:v>385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390</c:v>
                </c:pt>
                <c:pt idx="184">
                  <c:v>391</c:v>
                </c:pt>
                <c:pt idx="185">
                  <c:v>392</c:v>
                </c:pt>
                <c:pt idx="186">
                  <c:v>393</c:v>
                </c:pt>
                <c:pt idx="187">
                  <c:v>394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398</c:v>
                </c:pt>
                <c:pt idx="192">
                  <c:v>399</c:v>
                </c:pt>
                <c:pt idx="193">
                  <c:v>400</c:v>
                </c:pt>
                <c:pt idx="194">
                  <c:v>401</c:v>
                </c:pt>
                <c:pt idx="195">
                  <c:v>402</c:v>
                </c:pt>
                <c:pt idx="196">
                  <c:v>403</c:v>
                </c:pt>
                <c:pt idx="197">
                  <c:v>404</c:v>
                </c:pt>
                <c:pt idx="198">
                  <c:v>405</c:v>
                </c:pt>
                <c:pt idx="199">
                  <c:v>406</c:v>
                </c:pt>
                <c:pt idx="200">
                  <c:v>407</c:v>
                </c:pt>
                <c:pt idx="201">
                  <c:v>408</c:v>
                </c:pt>
                <c:pt idx="202">
                  <c:v>409</c:v>
                </c:pt>
                <c:pt idx="203">
                  <c:v>410</c:v>
                </c:pt>
                <c:pt idx="204">
                  <c:v>411</c:v>
                </c:pt>
                <c:pt idx="205">
                  <c:v>412</c:v>
                </c:pt>
                <c:pt idx="206">
                  <c:v>413</c:v>
                </c:pt>
                <c:pt idx="207">
                  <c:v>414</c:v>
                </c:pt>
                <c:pt idx="208">
                  <c:v>415</c:v>
                </c:pt>
                <c:pt idx="209">
                  <c:v>416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424</c:v>
                </c:pt>
                <c:pt idx="218">
                  <c:v>425</c:v>
                </c:pt>
                <c:pt idx="219">
                  <c:v>426</c:v>
                </c:pt>
                <c:pt idx="220">
                  <c:v>427</c:v>
                </c:pt>
                <c:pt idx="221">
                  <c:v>428</c:v>
                </c:pt>
              </c:numCache>
            </c:numRef>
          </c:xVal>
          <c:yVal>
            <c:numRef>
              <c:f>Graph!$H$209:$H$428</c:f>
              <c:numCache>
                <c:formatCode>General</c:formatCode>
                <c:ptCount val="2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09-4D25-863A-CD04BCD0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22911"/>
        <c:axId val="1564123871"/>
      </c:scatterChart>
      <c:valAx>
        <c:axId val="1564122911"/>
        <c:scaling>
          <c:orientation val="minMax"/>
          <c:max val="428"/>
          <c:min val="207"/>
        </c:scaling>
        <c:delete val="0"/>
        <c:axPos val="b"/>
        <c:numFmt formatCode="General" sourceLinked="1"/>
        <c:majorTickMark val="out"/>
        <c:minorTickMark val="none"/>
        <c:tickLblPos val="nextTo"/>
        <c:crossAx val="1564123871"/>
        <c:crosses val="autoZero"/>
        <c:crossBetween val="midCat"/>
      </c:valAx>
      <c:valAx>
        <c:axId val="156412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4122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Graph!$A$431:$A$643</c:f>
              <c:numCache>
                <c:formatCode>General</c:formatCode>
                <c:ptCount val="213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</c:numCache>
            </c:numRef>
          </c:xVal>
          <c:yVal>
            <c:numRef>
              <c:f>Graph!$D$432:$D$642</c:f>
              <c:numCache>
                <c:formatCode>General</c:formatCode>
                <c:ptCount val="211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B-413F-83DD-86DB6E58B95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Graph!$A$431:$A$643</c:f>
              <c:numCache>
                <c:formatCode>General</c:formatCode>
                <c:ptCount val="213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</c:numCache>
            </c:numRef>
          </c:xVal>
          <c:yVal>
            <c:numRef>
              <c:f>Graph!$B$432:$B$642</c:f>
              <c:numCache>
                <c:formatCode>General</c:formatCode>
                <c:ptCount val="211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B-413F-83DD-86DB6E58B95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Graph!$A$431:$A$643</c:f>
              <c:numCache>
                <c:formatCode>General</c:formatCode>
                <c:ptCount val="213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</c:numCache>
            </c:numRef>
          </c:xVal>
          <c:yVal>
            <c:numRef>
              <c:f>Graph!$C$432:$C$642</c:f>
              <c:numCache>
                <c:formatCode>General</c:formatCode>
                <c:ptCount val="2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B-413F-83DD-86DB6E58B95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Graph!$A$431:$A$643</c:f>
              <c:numCache>
                <c:formatCode>General</c:formatCode>
                <c:ptCount val="213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</c:numCache>
            </c:numRef>
          </c:xVal>
          <c:yVal>
            <c:numRef>
              <c:f>Graph!$E$432:$E$642</c:f>
              <c:numCache>
                <c:formatCode>General</c:formatCode>
                <c:ptCount val="211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B-413F-83DD-86DB6E58B95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Graph!$A$431:$A$643</c:f>
              <c:numCache>
                <c:formatCode>General</c:formatCode>
                <c:ptCount val="213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</c:numCache>
            </c:numRef>
          </c:xVal>
          <c:yVal>
            <c:numRef>
              <c:f>Graph!$G$432:$G$642</c:f>
              <c:numCache>
                <c:formatCode>General</c:formatCode>
                <c:ptCount val="2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B-413F-83DD-86DB6E58B95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Graph!$A$431:$A$643</c:f>
              <c:numCache>
                <c:formatCode>General</c:formatCode>
                <c:ptCount val="213"/>
                <c:pt idx="0">
                  <c:v>430</c:v>
                </c:pt>
                <c:pt idx="1">
                  <c:v>431</c:v>
                </c:pt>
                <c:pt idx="2">
                  <c:v>432</c:v>
                </c:pt>
                <c:pt idx="3">
                  <c:v>433</c:v>
                </c:pt>
                <c:pt idx="4">
                  <c:v>434</c:v>
                </c:pt>
                <c:pt idx="5">
                  <c:v>435</c:v>
                </c:pt>
                <c:pt idx="6">
                  <c:v>436</c:v>
                </c:pt>
                <c:pt idx="7">
                  <c:v>437</c:v>
                </c:pt>
                <c:pt idx="8">
                  <c:v>438</c:v>
                </c:pt>
                <c:pt idx="9">
                  <c:v>439</c:v>
                </c:pt>
                <c:pt idx="10">
                  <c:v>440</c:v>
                </c:pt>
                <c:pt idx="11">
                  <c:v>441</c:v>
                </c:pt>
                <c:pt idx="12">
                  <c:v>442</c:v>
                </c:pt>
                <c:pt idx="13">
                  <c:v>443</c:v>
                </c:pt>
                <c:pt idx="14">
                  <c:v>444</c:v>
                </c:pt>
                <c:pt idx="15">
                  <c:v>445</c:v>
                </c:pt>
                <c:pt idx="16">
                  <c:v>446</c:v>
                </c:pt>
                <c:pt idx="17">
                  <c:v>447</c:v>
                </c:pt>
                <c:pt idx="18">
                  <c:v>448</c:v>
                </c:pt>
                <c:pt idx="19">
                  <c:v>449</c:v>
                </c:pt>
                <c:pt idx="20">
                  <c:v>450</c:v>
                </c:pt>
                <c:pt idx="21">
                  <c:v>451</c:v>
                </c:pt>
                <c:pt idx="22">
                  <c:v>452</c:v>
                </c:pt>
                <c:pt idx="23">
                  <c:v>453</c:v>
                </c:pt>
                <c:pt idx="24">
                  <c:v>454</c:v>
                </c:pt>
                <c:pt idx="25">
                  <c:v>455</c:v>
                </c:pt>
                <c:pt idx="26">
                  <c:v>456</c:v>
                </c:pt>
                <c:pt idx="27">
                  <c:v>457</c:v>
                </c:pt>
                <c:pt idx="28">
                  <c:v>458</c:v>
                </c:pt>
                <c:pt idx="29">
                  <c:v>459</c:v>
                </c:pt>
                <c:pt idx="30">
                  <c:v>460</c:v>
                </c:pt>
                <c:pt idx="31">
                  <c:v>461</c:v>
                </c:pt>
                <c:pt idx="32">
                  <c:v>462</c:v>
                </c:pt>
                <c:pt idx="33">
                  <c:v>463</c:v>
                </c:pt>
                <c:pt idx="34">
                  <c:v>464</c:v>
                </c:pt>
                <c:pt idx="35">
                  <c:v>465</c:v>
                </c:pt>
                <c:pt idx="36">
                  <c:v>466</c:v>
                </c:pt>
                <c:pt idx="37">
                  <c:v>467</c:v>
                </c:pt>
                <c:pt idx="38">
                  <c:v>468</c:v>
                </c:pt>
                <c:pt idx="39">
                  <c:v>469</c:v>
                </c:pt>
                <c:pt idx="40">
                  <c:v>470</c:v>
                </c:pt>
                <c:pt idx="41">
                  <c:v>471</c:v>
                </c:pt>
                <c:pt idx="42">
                  <c:v>472</c:v>
                </c:pt>
                <c:pt idx="43">
                  <c:v>473</c:v>
                </c:pt>
                <c:pt idx="44">
                  <c:v>474</c:v>
                </c:pt>
                <c:pt idx="45">
                  <c:v>475</c:v>
                </c:pt>
                <c:pt idx="46">
                  <c:v>476</c:v>
                </c:pt>
                <c:pt idx="47">
                  <c:v>477</c:v>
                </c:pt>
                <c:pt idx="48">
                  <c:v>478</c:v>
                </c:pt>
                <c:pt idx="49">
                  <c:v>479</c:v>
                </c:pt>
                <c:pt idx="50">
                  <c:v>480</c:v>
                </c:pt>
                <c:pt idx="51">
                  <c:v>481</c:v>
                </c:pt>
                <c:pt idx="52">
                  <c:v>482</c:v>
                </c:pt>
                <c:pt idx="53">
                  <c:v>483</c:v>
                </c:pt>
                <c:pt idx="54">
                  <c:v>484</c:v>
                </c:pt>
                <c:pt idx="55">
                  <c:v>485</c:v>
                </c:pt>
                <c:pt idx="56">
                  <c:v>486</c:v>
                </c:pt>
                <c:pt idx="57">
                  <c:v>487</c:v>
                </c:pt>
                <c:pt idx="58">
                  <c:v>488</c:v>
                </c:pt>
                <c:pt idx="59">
                  <c:v>489</c:v>
                </c:pt>
                <c:pt idx="60">
                  <c:v>490</c:v>
                </c:pt>
                <c:pt idx="61">
                  <c:v>491</c:v>
                </c:pt>
                <c:pt idx="62">
                  <c:v>492</c:v>
                </c:pt>
                <c:pt idx="63">
                  <c:v>493</c:v>
                </c:pt>
                <c:pt idx="64">
                  <c:v>494</c:v>
                </c:pt>
                <c:pt idx="65">
                  <c:v>495</c:v>
                </c:pt>
                <c:pt idx="66">
                  <c:v>496</c:v>
                </c:pt>
                <c:pt idx="67">
                  <c:v>497</c:v>
                </c:pt>
                <c:pt idx="68">
                  <c:v>498</c:v>
                </c:pt>
                <c:pt idx="69">
                  <c:v>499</c:v>
                </c:pt>
                <c:pt idx="70">
                  <c:v>500</c:v>
                </c:pt>
                <c:pt idx="71">
                  <c:v>501</c:v>
                </c:pt>
                <c:pt idx="72">
                  <c:v>502</c:v>
                </c:pt>
                <c:pt idx="73">
                  <c:v>503</c:v>
                </c:pt>
                <c:pt idx="74">
                  <c:v>504</c:v>
                </c:pt>
                <c:pt idx="75">
                  <c:v>505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511</c:v>
                </c:pt>
                <c:pt idx="82">
                  <c:v>512</c:v>
                </c:pt>
                <c:pt idx="83">
                  <c:v>513</c:v>
                </c:pt>
                <c:pt idx="84">
                  <c:v>514</c:v>
                </c:pt>
                <c:pt idx="85">
                  <c:v>515</c:v>
                </c:pt>
                <c:pt idx="86">
                  <c:v>516</c:v>
                </c:pt>
                <c:pt idx="87">
                  <c:v>517</c:v>
                </c:pt>
                <c:pt idx="88">
                  <c:v>518</c:v>
                </c:pt>
                <c:pt idx="89">
                  <c:v>519</c:v>
                </c:pt>
                <c:pt idx="90">
                  <c:v>520</c:v>
                </c:pt>
                <c:pt idx="91">
                  <c:v>521</c:v>
                </c:pt>
                <c:pt idx="92">
                  <c:v>522</c:v>
                </c:pt>
                <c:pt idx="93">
                  <c:v>523</c:v>
                </c:pt>
                <c:pt idx="94">
                  <c:v>524</c:v>
                </c:pt>
                <c:pt idx="95">
                  <c:v>525</c:v>
                </c:pt>
                <c:pt idx="96">
                  <c:v>526</c:v>
                </c:pt>
                <c:pt idx="97">
                  <c:v>527</c:v>
                </c:pt>
                <c:pt idx="98">
                  <c:v>528</c:v>
                </c:pt>
                <c:pt idx="99">
                  <c:v>529</c:v>
                </c:pt>
                <c:pt idx="100">
                  <c:v>530</c:v>
                </c:pt>
                <c:pt idx="101">
                  <c:v>531</c:v>
                </c:pt>
                <c:pt idx="102">
                  <c:v>532</c:v>
                </c:pt>
                <c:pt idx="103">
                  <c:v>533</c:v>
                </c:pt>
                <c:pt idx="104">
                  <c:v>534</c:v>
                </c:pt>
                <c:pt idx="105">
                  <c:v>535</c:v>
                </c:pt>
                <c:pt idx="106">
                  <c:v>536</c:v>
                </c:pt>
                <c:pt idx="107">
                  <c:v>537</c:v>
                </c:pt>
                <c:pt idx="108">
                  <c:v>538</c:v>
                </c:pt>
                <c:pt idx="109">
                  <c:v>539</c:v>
                </c:pt>
                <c:pt idx="110">
                  <c:v>540</c:v>
                </c:pt>
                <c:pt idx="111">
                  <c:v>541</c:v>
                </c:pt>
                <c:pt idx="112">
                  <c:v>542</c:v>
                </c:pt>
                <c:pt idx="113">
                  <c:v>543</c:v>
                </c:pt>
                <c:pt idx="114">
                  <c:v>544</c:v>
                </c:pt>
                <c:pt idx="115">
                  <c:v>545</c:v>
                </c:pt>
                <c:pt idx="116">
                  <c:v>546</c:v>
                </c:pt>
                <c:pt idx="117">
                  <c:v>547</c:v>
                </c:pt>
                <c:pt idx="118">
                  <c:v>548</c:v>
                </c:pt>
                <c:pt idx="119">
                  <c:v>549</c:v>
                </c:pt>
                <c:pt idx="120">
                  <c:v>550</c:v>
                </c:pt>
                <c:pt idx="121">
                  <c:v>551</c:v>
                </c:pt>
                <c:pt idx="122">
                  <c:v>552</c:v>
                </c:pt>
                <c:pt idx="123">
                  <c:v>553</c:v>
                </c:pt>
                <c:pt idx="124">
                  <c:v>554</c:v>
                </c:pt>
                <c:pt idx="125">
                  <c:v>555</c:v>
                </c:pt>
                <c:pt idx="126">
                  <c:v>556</c:v>
                </c:pt>
                <c:pt idx="127">
                  <c:v>557</c:v>
                </c:pt>
                <c:pt idx="128">
                  <c:v>558</c:v>
                </c:pt>
                <c:pt idx="129">
                  <c:v>559</c:v>
                </c:pt>
                <c:pt idx="130">
                  <c:v>560</c:v>
                </c:pt>
                <c:pt idx="131">
                  <c:v>561</c:v>
                </c:pt>
                <c:pt idx="132">
                  <c:v>562</c:v>
                </c:pt>
                <c:pt idx="133">
                  <c:v>563</c:v>
                </c:pt>
                <c:pt idx="134">
                  <c:v>564</c:v>
                </c:pt>
                <c:pt idx="135">
                  <c:v>565</c:v>
                </c:pt>
                <c:pt idx="136">
                  <c:v>566</c:v>
                </c:pt>
                <c:pt idx="137">
                  <c:v>567</c:v>
                </c:pt>
                <c:pt idx="138">
                  <c:v>568</c:v>
                </c:pt>
                <c:pt idx="139">
                  <c:v>569</c:v>
                </c:pt>
                <c:pt idx="140">
                  <c:v>570</c:v>
                </c:pt>
                <c:pt idx="141">
                  <c:v>571</c:v>
                </c:pt>
                <c:pt idx="142">
                  <c:v>572</c:v>
                </c:pt>
                <c:pt idx="143">
                  <c:v>573</c:v>
                </c:pt>
                <c:pt idx="144">
                  <c:v>574</c:v>
                </c:pt>
                <c:pt idx="145">
                  <c:v>575</c:v>
                </c:pt>
                <c:pt idx="146">
                  <c:v>576</c:v>
                </c:pt>
                <c:pt idx="147">
                  <c:v>577</c:v>
                </c:pt>
                <c:pt idx="148">
                  <c:v>578</c:v>
                </c:pt>
                <c:pt idx="149">
                  <c:v>579</c:v>
                </c:pt>
                <c:pt idx="150">
                  <c:v>580</c:v>
                </c:pt>
                <c:pt idx="151">
                  <c:v>581</c:v>
                </c:pt>
                <c:pt idx="152">
                  <c:v>582</c:v>
                </c:pt>
                <c:pt idx="153">
                  <c:v>583</c:v>
                </c:pt>
                <c:pt idx="154">
                  <c:v>584</c:v>
                </c:pt>
                <c:pt idx="155">
                  <c:v>585</c:v>
                </c:pt>
                <c:pt idx="156">
                  <c:v>586</c:v>
                </c:pt>
                <c:pt idx="157">
                  <c:v>587</c:v>
                </c:pt>
                <c:pt idx="158">
                  <c:v>588</c:v>
                </c:pt>
                <c:pt idx="159">
                  <c:v>589</c:v>
                </c:pt>
                <c:pt idx="160">
                  <c:v>590</c:v>
                </c:pt>
                <c:pt idx="161">
                  <c:v>591</c:v>
                </c:pt>
                <c:pt idx="162">
                  <c:v>592</c:v>
                </c:pt>
                <c:pt idx="163">
                  <c:v>593</c:v>
                </c:pt>
                <c:pt idx="164">
                  <c:v>594</c:v>
                </c:pt>
                <c:pt idx="165">
                  <c:v>595</c:v>
                </c:pt>
                <c:pt idx="166">
                  <c:v>596</c:v>
                </c:pt>
                <c:pt idx="167">
                  <c:v>597</c:v>
                </c:pt>
                <c:pt idx="168">
                  <c:v>598</c:v>
                </c:pt>
                <c:pt idx="169">
                  <c:v>599</c:v>
                </c:pt>
                <c:pt idx="170">
                  <c:v>600</c:v>
                </c:pt>
                <c:pt idx="171">
                  <c:v>601</c:v>
                </c:pt>
                <c:pt idx="172">
                  <c:v>602</c:v>
                </c:pt>
                <c:pt idx="173">
                  <c:v>603</c:v>
                </c:pt>
                <c:pt idx="174">
                  <c:v>604</c:v>
                </c:pt>
                <c:pt idx="175">
                  <c:v>605</c:v>
                </c:pt>
                <c:pt idx="176">
                  <c:v>606</c:v>
                </c:pt>
                <c:pt idx="177">
                  <c:v>607</c:v>
                </c:pt>
                <c:pt idx="178">
                  <c:v>608</c:v>
                </c:pt>
                <c:pt idx="179">
                  <c:v>609</c:v>
                </c:pt>
                <c:pt idx="180">
                  <c:v>610</c:v>
                </c:pt>
                <c:pt idx="181">
                  <c:v>611</c:v>
                </c:pt>
                <c:pt idx="182">
                  <c:v>612</c:v>
                </c:pt>
                <c:pt idx="183">
                  <c:v>613</c:v>
                </c:pt>
                <c:pt idx="184">
                  <c:v>614</c:v>
                </c:pt>
                <c:pt idx="185">
                  <c:v>615</c:v>
                </c:pt>
                <c:pt idx="186">
                  <c:v>616</c:v>
                </c:pt>
                <c:pt idx="187">
                  <c:v>617</c:v>
                </c:pt>
                <c:pt idx="188">
                  <c:v>618</c:v>
                </c:pt>
                <c:pt idx="189">
                  <c:v>619</c:v>
                </c:pt>
                <c:pt idx="190">
                  <c:v>620</c:v>
                </c:pt>
                <c:pt idx="191">
                  <c:v>621</c:v>
                </c:pt>
                <c:pt idx="192">
                  <c:v>622</c:v>
                </c:pt>
                <c:pt idx="193">
                  <c:v>623</c:v>
                </c:pt>
                <c:pt idx="194">
                  <c:v>624</c:v>
                </c:pt>
                <c:pt idx="195">
                  <c:v>625</c:v>
                </c:pt>
                <c:pt idx="196">
                  <c:v>626</c:v>
                </c:pt>
                <c:pt idx="197">
                  <c:v>627</c:v>
                </c:pt>
                <c:pt idx="198">
                  <c:v>628</c:v>
                </c:pt>
                <c:pt idx="199">
                  <c:v>629</c:v>
                </c:pt>
                <c:pt idx="200">
                  <c:v>630</c:v>
                </c:pt>
                <c:pt idx="201">
                  <c:v>631</c:v>
                </c:pt>
                <c:pt idx="202">
                  <c:v>632</c:v>
                </c:pt>
                <c:pt idx="203">
                  <c:v>633</c:v>
                </c:pt>
                <c:pt idx="204">
                  <c:v>634</c:v>
                </c:pt>
                <c:pt idx="205">
                  <c:v>635</c:v>
                </c:pt>
                <c:pt idx="206">
                  <c:v>636</c:v>
                </c:pt>
                <c:pt idx="207">
                  <c:v>637</c:v>
                </c:pt>
                <c:pt idx="208">
                  <c:v>638</c:v>
                </c:pt>
                <c:pt idx="209">
                  <c:v>639</c:v>
                </c:pt>
                <c:pt idx="210">
                  <c:v>640</c:v>
                </c:pt>
                <c:pt idx="211">
                  <c:v>641</c:v>
                </c:pt>
                <c:pt idx="212">
                  <c:v>642</c:v>
                </c:pt>
              </c:numCache>
            </c:numRef>
          </c:xVal>
          <c:yVal>
            <c:numRef>
              <c:f>Graph!$H$432:$H$642</c:f>
              <c:numCache>
                <c:formatCode>General</c:formatCode>
                <c:ptCount val="2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B-413F-83DD-86DB6E58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41439"/>
        <c:axId val="1560642879"/>
      </c:scatterChart>
      <c:valAx>
        <c:axId val="1560641439"/>
        <c:scaling>
          <c:orientation val="minMax"/>
          <c:max val="642"/>
          <c:min val="430"/>
        </c:scaling>
        <c:delete val="0"/>
        <c:axPos val="b"/>
        <c:numFmt formatCode="General" sourceLinked="1"/>
        <c:majorTickMark val="out"/>
        <c:minorTickMark val="none"/>
        <c:tickLblPos val="nextTo"/>
        <c:crossAx val="1560642879"/>
        <c:crosses val="autoZero"/>
        <c:crossBetween val="midCat"/>
      </c:valAx>
      <c:valAx>
        <c:axId val="156064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60641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Graph!$A$646:$A$920</c:f>
              <c:numCache>
                <c:formatCode>General</c:formatCode>
                <c:ptCount val="275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867</c:v>
                </c:pt>
                <c:pt idx="223">
                  <c:v>868</c:v>
                </c:pt>
                <c:pt idx="224">
                  <c:v>869</c:v>
                </c:pt>
                <c:pt idx="225">
                  <c:v>870</c:v>
                </c:pt>
                <c:pt idx="226">
                  <c:v>871</c:v>
                </c:pt>
                <c:pt idx="227">
                  <c:v>872</c:v>
                </c:pt>
                <c:pt idx="228">
                  <c:v>873</c:v>
                </c:pt>
                <c:pt idx="229">
                  <c:v>874</c:v>
                </c:pt>
                <c:pt idx="230">
                  <c:v>875</c:v>
                </c:pt>
                <c:pt idx="231">
                  <c:v>876</c:v>
                </c:pt>
                <c:pt idx="232">
                  <c:v>877</c:v>
                </c:pt>
                <c:pt idx="233">
                  <c:v>878</c:v>
                </c:pt>
                <c:pt idx="234">
                  <c:v>879</c:v>
                </c:pt>
                <c:pt idx="235">
                  <c:v>880</c:v>
                </c:pt>
                <c:pt idx="236">
                  <c:v>881</c:v>
                </c:pt>
                <c:pt idx="237">
                  <c:v>882</c:v>
                </c:pt>
                <c:pt idx="238">
                  <c:v>883</c:v>
                </c:pt>
                <c:pt idx="239">
                  <c:v>884</c:v>
                </c:pt>
                <c:pt idx="240">
                  <c:v>885</c:v>
                </c:pt>
                <c:pt idx="241">
                  <c:v>886</c:v>
                </c:pt>
                <c:pt idx="242">
                  <c:v>887</c:v>
                </c:pt>
                <c:pt idx="243">
                  <c:v>888</c:v>
                </c:pt>
                <c:pt idx="244">
                  <c:v>889</c:v>
                </c:pt>
                <c:pt idx="245">
                  <c:v>890</c:v>
                </c:pt>
                <c:pt idx="246">
                  <c:v>891</c:v>
                </c:pt>
                <c:pt idx="247">
                  <c:v>892</c:v>
                </c:pt>
                <c:pt idx="248">
                  <c:v>893</c:v>
                </c:pt>
                <c:pt idx="249">
                  <c:v>894</c:v>
                </c:pt>
                <c:pt idx="250">
                  <c:v>895</c:v>
                </c:pt>
                <c:pt idx="251">
                  <c:v>896</c:v>
                </c:pt>
                <c:pt idx="252">
                  <c:v>897</c:v>
                </c:pt>
                <c:pt idx="253">
                  <c:v>898</c:v>
                </c:pt>
                <c:pt idx="254">
                  <c:v>899</c:v>
                </c:pt>
                <c:pt idx="255">
                  <c:v>900</c:v>
                </c:pt>
                <c:pt idx="256">
                  <c:v>901</c:v>
                </c:pt>
                <c:pt idx="257">
                  <c:v>902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906</c:v>
                </c:pt>
                <c:pt idx="262">
                  <c:v>907</c:v>
                </c:pt>
                <c:pt idx="263">
                  <c:v>908</c:v>
                </c:pt>
                <c:pt idx="264">
                  <c:v>909</c:v>
                </c:pt>
                <c:pt idx="265">
                  <c:v>910</c:v>
                </c:pt>
                <c:pt idx="266">
                  <c:v>911</c:v>
                </c:pt>
                <c:pt idx="267">
                  <c:v>912</c:v>
                </c:pt>
                <c:pt idx="268">
                  <c:v>913</c:v>
                </c:pt>
                <c:pt idx="269">
                  <c:v>914</c:v>
                </c:pt>
                <c:pt idx="270">
                  <c:v>915</c:v>
                </c:pt>
                <c:pt idx="271">
                  <c:v>916</c:v>
                </c:pt>
                <c:pt idx="272">
                  <c:v>917</c:v>
                </c:pt>
                <c:pt idx="273">
                  <c:v>918</c:v>
                </c:pt>
                <c:pt idx="274">
                  <c:v>919</c:v>
                </c:pt>
              </c:numCache>
            </c:numRef>
          </c:xVal>
          <c:yVal>
            <c:numRef>
              <c:f>Graph!$D$647:$D$919</c:f>
              <c:numCache>
                <c:formatCode>General</c:formatCode>
                <c:ptCount val="273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6-49CF-9A33-67509341BB6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Graph!$A$646:$A$920</c:f>
              <c:numCache>
                <c:formatCode>General</c:formatCode>
                <c:ptCount val="275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867</c:v>
                </c:pt>
                <c:pt idx="223">
                  <c:v>868</c:v>
                </c:pt>
                <c:pt idx="224">
                  <c:v>869</c:v>
                </c:pt>
                <c:pt idx="225">
                  <c:v>870</c:v>
                </c:pt>
                <c:pt idx="226">
                  <c:v>871</c:v>
                </c:pt>
                <c:pt idx="227">
                  <c:v>872</c:v>
                </c:pt>
                <c:pt idx="228">
                  <c:v>873</c:v>
                </c:pt>
                <c:pt idx="229">
                  <c:v>874</c:v>
                </c:pt>
                <c:pt idx="230">
                  <c:v>875</c:v>
                </c:pt>
                <c:pt idx="231">
                  <c:v>876</c:v>
                </c:pt>
                <c:pt idx="232">
                  <c:v>877</c:v>
                </c:pt>
                <c:pt idx="233">
                  <c:v>878</c:v>
                </c:pt>
                <c:pt idx="234">
                  <c:v>879</c:v>
                </c:pt>
                <c:pt idx="235">
                  <c:v>880</c:v>
                </c:pt>
                <c:pt idx="236">
                  <c:v>881</c:v>
                </c:pt>
                <c:pt idx="237">
                  <c:v>882</c:v>
                </c:pt>
                <c:pt idx="238">
                  <c:v>883</c:v>
                </c:pt>
                <c:pt idx="239">
                  <c:v>884</c:v>
                </c:pt>
                <c:pt idx="240">
                  <c:v>885</c:v>
                </c:pt>
                <c:pt idx="241">
                  <c:v>886</c:v>
                </c:pt>
                <c:pt idx="242">
                  <c:v>887</c:v>
                </c:pt>
                <c:pt idx="243">
                  <c:v>888</c:v>
                </c:pt>
                <c:pt idx="244">
                  <c:v>889</c:v>
                </c:pt>
                <c:pt idx="245">
                  <c:v>890</c:v>
                </c:pt>
                <c:pt idx="246">
                  <c:v>891</c:v>
                </c:pt>
                <c:pt idx="247">
                  <c:v>892</c:v>
                </c:pt>
                <c:pt idx="248">
                  <c:v>893</c:v>
                </c:pt>
                <c:pt idx="249">
                  <c:v>894</c:v>
                </c:pt>
                <c:pt idx="250">
                  <c:v>895</c:v>
                </c:pt>
                <c:pt idx="251">
                  <c:v>896</c:v>
                </c:pt>
                <c:pt idx="252">
                  <c:v>897</c:v>
                </c:pt>
                <c:pt idx="253">
                  <c:v>898</c:v>
                </c:pt>
                <c:pt idx="254">
                  <c:v>899</c:v>
                </c:pt>
                <c:pt idx="255">
                  <c:v>900</c:v>
                </c:pt>
                <c:pt idx="256">
                  <c:v>901</c:v>
                </c:pt>
                <c:pt idx="257">
                  <c:v>902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906</c:v>
                </c:pt>
                <c:pt idx="262">
                  <c:v>907</c:v>
                </c:pt>
                <c:pt idx="263">
                  <c:v>908</c:v>
                </c:pt>
                <c:pt idx="264">
                  <c:v>909</c:v>
                </c:pt>
                <c:pt idx="265">
                  <c:v>910</c:v>
                </c:pt>
                <c:pt idx="266">
                  <c:v>911</c:v>
                </c:pt>
                <c:pt idx="267">
                  <c:v>912</c:v>
                </c:pt>
                <c:pt idx="268">
                  <c:v>913</c:v>
                </c:pt>
                <c:pt idx="269">
                  <c:v>914</c:v>
                </c:pt>
                <c:pt idx="270">
                  <c:v>915</c:v>
                </c:pt>
                <c:pt idx="271">
                  <c:v>916</c:v>
                </c:pt>
                <c:pt idx="272">
                  <c:v>917</c:v>
                </c:pt>
                <c:pt idx="273">
                  <c:v>918</c:v>
                </c:pt>
                <c:pt idx="274">
                  <c:v>919</c:v>
                </c:pt>
              </c:numCache>
            </c:numRef>
          </c:xVal>
          <c:yVal>
            <c:numRef>
              <c:f>Graph!$B$647:$B$919</c:f>
              <c:numCache>
                <c:formatCode>General</c:formatCode>
                <c:ptCount val="273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6-49CF-9A33-67509341BB6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Graph!$A$646:$A$920</c:f>
              <c:numCache>
                <c:formatCode>General</c:formatCode>
                <c:ptCount val="275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867</c:v>
                </c:pt>
                <c:pt idx="223">
                  <c:v>868</c:v>
                </c:pt>
                <c:pt idx="224">
                  <c:v>869</c:v>
                </c:pt>
                <c:pt idx="225">
                  <c:v>870</c:v>
                </c:pt>
                <c:pt idx="226">
                  <c:v>871</c:v>
                </c:pt>
                <c:pt idx="227">
                  <c:v>872</c:v>
                </c:pt>
                <c:pt idx="228">
                  <c:v>873</c:v>
                </c:pt>
                <c:pt idx="229">
                  <c:v>874</c:v>
                </c:pt>
                <c:pt idx="230">
                  <c:v>875</c:v>
                </c:pt>
                <c:pt idx="231">
                  <c:v>876</c:v>
                </c:pt>
                <c:pt idx="232">
                  <c:v>877</c:v>
                </c:pt>
                <c:pt idx="233">
                  <c:v>878</c:v>
                </c:pt>
                <c:pt idx="234">
                  <c:v>879</c:v>
                </c:pt>
                <c:pt idx="235">
                  <c:v>880</c:v>
                </c:pt>
                <c:pt idx="236">
                  <c:v>881</c:v>
                </c:pt>
                <c:pt idx="237">
                  <c:v>882</c:v>
                </c:pt>
                <c:pt idx="238">
                  <c:v>883</c:v>
                </c:pt>
                <c:pt idx="239">
                  <c:v>884</c:v>
                </c:pt>
                <c:pt idx="240">
                  <c:v>885</c:v>
                </c:pt>
                <c:pt idx="241">
                  <c:v>886</c:v>
                </c:pt>
                <c:pt idx="242">
                  <c:v>887</c:v>
                </c:pt>
                <c:pt idx="243">
                  <c:v>888</c:v>
                </c:pt>
                <c:pt idx="244">
                  <c:v>889</c:v>
                </c:pt>
                <c:pt idx="245">
                  <c:v>890</c:v>
                </c:pt>
                <c:pt idx="246">
                  <c:v>891</c:v>
                </c:pt>
                <c:pt idx="247">
                  <c:v>892</c:v>
                </c:pt>
                <c:pt idx="248">
                  <c:v>893</c:v>
                </c:pt>
                <c:pt idx="249">
                  <c:v>894</c:v>
                </c:pt>
                <c:pt idx="250">
                  <c:v>895</c:v>
                </c:pt>
                <c:pt idx="251">
                  <c:v>896</c:v>
                </c:pt>
                <c:pt idx="252">
                  <c:v>897</c:v>
                </c:pt>
                <c:pt idx="253">
                  <c:v>898</c:v>
                </c:pt>
                <c:pt idx="254">
                  <c:v>899</c:v>
                </c:pt>
                <c:pt idx="255">
                  <c:v>900</c:v>
                </c:pt>
                <c:pt idx="256">
                  <c:v>901</c:v>
                </c:pt>
                <c:pt idx="257">
                  <c:v>902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906</c:v>
                </c:pt>
                <c:pt idx="262">
                  <c:v>907</c:v>
                </c:pt>
                <c:pt idx="263">
                  <c:v>908</c:v>
                </c:pt>
                <c:pt idx="264">
                  <c:v>909</c:v>
                </c:pt>
                <c:pt idx="265">
                  <c:v>910</c:v>
                </c:pt>
                <c:pt idx="266">
                  <c:v>911</c:v>
                </c:pt>
                <c:pt idx="267">
                  <c:v>912</c:v>
                </c:pt>
                <c:pt idx="268">
                  <c:v>913</c:v>
                </c:pt>
                <c:pt idx="269">
                  <c:v>914</c:v>
                </c:pt>
                <c:pt idx="270">
                  <c:v>915</c:v>
                </c:pt>
                <c:pt idx="271">
                  <c:v>916</c:v>
                </c:pt>
                <c:pt idx="272">
                  <c:v>917</c:v>
                </c:pt>
                <c:pt idx="273">
                  <c:v>918</c:v>
                </c:pt>
                <c:pt idx="274">
                  <c:v>919</c:v>
                </c:pt>
              </c:numCache>
            </c:numRef>
          </c:xVal>
          <c:yVal>
            <c:numRef>
              <c:f>Graph!$C$647:$C$919</c:f>
              <c:numCache>
                <c:formatCode>General</c:formatCode>
                <c:ptCount val="27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86-49CF-9A33-67509341BB6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Graph!$A$646:$A$920</c:f>
              <c:numCache>
                <c:formatCode>General</c:formatCode>
                <c:ptCount val="275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867</c:v>
                </c:pt>
                <c:pt idx="223">
                  <c:v>868</c:v>
                </c:pt>
                <c:pt idx="224">
                  <c:v>869</c:v>
                </c:pt>
                <c:pt idx="225">
                  <c:v>870</c:v>
                </c:pt>
                <c:pt idx="226">
                  <c:v>871</c:v>
                </c:pt>
                <c:pt idx="227">
                  <c:v>872</c:v>
                </c:pt>
                <c:pt idx="228">
                  <c:v>873</c:v>
                </c:pt>
                <c:pt idx="229">
                  <c:v>874</c:v>
                </c:pt>
                <c:pt idx="230">
                  <c:v>875</c:v>
                </c:pt>
                <c:pt idx="231">
                  <c:v>876</c:v>
                </c:pt>
                <c:pt idx="232">
                  <c:v>877</c:v>
                </c:pt>
                <c:pt idx="233">
                  <c:v>878</c:v>
                </c:pt>
                <c:pt idx="234">
                  <c:v>879</c:v>
                </c:pt>
                <c:pt idx="235">
                  <c:v>880</c:v>
                </c:pt>
                <c:pt idx="236">
                  <c:v>881</c:v>
                </c:pt>
                <c:pt idx="237">
                  <c:v>882</c:v>
                </c:pt>
                <c:pt idx="238">
                  <c:v>883</c:v>
                </c:pt>
                <c:pt idx="239">
                  <c:v>884</c:v>
                </c:pt>
                <c:pt idx="240">
                  <c:v>885</c:v>
                </c:pt>
                <c:pt idx="241">
                  <c:v>886</c:v>
                </c:pt>
                <c:pt idx="242">
                  <c:v>887</c:v>
                </c:pt>
                <c:pt idx="243">
                  <c:v>888</c:v>
                </c:pt>
                <c:pt idx="244">
                  <c:v>889</c:v>
                </c:pt>
                <c:pt idx="245">
                  <c:v>890</c:v>
                </c:pt>
                <c:pt idx="246">
                  <c:v>891</c:v>
                </c:pt>
                <c:pt idx="247">
                  <c:v>892</c:v>
                </c:pt>
                <c:pt idx="248">
                  <c:v>893</c:v>
                </c:pt>
                <c:pt idx="249">
                  <c:v>894</c:v>
                </c:pt>
                <c:pt idx="250">
                  <c:v>895</c:v>
                </c:pt>
                <c:pt idx="251">
                  <c:v>896</c:v>
                </c:pt>
                <c:pt idx="252">
                  <c:v>897</c:v>
                </c:pt>
                <c:pt idx="253">
                  <c:v>898</c:v>
                </c:pt>
                <c:pt idx="254">
                  <c:v>899</c:v>
                </c:pt>
                <c:pt idx="255">
                  <c:v>900</c:v>
                </c:pt>
                <c:pt idx="256">
                  <c:v>901</c:v>
                </c:pt>
                <c:pt idx="257">
                  <c:v>902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906</c:v>
                </c:pt>
                <c:pt idx="262">
                  <c:v>907</c:v>
                </c:pt>
                <c:pt idx="263">
                  <c:v>908</c:v>
                </c:pt>
                <c:pt idx="264">
                  <c:v>909</c:v>
                </c:pt>
                <c:pt idx="265">
                  <c:v>910</c:v>
                </c:pt>
                <c:pt idx="266">
                  <c:v>911</c:v>
                </c:pt>
                <c:pt idx="267">
                  <c:v>912</c:v>
                </c:pt>
                <c:pt idx="268">
                  <c:v>913</c:v>
                </c:pt>
                <c:pt idx="269">
                  <c:v>914</c:v>
                </c:pt>
                <c:pt idx="270">
                  <c:v>915</c:v>
                </c:pt>
                <c:pt idx="271">
                  <c:v>916</c:v>
                </c:pt>
                <c:pt idx="272">
                  <c:v>917</c:v>
                </c:pt>
                <c:pt idx="273">
                  <c:v>918</c:v>
                </c:pt>
                <c:pt idx="274">
                  <c:v>919</c:v>
                </c:pt>
              </c:numCache>
            </c:numRef>
          </c:xVal>
          <c:yVal>
            <c:numRef>
              <c:f>Graph!$E$647:$E$919</c:f>
              <c:numCache>
                <c:formatCode>General</c:formatCode>
                <c:ptCount val="273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86-49CF-9A33-67509341BB6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Graph!$A$646:$A$920</c:f>
              <c:numCache>
                <c:formatCode>General</c:formatCode>
                <c:ptCount val="275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867</c:v>
                </c:pt>
                <c:pt idx="223">
                  <c:v>868</c:v>
                </c:pt>
                <c:pt idx="224">
                  <c:v>869</c:v>
                </c:pt>
                <c:pt idx="225">
                  <c:v>870</c:v>
                </c:pt>
                <c:pt idx="226">
                  <c:v>871</c:v>
                </c:pt>
                <c:pt idx="227">
                  <c:v>872</c:v>
                </c:pt>
                <c:pt idx="228">
                  <c:v>873</c:v>
                </c:pt>
                <c:pt idx="229">
                  <c:v>874</c:v>
                </c:pt>
                <c:pt idx="230">
                  <c:v>875</c:v>
                </c:pt>
                <c:pt idx="231">
                  <c:v>876</c:v>
                </c:pt>
                <c:pt idx="232">
                  <c:v>877</c:v>
                </c:pt>
                <c:pt idx="233">
                  <c:v>878</c:v>
                </c:pt>
                <c:pt idx="234">
                  <c:v>879</c:v>
                </c:pt>
                <c:pt idx="235">
                  <c:v>880</c:v>
                </c:pt>
                <c:pt idx="236">
                  <c:v>881</c:v>
                </c:pt>
                <c:pt idx="237">
                  <c:v>882</c:v>
                </c:pt>
                <c:pt idx="238">
                  <c:v>883</c:v>
                </c:pt>
                <c:pt idx="239">
                  <c:v>884</c:v>
                </c:pt>
                <c:pt idx="240">
                  <c:v>885</c:v>
                </c:pt>
                <c:pt idx="241">
                  <c:v>886</c:v>
                </c:pt>
                <c:pt idx="242">
                  <c:v>887</c:v>
                </c:pt>
                <c:pt idx="243">
                  <c:v>888</c:v>
                </c:pt>
                <c:pt idx="244">
                  <c:v>889</c:v>
                </c:pt>
                <c:pt idx="245">
                  <c:v>890</c:v>
                </c:pt>
                <c:pt idx="246">
                  <c:v>891</c:v>
                </c:pt>
                <c:pt idx="247">
                  <c:v>892</c:v>
                </c:pt>
                <c:pt idx="248">
                  <c:v>893</c:v>
                </c:pt>
                <c:pt idx="249">
                  <c:v>894</c:v>
                </c:pt>
                <c:pt idx="250">
                  <c:v>895</c:v>
                </c:pt>
                <c:pt idx="251">
                  <c:v>896</c:v>
                </c:pt>
                <c:pt idx="252">
                  <c:v>897</c:v>
                </c:pt>
                <c:pt idx="253">
                  <c:v>898</c:v>
                </c:pt>
                <c:pt idx="254">
                  <c:v>899</c:v>
                </c:pt>
                <c:pt idx="255">
                  <c:v>900</c:v>
                </c:pt>
                <c:pt idx="256">
                  <c:v>901</c:v>
                </c:pt>
                <c:pt idx="257">
                  <c:v>902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906</c:v>
                </c:pt>
                <c:pt idx="262">
                  <c:v>907</c:v>
                </c:pt>
                <c:pt idx="263">
                  <c:v>908</c:v>
                </c:pt>
                <c:pt idx="264">
                  <c:v>909</c:v>
                </c:pt>
                <c:pt idx="265">
                  <c:v>910</c:v>
                </c:pt>
                <c:pt idx="266">
                  <c:v>911</c:v>
                </c:pt>
                <c:pt idx="267">
                  <c:v>912</c:v>
                </c:pt>
                <c:pt idx="268">
                  <c:v>913</c:v>
                </c:pt>
                <c:pt idx="269">
                  <c:v>914</c:v>
                </c:pt>
                <c:pt idx="270">
                  <c:v>915</c:v>
                </c:pt>
                <c:pt idx="271">
                  <c:v>916</c:v>
                </c:pt>
                <c:pt idx="272">
                  <c:v>917</c:v>
                </c:pt>
                <c:pt idx="273">
                  <c:v>918</c:v>
                </c:pt>
                <c:pt idx="274">
                  <c:v>919</c:v>
                </c:pt>
              </c:numCache>
            </c:numRef>
          </c:xVal>
          <c:yVal>
            <c:numRef>
              <c:f>Graph!$G$647:$G$919</c:f>
              <c:numCache>
                <c:formatCode>General</c:formatCode>
                <c:ptCount val="27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6-49CF-9A33-67509341BB6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Graph!$A$646:$A$920</c:f>
              <c:numCache>
                <c:formatCode>General</c:formatCode>
                <c:ptCount val="275"/>
                <c:pt idx="0">
                  <c:v>645</c:v>
                </c:pt>
                <c:pt idx="1">
                  <c:v>646</c:v>
                </c:pt>
                <c:pt idx="2">
                  <c:v>647</c:v>
                </c:pt>
                <c:pt idx="3">
                  <c:v>648</c:v>
                </c:pt>
                <c:pt idx="4">
                  <c:v>649</c:v>
                </c:pt>
                <c:pt idx="5">
                  <c:v>650</c:v>
                </c:pt>
                <c:pt idx="6">
                  <c:v>651</c:v>
                </c:pt>
                <c:pt idx="7">
                  <c:v>652</c:v>
                </c:pt>
                <c:pt idx="8">
                  <c:v>653</c:v>
                </c:pt>
                <c:pt idx="9">
                  <c:v>654</c:v>
                </c:pt>
                <c:pt idx="10">
                  <c:v>655</c:v>
                </c:pt>
                <c:pt idx="11">
                  <c:v>656</c:v>
                </c:pt>
                <c:pt idx="12">
                  <c:v>657</c:v>
                </c:pt>
                <c:pt idx="13">
                  <c:v>658</c:v>
                </c:pt>
                <c:pt idx="14">
                  <c:v>659</c:v>
                </c:pt>
                <c:pt idx="15">
                  <c:v>660</c:v>
                </c:pt>
                <c:pt idx="16">
                  <c:v>661</c:v>
                </c:pt>
                <c:pt idx="17">
                  <c:v>662</c:v>
                </c:pt>
                <c:pt idx="18">
                  <c:v>663</c:v>
                </c:pt>
                <c:pt idx="19">
                  <c:v>664</c:v>
                </c:pt>
                <c:pt idx="20">
                  <c:v>665</c:v>
                </c:pt>
                <c:pt idx="21">
                  <c:v>666</c:v>
                </c:pt>
                <c:pt idx="22">
                  <c:v>667</c:v>
                </c:pt>
                <c:pt idx="23">
                  <c:v>668</c:v>
                </c:pt>
                <c:pt idx="24">
                  <c:v>669</c:v>
                </c:pt>
                <c:pt idx="25">
                  <c:v>670</c:v>
                </c:pt>
                <c:pt idx="26">
                  <c:v>671</c:v>
                </c:pt>
                <c:pt idx="27">
                  <c:v>672</c:v>
                </c:pt>
                <c:pt idx="28">
                  <c:v>673</c:v>
                </c:pt>
                <c:pt idx="29">
                  <c:v>674</c:v>
                </c:pt>
                <c:pt idx="30">
                  <c:v>675</c:v>
                </c:pt>
                <c:pt idx="31">
                  <c:v>676</c:v>
                </c:pt>
                <c:pt idx="32">
                  <c:v>677</c:v>
                </c:pt>
                <c:pt idx="33">
                  <c:v>678</c:v>
                </c:pt>
                <c:pt idx="34">
                  <c:v>679</c:v>
                </c:pt>
                <c:pt idx="35">
                  <c:v>680</c:v>
                </c:pt>
                <c:pt idx="36">
                  <c:v>681</c:v>
                </c:pt>
                <c:pt idx="37">
                  <c:v>682</c:v>
                </c:pt>
                <c:pt idx="38">
                  <c:v>683</c:v>
                </c:pt>
                <c:pt idx="39">
                  <c:v>684</c:v>
                </c:pt>
                <c:pt idx="40">
                  <c:v>685</c:v>
                </c:pt>
                <c:pt idx="41">
                  <c:v>686</c:v>
                </c:pt>
                <c:pt idx="42">
                  <c:v>687</c:v>
                </c:pt>
                <c:pt idx="43">
                  <c:v>688</c:v>
                </c:pt>
                <c:pt idx="44">
                  <c:v>689</c:v>
                </c:pt>
                <c:pt idx="45">
                  <c:v>690</c:v>
                </c:pt>
                <c:pt idx="46">
                  <c:v>691</c:v>
                </c:pt>
                <c:pt idx="47">
                  <c:v>692</c:v>
                </c:pt>
                <c:pt idx="48">
                  <c:v>693</c:v>
                </c:pt>
                <c:pt idx="49">
                  <c:v>694</c:v>
                </c:pt>
                <c:pt idx="50">
                  <c:v>695</c:v>
                </c:pt>
                <c:pt idx="51">
                  <c:v>696</c:v>
                </c:pt>
                <c:pt idx="52">
                  <c:v>697</c:v>
                </c:pt>
                <c:pt idx="53">
                  <c:v>698</c:v>
                </c:pt>
                <c:pt idx="54">
                  <c:v>699</c:v>
                </c:pt>
                <c:pt idx="55">
                  <c:v>700</c:v>
                </c:pt>
                <c:pt idx="56">
                  <c:v>701</c:v>
                </c:pt>
                <c:pt idx="57">
                  <c:v>702</c:v>
                </c:pt>
                <c:pt idx="58">
                  <c:v>703</c:v>
                </c:pt>
                <c:pt idx="59">
                  <c:v>704</c:v>
                </c:pt>
                <c:pt idx="60">
                  <c:v>705</c:v>
                </c:pt>
                <c:pt idx="61">
                  <c:v>706</c:v>
                </c:pt>
                <c:pt idx="62">
                  <c:v>707</c:v>
                </c:pt>
                <c:pt idx="63">
                  <c:v>708</c:v>
                </c:pt>
                <c:pt idx="64">
                  <c:v>709</c:v>
                </c:pt>
                <c:pt idx="65">
                  <c:v>710</c:v>
                </c:pt>
                <c:pt idx="66">
                  <c:v>711</c:v>
                </c:pt>
                <c:pt idx="67">
                  <c:v>712</c:v>
                </c:pt>
                <c:pt idx="68">
                  <c:v>713</c:v>
                </c:pt>
                <c:pt idx="69">
                  <c:v>714</c:v>
                </c:pt>
                <c:pt idx="70">
                  <c:v>715</c:v>
                </c:pt>
                <c:pt idx="71">
                  <c:v>716</c:v>
                </c:pt>
                <c:pt idx="72">
                  <c:v>717</c:v>
                </c:pt>
                <c:pt idx="73">
                  <c:v>718</c:v>
                </c:pt>
                <c:pt idx="74">
                  <c:v>719</c:v>
                </c:pt>
                <c:pt idx="75">
                  <c:v>720</c:v>
                </c:pt>
                <c:pt idx="76">
                  <c:v>721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725</c:v>
                </c:pt>
                <c:pt idx="81">
                  <c:v>726</c:v>
                </c:pt>
                <c:pt idx="82">
                  <c:v>727</c:v>
                </c:pt>
                <c:pt idx="83">
                  <c:v>728</c:v>
                </c:pt>
                <c:pt idx="84">
                  <c:v>729</c:v>
                </c:pt>
                <c:pt idx="85">
                  <c:v>730</c:v>
                </c:pt>
                <c:pt idx="86">
                  <c:v>731</c:v>
                </c:pt>
                <c:pt idx="87">
                  <c:v>732</c:v>
                </c:pt>
                <c:pt idx="88">
                  <c:v>733</c:v>
                </c:pt>
                <c:pt idx="89">
                  <c:v>734</c:v>
                </c:pt>
                <c:pt idx="90">
                  <c:v>735</c:v>
                </c:pt>
                <c:pt idx="91">
                  <c:v>736</c:v>
                </c:pt>
                <c:pt idx="92">
                  <c:v>737</c:v>
                </c:pt>
                <c:pt idx="93">
                  <c:v>738</c:v>
                </c:pt>
                <c:pt idx="94">
                  <c:v>739</c:v>
                </c:pt>
                <c:pt idx="95">
                  <c:v>740</c:v>
                </c:pt>
                <c:pt idx="96">
                  <c:v>741</c:v>
                </c:pt>
                <c:pt idx="97">
                  <c:v>742</c:v>
                </c:pt>
                <c:pt idx="98">
                  <c:v>743</c:v>
                </c:pt>
                <c:pt idx="99">
                  <c:v>744</c:v>
                </c:pt>
                <c:pt idx="100">
                  <c:v>745</c:v>
                </c:pt>
                <c:pt idx="101">
                  <c:v>746</c:v>
                </c:pt>
                <c:pt idx="102">
                  <c:v>747</c:v>
                </c:pt>
                <c:pt idx="103">
                  <c:v>748</c:v>
                </c:pt>
                <c:pt idx="104">
                  <c:v>749</c:v>
                </c:pt>
                <c:pt idx="105">
                  <c:v>750</c:v>
                </c:pt>
                <c:pt idx="106">
                  <c:v>751</c:v>
                </c:pt>
                <c:pt idx="107">
                  <c:v>752</c:v>
                </c:pt>
                <c:pt idx="108">
                  <c:v>753</c:v>
                </c:pt>
                <c:pt idx="109">
                  <c:v>754</c:v>
                </c:pt>
                <c:pt idx="110">
                  <c:v>755</c:v>
                </c:pt>
                <c:pt idx="111">
                  <c:v>756</c:v>
                </c:pt>
                <c:pt idx="112">
                  <c:v>757</c:v>
                </c:pt>
                <c:pt idx="113">
                  <c:v>758</c:v>
                </c:pt>
                <c:pt idx="114">
                  <c:v>759</c:v>
                </c:pt>
                <c:pt idx="115">
                  <c:v>760</c:v>
                </c:pt>
                <c:pt idx="116">
                  <c:v>761</c:v>
                </c:pt>
                <c:pt idx="117">
                  <c:v>762</c:v>
                </c:pt>
                <c:pt idx="118">
                  <c:v>763</c:v>
                </c:pt>
                <c:pt idx="119">
                  <c:v>764</c:v>
                </c:pt>
                <c:pt idx="120">
                  <c:v>765</c:v>
                </c:pt>
                <c:pt idx="121">
                  <c:v>766</c:v>
                </c:pt>
                <c:pt idx="122">
                  <c:v>767</c:v>
                </c:pt>
                <c:pt idx="123">
                  <c:v>768</c:v>
                </c:pt>
                <c:pt idx="124">
                  <c:v>769</c:v>
                </c:pt>
                <c:pt idx="125">
                  <c:v>770</c:v>
                </c:pt>
                <c:pt idx="126">
                  <c:v>771</c:v>
                </c:pt>
                <c:pt idx="127">
                  <c:v>772</c:v>
                </c:pt>
                <c:pt idx="128">
                  <c:v>773</c:v>
                </c:pt>
                <c:pt idx="129">
                  <c:v>774</c:v>
                </c:pt>
                <c:pt idx="130">
                  <c:v>775</c:v>
                </c:pt>
                <c:pt idx="131">
                  <c:v>776</c:v>
                </c:pt>
                <c:pt idx="132">
                  <c:v>777</c:v>
                </c:pt>
                <c:pt idx="133">
                  <c:v>778</c:v>
                </c:pt>
                <c:pt idx="134">
                  <c:v>779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783</c:v>
                </c:pt>
                <c:pt idx="139">
                  <c:v>784</c:v>
                </c:pt>
                <c:pt idx="140">
                  <c:v>785</c:v>
                </c:pt>
                <c:pt idx="141">
                  <c:v>786</c:v>
                </c:pt>
                <c:pt idx="142">
                  <c:v>787</c:v>
                </c:pt>
                <c:pt idx="143">
                  <c:v>788</c:v>
                </c:pt>
                <c:pt idx="144">
                  <c:v>789</c:v>
                </c:pt>
                <c:pt idx="145">
                  <c:v>790</c:v>
                </c:pt>
                <c:pt idx="146">
                  <c:v>791</c:v>
                </c:pt>
                <c:pt idx="147">
                  <c:v>792</c:v>
                </c:pt>
                <c:pt idx="148">
                  <c:v>793</c:v>
                </c:pt>
                <c:pt idx="149">
                  <c:v>794</c:v>
                </c:pt>
                <c:pt idx="150">
                  <c:v>795</c:v>
                </c:pt>
                <c:pt idx="151">
                  <c:v>796</c:v>
                </c:pt>
                <c:pt idx="152">
                  <c:v>797</c:v>
                </c:pt>
                <c:pt idx="153">
                  <c:v>798</c:v>
                </c:pt>
                <c:pt idx="154">
                  <c:v>799</c:v>
                </c:pt>
                <c:pt idx="155">
                  <c:v>800</c:v>
                </c:pt>
                <c:pt idx="156">
                  <c:v>801</c:v>
                </c:pt>
                <c:pt idx="157">
                  <c:v>802</c:v>
                </c:pt>
                <c:pt idx="158">
                  <c:v>803</c:v>
                </c:pt>
                <c:pt idx="159">
                  <c:v>804</c:v>
                </c:pt>
                <c:pt idx="160">
                  <c:v>805</c:v>
                </c:pt>
                <c:pt idx="161">
                  <c:v>806</c:v>
                </c:pt>
                <c:pt idx="162">
                  <c:v>807</c:v>
                </c:pt>
                <c:pt idx="163">
                  <c:v>808</c:v>
                </c:pt>
                <c:pt idx="164">
                  <c:v>809</c:v>
                </c:pt>
                <c:pt idx="165">
                  <c:v>810</c:v>
                </c:pt>
                <c:pt idx="166">
                  <c:v>811</c:v>
                </c:pt>
                <c:pt idx="167">
                  <c:v>812</c:v>
                </c:pt>
                <c:pt idx="168">
                  <c:v>813</c:v>
                </c:pt>
                <c:pt idx="169">
                  <c:v>814</c:v>
                </c:pt>
                <c:pt idx="170">
                  <c:v>815</c:v>
                </c:pt>
                <c:pt idx="171">
                  <c:v>816</c:v>
                </c:pt>
                <c:pt idx="172">
                  <c:v>817</c:v>
                </c:pt>
                <c:pt idx="173">
                  <c:v>818</c:v>
                </c:pt>
                <c:pt idx="174">
                  <c:v>819</c:v>
                </c:pt>
                <c:pt idx="175">
                  <c:v>820</c:v>
                </c:pt>
                <c:pt idx="176">
                  <c:v>821</c:v>
                </c:pt>
                <c:pt idx="177">
                  <c:v>822</c:v>
                </c:pt>
                <c:pt idx="178">
                  <c:v>823</c:v>
                </c:pt>
                <c:pt idx="179">
                  <c:v>824</c:v>
                </c:pt>
                <c:pt idx="180">
                  <c:v>825</c:v>
                </c:pt>
                <c:pt idx="181">
                  <c:v>826</c:v>
                </c:pt>
                <c:pt idx="182">
                  <c:v>827</c:v>
                </c:pt>
                <c:pt idx="183">
                  <c:v>828</c:v>
                </c:pt>
                <c:pt idx="184">
                  <c:v>829</c:v>
                </c:pt>
                <c:pt idx="185">
                  <c:v>830</c:v>
                </c:pt>
                <c:pt idx="186">
                  <c:v>831</c:v>
                </c:pt>
                <c:pt idx="187">
                  <c:v>832</c:v>
                </c:pt>
                <c:pt idx="188">
                  <c:v>833</c:v>
                </c:pt>
                <c:pt idx="189">
                  <c:v>834</c:v>
                </c:pt>
                <c:pt idx="190">
                  <c:v>835</c:v>
                </c:pt>
                <c:pt idx="191">
                  <c:v>836</c:v>
                </c:pt>
                <c:pt idx="192">
                  <c:v>837</c:v>
                </c:pt>
                <c:pt idx="193">
                  <c:v>838</c:v>
                </c:pt>
                <c:pt idx="194">
                  <c:v>839</c:v>
                </c:pt>
                <c:pt idx="195">
                  <c:v>840</c:v>
                </c:pt>
                <c:pt idx="196">
                  <c:v>841</c:v>
                </c:pt>
                <c:pt idx="197">
                  <c:v>842</c:v>
                </c:pt>
                <c:pt idx="198">
                  <c:v>843</c:v>
                </c:pt>
                <c:pt idx="199">
                  <c:v>844</c:v>
                </c:pt>
                <c:pt idx="200">
                  <c:v>845</c:v>
                </c:pt>
                <c:pt idx="201">
                  <c:v>846</c:v>
                </c:pt>
                <c:pt idx="202">
                  <c:v>847</c:v>
                </c:pt>
                <c:pt idx="203">
                  <c:v>848</c:v>
                </c:pt>
                <c:pt idx="204">
                  <c:v>849</c:v>
                </c:pt>
                <c:pt idx="205">
                  <c:v>850</c:v>
                </c:pt>
                <c:pt idx="206">
                  <c:v>851</c:v>
                </c:pt>
                <c:pt idx="207">
                  <c:v>852</c:v>
                </c:pt>
                <c:pt idx="208">
                  <c:v>853</c:v>
                </c:pt>
                <c:pt idx="209">
                  <c:v>854</c:v>
                </c:pt>
                <c:pt idx="210">
                  <c:v>855</c:v>
                </c:pt>
                <c:pt idx="211">
                  <c:v>856</c:v>
                </c:pt>
                <c:pt idx="212">
                  <c:v>857</c:v>
                </c:pt>
                <c:pt idx="213">
                  <c:v>858</c:v>
                </c:pt>
                <c:pt idx="214">
                  <c:v>859</c:v>
                </c:pt>
                <c:pt idx="215">
                  <c:v>860</c:v>
                </c:pt>
                <c:pt idx="216">
                  <c:v>861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867</c:v>
                </c:pt>
                <c:pt idx="223">
                  <c:v>868</c:v>
                </c:pt>
                <c:pt idx="224">
                  <c:v>869</c:v>
                </c:pt>
                <c:pt idx="225">
                  <c:v>870</c:v>
                </c:pt>
                <c:pt idx="226">
                  <c:v>871</c:v>
                </c:pt>
                <c:pt idx="227">
                  <c:v>872</c:v>
                </c:pt>
                <c:pt idx="228">
                  <c:v>873</c:v>
                </c:pt>
                <c:pt idx="229">
                  <c:v>874</c:v>
                </c:pt>
                <c:pt idx="230">
                  <c:v>875</c:v>
                </c:pt>
                <c:pt idx="231">
                  <c:v>876</c:v>
                </c:pt>
                <c:pt idx="232">
                  <c:v>877</c:v>
                </c:pt>
                <c:pt idx="233">
                  <c:v>878</c:v>
                </c:pt>
                <c:pt idx="234">
                  <c:v>879</c:v>
                </c:pt>
                <c:pt idx="235">
                  <c:v>880</c:v>
                </c:pt>
                <c:pt idx="236">
                  <c:v>881</c:v>
                </c:pt>
                <c:pt idx="237">
                  <c:v>882</c:v>
                </c:pt>
                <c:pt idx="238">
                  <c:v>883</c:v>
                </c:pt>
                <c:pt idx="239">
                  <c:v>884</c:v>
                </c:pt>
                <c:pt idx="240">
                  <c:v>885</c:v>
                </c:pt>
                <c:pt idx="241">
                  <c:v>886</c:v>
                </c:pt>
                <c:pt idx="242">
                  <c:v>887</c:v>
                </c:pt>
                <c:pt idx="243">
                  <c:v>888</c:v>
                </c:pt>
                <c:pt idx="244">
                  <c:v>889</c:v>
                </c:pt>
                <c:pt idx="245">
                  <c:v>890</c:v>
                </c:pt>
                <c:pt idx="246">
                  <c:v>891</c:v>
                </c:pt>
                <c:pt idx="247">
                  <c:v>892</c:v>
                </c:pt>
                <c:pt idx="248">
                  <c:v>893</c:v>
                </c:pt>
                <c:pt idx="249">
                  <c:v>894</c:v>
                </c:pt>
                <c:pt idx="250">
                  <c:v>895</c:v>
                </c:pt>
                <c:pt idx="251">
                  <c:v>896</c:v>
                </c:pt>
                <c:pt idx="252">
                  <c:v>897</c:v>
                </c:pt>
                <c:pt idx="253">
                  <c:v>898</c:v>
                </c:pt>
                <c:pt idx="254">
                  <c:v>899</c:v>
                </c:pt>
                <c:pt idx="255">
                  <c:v>900</c:v>
                </c:pt>
                <c:pt idx="256">
                  <c:v>901</c:v>
                </c:pt>
                <c:pt idx="257">
                  <c:v>902</c:v>
                </c:pt>
                <c:pt idx="258">
                  <c:v>903</c:v>
                </c:pt>
                <c:pt idx="259">
                  <c:v>904</c:v>
                </c:pt>
                <c:pt idx="260">
                  <c:v>905</c:v>
                </c:pt>
                <c:pt idx="261">
                  <c:v>906</c:v>
                </c:pt>
                <c:pt idx="262">
                  <c:v>907</c:v>
                </c:pt>
                <c:pt idx="263">
                  <c:v>908</c:v>
                </c:pt>
                <c:pt idx="264">
                  <c:v>909</c:v>
                </c:pt>
                <c:pt idx="265">
                  <c:v>910</c:v>
                </c:pt>
                <c:pt idx="266">
                  <c:v>911</c:v>
                </c:pt>
                <c:pt idx="267">
                  <c:v>912</c:v>
                </c:pt>
                <c:pt idx="268">
                  <c:v>913</c:v>
                </c:pt>
                <c:pt idx="269">
                  <c:v>914</c:v>
                </c:pt>
                <c:pt idx="270">
                  <c:v>915</c:v>
                </c:pt>
                <c:pt idx="271">
                  <c:v>916</c:v>
                </c:pt>
                <c:pt idx="272">
                  <c:v>917</c:v>
                </c:pt>
                <c:pt idx="273">
                  <c:v>918</c:v>
                </c:pt>
                <c:pt idx="274">
                  <c:v>919</c:v>
                </c:pt>
              </c:numCache>
            </c:numRef>
          </c:xVal>
          <c:yVal>
            <c:numRef>
              <c:f>Graph!$H$647:$H$919</c:f>
              <c:numCache>
                <c:formatCode>General</c:formatCode>
                <c:ptCount val="27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6-49CF-9A33-67509341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38879"/>
        <c:axId val="1484639839"/>
      </c:scatterChart>
      <c:valAx>
        <c:axId val="1484638879"/>
        <c:scaling>
          <c:orientation val="minMax"/>
          <c:max val="919"/>
          <c:min val="645"/>
        </c:scaling>
        <c:delete val="0"/>
        <c:axPos val="b"/>
        <c:numFmt formatCode="General" sourceLinked="1"/>
        <c:majorTickMark val="out"/>
        <c:minorTickMark val="none"/>
        <c:tickLblPos val="nextTo"/>
        <c:crossAx val="1484639839"/>
        <c:crosses val="autoZero"/>
        <c:crossBetween val="midCat"/>
      </c:valAx>
      <c:valAx>
        <c:axId val="1484639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4638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Graph!$A$922:$A$1145</c:f>
              <c:numCache>
                <c:formatCode>General</c:formatCode>
                <c:ptCount val="224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967</c:v>
                </c:pt>
                <c:pt idx="47">
                  <c:v>968</c:v>
                </c:pt>
                <c:pt idx="48">
                  <c:v>969</c:v>
                </c:pt>
                <c:pt idx="49">
                  <c:v>970</c:v>
                </c:pt>
                <c:pt idx="50">
                  <c:v>971</c:v>
                </c:pt>
                <c:pt idx="51">
                  <c:v>972</c:v>
                </c:pt>
                <c:pt idx="52">
                  <c:v>973</c:v>
                </c:pt>
                <c:pt idx="53">
                  <c:v>974</c:v>
                </c:pt>
                <c:pt idx="54">
                  <c:v>975</c:v>
                </c:pt>
                <c:pt idx="55">
                  <c:v>976</c:v>
                </c:pt>
                <c:pt idx="56">
                  <c:v>977</c:v>
                </c:pt>
                <c:pt idx="57">
                  <c:v>978</c:v>
                </c:pt>
                <c:pt idx="58">
                  <c:v>979</c:v>
                </c:pt>
                <c:pt idx="59">
                  <c:v>980</c:v>
                </c:pt>
                <c:pt idx="60">
                  <c:v>981</c:v>
                </c:pt>
                <c:pt idx="61">
                  <c:v>982</c:v>
                </c:pt>
                <c:pt idx="62">
                  <c:v>983</c:v>
                </c:pt>
                <c:pt idx="63">
                  <c:v>984</c:v>
                </c:pt>
                <c:pt idx="64">
                  <c:v>985</c:v>
                </c:pt>
                <c:pt idx="65">
                  <c:v>986</c:v>
                </c:pt>
                <c:pt idx="66">
                  <c:v>987</c:v>
                </c:pt>
                <c:pt idx="67">
                  <c:v>988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994</c:v>
                </c:pt>
                <c:pt idx="74">
                  <c:v>995</c:v>
                </c:pt>
                <c:pt idx="75">
                  <c:v>996</c:v>
                </c:pt>
                <c:pt idx="76">
                  <c:v>997</c:v>
                </c:pt>
                <c:pt idx="77">
                  <c:v>998</c:v>
                </c:pt>
                <c:pt idx="78">
                  <c:v>999</c:v>
                </c:pt>
                <c:pt idx="79">
                  <c:v>1000</c:v>
                </c:pt>
                <c:pt idx="80">
                  <c:v>1001</c:v>
                </c:pt>
                <c:pt idx="81">
                  <c:v>1002</c:v>
                </c:pt>
                <c:pt idx="82">
                  <c:v>1003</c:v>
                </c:pt>
                <c:pt idx="83">
                  <c:v>1004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1008</c:v>
                </c:pt>
                <c:pt idx="88">
                  <c:v>1009</c:v>
                </c:pt>
                <c:pt idx="89">
                  <c:v>1010</c:v>
                </c:pt>
                <c:pt idx="90">
                  <c:v>1011</c:v>
                </c:pt>
                <c:pt idx="91">
                  <c:v>1012</c:v>
                </c:pt>
                <c:pt idx="92">
                  <c:v>1013</c:v>
                </c:pt>
                <c:pt idx="93">
                  <c:v>1014</c:v>
                </c:pt>
                <c:pt idx="94">
                  <c:v>1015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1019</c:v>
                </c:pt>
                <c:pt idx="99">
                  <c:v>1020</c:v>
                </c:pt>
                <c:pt idx="100">
                  <c:v>1021</c:v>
                </c:pt>
                <c:pt idx="101">
                  <c:v>1022</c:v>
                </c:pt>
                <c:pt idx="102">
                  <c:v>1023</c:v>
                </c:pt>
                <c:pt idx="103">
                  <c:v>1024</c:v>
                </c:pt>
                <c:pt idx="104">
                  <c:v>1025</c:v>
                </c:pt>
                <c:pt idx="105">
                  <c:v>1026</c:v>
                </c:pt>
                <c:pt idx="106">
                  <c:v>1027</c:v>
                </c:pt>
                <c:pt idx="107">
                  <c:v>1028</c:v>
                </c:pt>
                <c:pt idx="108">
                  <c:v>1029</c:v>
                </c:pt>
                <c:pt idx="109">
                  <c:v>1030</c:v>
                </c:pt>
                <c:pt idx="110">
                  <c:v>1031</c:v>
                </c:pt>
                <c:pt idx="111">
                  <c:v>1032</c:v>
                </c:pt>
                <c:pt idx="112">
                  <c:v>1033</c:v>
                </c:pt>
                <c:pt idx="113">
                  <c:v>1034</c:v>
                </c:pt>
                <c:pt idx="114">
                  <c:v>1035</c:v>
                </c:pt>
                <c:pt idx="115">
                  <c:v>1036</c:v>
                </c:pt>
                <c:pt idx="116">
                  <c:v>1037</c:v>
                </c:pt>
                <c:pt idx="117">
                  <c:v>1038</c:v>
                </c:pt>
                <c:pt idx="118">
                  <c:v>1039</c:v>
                </c:pt>
                <c:pt idx="119">
                  <c:v>1040</c:v>
                </c:pt>
                <c:pt idx="120">
                  <c:v>1041</c:v>
                </c:pt>
                <c:pt idx="121">
                  <c:v>1042</c:v>
                </c:pt>
                <c:pt idx="122">
                  <c:v>1043</c:v>
                </c:pt>
                <c:pt idx="123">
                  <c:v>1044</c:v>
                </c:pt>
                <c:pt idx="124">
                  <c:v>1045</c:v>
                </c:pt>
                <c:pt idx="125">
                  <c:v>1046</c:v>
                </c:pt>
                <c:pt idx="126">
                  <c:v>1047</c:v>
                </c:pt>
                <c:pt idx="127">
                  <c:v>1048</c:v>
                </c:pt>
                <c:pt idx="128">
                  <c:v>1049</c:v>
                </c:pt>
                <c:pt idx="129">
                  <c:v>1050</c:v>
                </c:pt>
                <c:pt idx="130">
                  <c:v>1051</c:v>
                </c:pt>
                <c:pt idx="131">
                  <c:v>1052</c:v>
                </c:pt>
                <c:pt idx="132">
                  <c:v>1053</c:v>
                </c:pt>
                <c:pt idx="133">
                  <c:v>1054</c:v>
                </c:pt>
                <c:pt idx="134">
                  <c:v>1055</c:v>
                </c:pt>
                <c:pt idx="135">
                  <c:v>1056</c:v>
                </c:pt>
                <c:pt idx="136">
                  <c:v>1057</c:v>
                </c:pt>
                <c:pt idx="137">
                  <c:v>1058</c:v>
                </c:pt>
                <c:pt idx="138">
                  <c:v>1059</c:v>
                </c:pt>
                <c:pt idx="139">
                  <c:v>1060</c:v>
                </c:pt>
                <c:pt idx="140">
                  <c:v>1061</c:v>
                </c:pt>
                <c:pt idx="141">
                  <c:v>1062</c:v>
                </c:pt>
                <c:pt idx="142">
                  <c:v>1063</c:v>
                </c:pt>
                <c:pt idx="143">
                  <c:v>1064</c:v>
                </c:pt>
                <c:pt idx="144">
                  <c:v>1065</c:v>
                </c:pt>
                <c:pt idx="145">
                  <c:v>1066</c:v>
                </c:pt>
                <c:pt idx="146">
                  <c:v>1067</c:v>
                </c:pt>
                <c:pt idx="147">
                  <c:v>1068</c:v>
                </c:pt>
                <c:pt idx="148">
                  <c:v>1069</c:v>
                </c:pt>
                <c:pt idx="149">
                  <c:v>1070</c:v>
                </c:pt>
                <c:pt idx="150">
                  <c:v>1071</c:v>
                </c:pt>
                <c:pt idx="151">
                  <c:v>1072</c:v>
                </c:pt>
                <c:pt idx="152">
                  <c:v>1073</c:v>
                </c:pt>
                <c:pt idx="153">
                  <c:v>1074</c:v>
                </c:pt>
                <c:pt idx="154">
                  <c:v>1075</c:v>
                </c:pt>
                <c:pt idx="155">
                  <c:v>1076</c:v>
                </c:pt>
                <c:pt idx="156">
                  <c:v>1077</c:v>
                </c:pt>
                <c:pt idx="157">
                  <c:v>1078</c:v>
                </c:pt>
                <c:pt idx="158">
                  <c:v>1079</c:v>
                </c:pt>
                <c:pt idx="159">
                  <c:v>1080</c:v>
                </c:pt>
                <c:pt idx="160">
                  <c:v>1081</c:v>
                </c:pt>
                <c:pt idx="161">
                  <c:v>1082</c:v>
                </c:pt>
                <c:pt idx="162">
                  <c:v>1083</c:v>
                </c:pt>
                <c:pt idx="163">
                  <c:v>1084</c:v>
                </c:pt>
                <c:pt idx="164">
                  <c:v>1085</c:v>
                </c:pt>
                <c:pt idx="165">
                  <c:v>1086</c:v>
                </c:pt>
                <c:pt idx="166">
                  <c:v>1087</c:v>
                </c:pt>
                <c:pt idx="167">
                  <c:v>1088</c:v>
                </c:pt>
                <c:pt idx="168">
                  <c:v>1089</c:v>
                </c:pt>
                <c:pt idx="169">
                  <c:v>1090</c:v>
                </c:pt>
                <c:pt idx="170">
                  <c:v>1091</c:v>
                </c:pt>
                <c:pt idx="171">
                  <c:v>1092</c:v>
                </c:pt>
                <c:pt idx="172">
                  <c:v>1093</c:v>
                </c:pt>
                <c:pt idx="173">
                  <c:v>1094</c:v>
                </c:pt>
                <c:pt idx="174">
                  <c:v>1095</c:v>
                </c:pt>
                <c:pt idx="175">
                  <c:v>1096</c:v>
                </c:pt>
                <c:pt idx="176">
                  <c:v>1097</c:v>
                </c:pt>
                <c:pt idx="177">
                  <c:v>1098</c:v>
                </c:pt>
                <c:pt idx="178">
                  <c:v>1099</c:v>
                </c:pt>
                <c:pt idx="179">
                  <c:v>1100</c:v>
                </c:pt>
                <c:pt idx="180">
                  <c:v>1101</c:v>
                </c:pt>
                <c:pt idx="181">
                  <c:v>1102</c:v>
                </c:pt>
                <c:pt idx="182">
                  <c:v>1103</c:v>
                </c:pt>
                <c:pt idx="183">
                  <c:v>1104</c:v>
                </c:pt>
                <c:pt idx="184">
                  <c:v>1105</c:v>
                </c:pt>
                <c:pt idx="185">
                  <c:v>1106</c:v>
                </c:pt>
                <c:pt idx="186">
                  <c:v>1107</c:v>
                </c:pt>
                <c:pt idx="187">
                  <c:v>1108</c:v>
                </c:pt>
                <c:pt idx="188">
                  <c:v>1109</c:v>
                </c:pt>
                <c:pt idx="189">
                  <c:v>1110</c:v>
                </c:pt>
                <c:pt idx="190">
                  <c:v>1111</c:v>
                </c:pt>
                <c:pt idx="191">
                  <c:v>1112</c:v>
                </c:pt>
                <c:pt idx="192">
                  <c:v>1113</c:v>
                </c:pt>
                <c:pt idx="193">
                  <c:v>1114</c:v>
                </c:pt>
                <c:pt idx="194">
                  <c:v>1115</c:v>
                </c:pt>
                <c:pt idx="195">
                  <c:v>1116</c:v>
                </c:pt>
                <c:pt idx="196">
                  <c:v>1117</c:v>
                </c:pt>
                <c:pt idx="197">
                  <c:v>1118</c:v>
                </c:pt>
                <c:pt idx="198">
                  <c:v>1119</c:v>
                </c:pt>
                <c:pt idx="199">
                  <c:v>1120</c:v>
                </c:pt>
                <c:pt idx="200">
                  <c:v>1121</c:v>
                </c:pt>
                <c:pt idx="201">
                  <c:v>1122</c:v>
                </c:pt>
                <c:pt idx="202">
                  <c:v>1123</c:v>
                </c:pt>
                <c:pt idx="203">
                  <c:v>1124</c:v>
                </c:pt>
                <c:pt idx="204">
                  <c:v>1125</c:v>
                </c:pt>
                <c:pt idx="205">
                  <c:v>1126</c:v>
                </c:pt>
                <c:pt idx="206">
                  <c:v>1127</c:v>
                </c:pt>
                <c:pt idx="207">
                  <c:v>1128</c:v>
                </c:pt>
                <c:pt idx="208">
                  <c:v>1129</c:v>
                </c:pt>
                <c:pt idx="209">
                  <c:v>1130</c:v>
                </c:pt>
                <c:pt idx="210">
                  <c:v>1131</c:v>
                </c:pt>
                <c:pt idx="211">
                  <c:v>1132</c:v>
                </c:pt>
                <c:pt idx="212">
                  <c:v>1133</c:v>
                </c:pt>
                <c:pt idx="213">
                  <c:v>1134</c:v>
                </c:pt>
                <c:pt idx="214">
                  <c:v>1135</c:v>
                </c:pt>
                <c:pt idx="215">
                  <c:v>1136</c:v>
                </c:pt>
                <c:pt idx="216">
                  <c:v>1137</c:v>
                </c:pt>
                <c:pt idx="217">
                  <c:v>1138</c:v>
                </c:pt>
                <c:pt idx="218">
                  <c:v>1139</c:v>
                </c:pt>
                <c:pt idx="219">
                  <c:v>1140</c:v>
                </c:pt>
                <c:pt idx="220">
                  <c:v>1141</c:v>
                </c:pt>
                <c:pt idx="221">
                  <c:v>1142</c:v>
                </c:pt>
                <c:pt idx="222">
                  <c:v>1143</c:v>
                </c:pt>
                <c:pt idx="223">
                  <c:v>1144</c:v>
                </c:pt>
              </c:numCache>
            </c:numRef>
          </c:xVal>
          <c:yVal>
            <c:numRef>
              <c:f>Graph!$D$923:$D$1144</c:f>
              <c:numCache>
                <c:formatCode>General</c:formatCode>
                <c:ptCount val="222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0-42BB-96FC-609B620C23F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Graph!$A$922:$A$1145</c:f>
              <c:numCache>
                <c:formatCode>General</c:formatCode>
                <c:ptCount val="224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967</c:v>
                </c:pt>
                <c:pt idx="47">
                  <c:v>968</c:v>
                </c:pt>
                <c:pt idx="48">
                  <c:v>969</c:v>
                </c:pt>
                <c:pt idx="49">
                  <c:v>970</c:v>
                </c:pt>
                <c:pt idx="50">
                  <c:v>971</c:v>
                </c:pt>
                <c:pt idx="51">
                  <c:v>972</c:v>
                </c:pt>
                <c:pt idx="52">
                  <c:v>973</c:v>
                </c:pt>
                <c:pt idx="53">
                  <c:v>974</c:v>
                </c:pt>
                <c:pt idx="54">
                  <c:v>975</c:v>
                </c:pt>
                <c:pt idx="55">
                  <c:v>976</c:v>
                </c:pt>
                <c:pt idx="56">
                  <c:v>977</c:v>
                </c:pt>
                <c:pt idx="57">
                  <c:v>978</c:v>
                </c:pt>
                <c:pt idx="58">
                  <c:v>979</c:v>
                </c:pt>
                <c:pt idx="59">
                  <c:v>980</c:v>
                </c:pt>
                <c:pt idx="60">
                  <c:v>981</c:v>
                </c:pt>
                <c:pt idx="61">
                  <c:v>982</c:v>
                </c:pt>
                <c:pt idx="62">
                  <c:v>983</c:v>
                </c:pt>
                <c:pt idx="63">
                  <c:v>984</c:v>
                </c:pt>
                <c:pt idx="64">
                  <c:v>985</c:v>
                </c:pt>
                <c:pt idx="65">
                  <c:v>986</c:v>
                </c:pt>
                <c:pt idx="66">
                  <c:v>987</c:v>
                </c:pt>
                <c:pt idx="67">
                  <c:v>988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994</c:v>
                </c:pt>
                <c:pt idx="74">
                  <c:v>995</c:v>
                </c:pt>
                <c:pt idx="75">
                  <c:v>996</c:v>
                </c:pt>
                <c:pt idx="76">
                  <c:v>997</c:v>
                </c:pt>
                <c:pt idx="77">
                  <c:v>998</c:v>
                </c:pt>
                <c:pt idx="78">
                  <c:v>999</c:v>
                </c:pt>
                <c:pt idx="79">
                  <c:v>1000</c:v>
                </c:pt>
                <c:pt idx="80">
                  <c:v>1001</c:v>
                </c:pt>
                <c:pt idx="81">
                  <c:v>1002</c:v>
                </c:pt>
                <c:pt idx="82">
                  <c:v>1003</c:v>
                </c:pt>
                <c:pt idx="83">
                  <c:v>1004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1008</c:v>
                </c:pt>
                <c:pt idx="88">
                  <c:v>1009</c:v>
                </c:pt>
                <c:pt idx="89">
                  <c:v>1010</c:v>
                </c:pt>
                <c:pt idx="90">
                  <c:v>1011</c:v>
                </c:pt>
                <c:pt idx="91">
                  <c:v>1012</c:v>
                </c:pt>
                <c:pt idx="92">
                  <c:v>1013</c:v>
                </c:pt>
                <c:pt idx="93">
                  <c:v>1014</c:v>
                </c:pt>
                <c:pt idx="94">
                  <c:v>1015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1019</c:v>
                </c:pt>
                <c:pt idx="99">
                  <c:v>1020</c:v>
                </c:pt>
                <c:pt idx="100">
                  <c:v>1021</c:v>
                </c:pt>
                <c:pt idx="101">
                  <c:v>1022</c:v>
                </c:pt>
                <c:pt idx="102">
                  <c:v>1023</c:v>
                </c:pt>
                <c:pt idx="103">
                  <c:v>1024</c:v>
                </c:pt>
                <c:pt idx="104">
                  <c:v>1025</c:v>
                </c:pt>
                <c:pt idx="105">
                  <c:v>1026</c:v>
                </c:pt>
                <c:pt idx="106">
                  <c:v>1027</c:v>
                </c:pt>
                <c:pt idx="107">
                  <c:v>1028</c:v>
                </c:pt>
                <c:pt idx="108">
                  <c:v>1029</c:v>
                </c:pt>
                <c:pt idx="109">
                  <c:v>1030</c:v>
                </c:pt>
                <c:pt idx="110">
                  <c:v>1031</c:v>
                </c:pt>
                <c:pt idx="111">
                  <c:v>1032</c:v>
                </c:pt>
                <c:pt idx="112">
                  <c:v>1033</c:v>
                </c:pt>
                <c:pt idx="113">
                  <c:v>1034</c:v>
                </c:pt>
                <c:pt idx="114">
                  <c:v>1035</c:v>
                </c:pt>
                <c:pt idx="115">
                  <c:v>1036</c:v>
                </c:pt>
                <c:pt idx="116">
                  <c:v>1037</c:v>
                </c:pt>
                <c:pt idx="117">
                  <c:v>1038</c:v>
                </c:pt>
                <c:pt idx="118">
                  <c:v>1039</c:v>
                </c:pt>
                <c:pt idx="119">
                  <c:v>1040</c:v>
                </c:pt>
                <c:pt idx="120">
                  <c:v>1041</c:v>
                </c:pt>
                <c:pt idx="121">
                  <c:v>1042</c:v>
                </c:pt>
                <c:pt idx="122">
                  <c:v>1043</c:v>
                </c:pt>
                <c:pt idx="123">
                  <c:v>1044</c:v>
                </c:pt>
                <c:pt idx="124">
                  <c:v>1045</c:v>
                </c:pt>
                <c:pt idx="125">
                  <c:v>1046</c:v>
                </c:pt>
                <c:pt idx="126">
                  <c:v>1047</c:v>
                </c:pt>
                <c:pt idx="127">
                  <c:v>1048</c:v>
                </c:pt>
                <c:pt idx="128">
                  <c:v>1049</c:v>
                </c:pt>
                <c:pt idx="129">
                  <c:v>1050</c:v>
                </c:pt>
                <c:pt idx="130">
                  <c:v>1051</c:v>
                </c:pt>
                <c:pt idx="131">
                  <c:v>1052</c:v>
                </c:pt>
                <c:pt idx="132">
                  <c:v>1053</c:v>
                </c:pt>
                <c:pt idx="133">
                  <c:v>1054</c:v>
                </c:pt>
                <c:pt idx="134">
                  <c:v>1055</c:v>
                </c:pt>
                <c:pt idx="135">
                  <c:v>1056</c:v>
                </c:pt>
                <c:pt idx="136">
                  <c:v>1057</c:v>
                </c:pt>
                <c:pt idx="137">
                  <c:v>1058</c:v>
                </c:pt>
                <c:pt idx="138">
                  <c:v>1059</c:v>
                </c:pt>
                <c:pt idx="139">
                  <c:v>1060</c:v>
                </c:pt>
                <c:pt idx="140">
                  <c:v>1061</c:v>
                </c:pt>
                <c:pt idx="141">
                  <c:v>1062</c:v>
                </c:pt>
                <c:pt idx="142">
                  <c:v>1063</c:v>
                </c:pt>
                <c:pt idx="143">
                  <c:v>1064</c:v>
                </c:pt>
                <c:pt idx="144">
                  <c:v>1065</c:v>
                </c:pt>
                <c:pt idx="145">
                  <c:v>1066</c:v>
                </c:pt>
                <c:pt idx="146">
                  <c:v>1067</c:v>
                </c:pt>
                <c:pt idx="147">
                  <c:v>1068</c:v>
                </c:pt>
                <c:pt idx="148">
                  <c:v>1069</c:v>
                </c:pt>
                <c:pt idx="149">
                  <c:v>1070</c:v>
                </c:pt>
                <c:pt idx="150">
                  <c:v>1071</c:v>
                </c:pt>
                <c:pt idx="151">
                  <c:v>1072</c:v>
                </c:pt>
                <c:pt idx="152">
                  <c:v>1073</c:v>
                </c:pt>
                <c:pt idx="153">
                  <c:v>1074</c:v>
                </c:pt>
                <c:pt idx="154">
                  <c:v>1075</c:v>
                </c:pt>
                <c:pt idx="155">
                  <c:v>1076</c:v>
                </c:pt>
                <c:pt idx="156">
                  <c:v>1077</c:v>
                </c:pt>
                <c:pt idx="157">
                  <c:v>1078</c:v>
                </c:pt>
                <c:pt idx="158">
                  <c:v>1079</c:v>
                </c:pt>
                <c:pt idx="159">
                  <c:v>1080</c:v>
                </c:pt>
                <c:pt idx="160">
                  <c:v>1081</c:v>
                </c:pt>
                <c:pt idx="161">
                  <c:v>1082</c:v>
                </c:pt>
                <c:pt idx="162">
                  <c:v>1083</c:v>
                </c:pt>
                <c:pt idx="163">
                  <c:v>1084</c:v>
                </c:pt>
                <c:pt idx="164">
                  <c:v>1085</c:v>
                </c:pt>
                <c:pt idx="165">
                  <c:v>1086</c:v>
                </c:pt>
                <c:pt idx="166">
                  <c:v>1087</c:v>
                </c:pt>
                <c:pt idx="167">
                  <c:v>1088</c:v>
                </c:pt>
                <c:pt idx="168">
                  <c:v>1089</c:v>
                </c:pt>
                <c:pt idx="169">
                  <c:v>1090</c:v>
                </c:pt>
                <c:pt idx="170">
                  <c:v>1091</c:v>
                </c:pt>
                <c:pt idx="171">
                  <c:v>1092</c:v>
                </c:pt>
                <c:pt idx="172">
                  <c:v>1093</c:v>
                </c:pt>
                <c:pt idx="173">
                  <c:v>1094</c:v>
                </c:pt>
                <c:pt idx="174">
                  <c:v>1095</c:v>
                </c:pt>
                <c:pt idx="175">
                  <c:v>1096</c:v>
                </c:pt>
                <c:pt idx="176">
                  <c:v>1097</c:v>
                </c:pt>
                <c:pt idx="177">
                  <c:v>1098</c:v>
                </c:pt>
                <c:pt idx="178">
                  <c:v>1099</c:v>
                </c:pt>
                <c:pt idx="179">
                  <c:v>1100</c:v>
                </c:pt>
                <c:pt idx="180">
                  <c:v>1101</c:v>
                </c:pt>
                <c:pt idx="181">
                  <c:v>1102</c:v>
                </c:pt>
                <c:pt idx="182">
                  <c:v>1103</c:v>
                </c:pt>
                <c:pt idx="183">
                  <c:v>1104</c:v>
                </c:pt>
                <c:pt idx="184">
                  <c:v>1105</c:v>
                </c:pt>
                <c:pt idx="185">
                  <c:v>1106</c:v>
                </c:pt>
                <c:pt idx="186">
                  <c:v>1107</c:v>
                </c:pt>
                <c:pt idx="187">
                  <c:v>1108</c:v>
                </c:pt>
                <c:pt idx="188">
                  <c:v>1109</c:v>
                </c:pt>
                <c:pt idx="189">
                  <c:v>1110</c:v>
                </c:pt>
                <c:pt idx="190">
                  <c:v>1111</c:v>
                </c:pt>
                <c:pt idx="191">
                  <c:v>1112</c:v>
                </c:pt>
                <c:pt idx="192">
                  <c:v>1113</c:v>
                </c:pt>
                <c:pt idx="193">
                  <c:v>1114</c:v>
                </c:pt>
                <c:pt idx="194">
                  <c:v>1115</c:v>
                </c:pt>
                <c:pt idx="195">
                  <c:v>1116</c:v>
                </c:pt>
                <c:pt idx="196">
                  <c:v>1117</c:v>
                </c:pt>
                <c:pt idx="197">
                  <c:v>1118</c:v>
                </c:pt>
                <c:pt idx="198">
                  <c:v>1119</c:v>
                </c:pt>
                <c:pt idx="199">
                  <c:v>1120</c:v>
                </c:pt>
                <c:pt idx="200">
                  <c:v>1121</c:v>
                </c:pt>
                <c:pt idx="201">
                  <c:v>1122</c:v>
                </c:pt>
                <c:pt idx="202">
                  <c:v>1123</c:v>
                </c:pt>
                <c:pt idx="203">
                  <c:v>1124</c:v>
                </c:pt>
                <c:pt idx="204">
                  <c:v>1125</c:v>
                </c:pt>
                <c:pt idx="205">
                  <c:v>1126</c:v>
                </c:pt>
                <c:pt idx="206">
                  <c:v>1127</c:v>
                </c:pt>
                <c:pt idx="207">
                  <c:v>1128</c:v>
                </c:pt>
                <c:pt idx="208">
                  <c:v>1129</c:v>
                </c:pt>
                <c:pt idx="209">
                  <c:v>1130</c:v>
                </c:pt>
                <c:pt idx="210">
                  <c:v>1131</c:v>
                </c:pt>
                <c:pt idx="211">
                  <c:v>1132</c:v>
                </c:pt>
                <c:pt idx="212">
                  <c:v>1133</c:v>
                </c:pt>
                <c:pt idx="213">
                  <c:v>1134</c:v>
                </c:pt>
                <c:pt idx="214">
                  <c:v>1135</c:v>
                </c:pt>
                <c:pt idx="215">
                  <c:v>1136</c:v>
                </c:pt>
                <c:pt idx="216">
                  <c:v>1137</c:v>
                </c:pt>
                <c:pt idx="217">
                  <c:v>1138</c:v>
                </c:pt>
                <c:pt idx="218">
                  <c:v>1139</c:v>
                </c:pt>
                <c:pt idx="219">
                  <c:v>1140</c:v>
                </c:pt>
                <c:pt idx="220">
                  <c:v>1141</c:v>
                </c:pt>
                <c:pt idx="221">
                  <c:v>1142</c:v>
                </c:pt>
                <c:pt idx="222">
                  <c:v>1143</c:v>
                </c:pt>
                <c:pt idx="223">
                  <c:v>1144</c:v>
                </c:pt>
              </c:numCache>
            </c:numRef>
          </c:xVal>
          <c:yVal>
            <c:numRef>
              <c:f>Graph!$B$923:$B$1144</c:f>
              <c:numCache>
                <c:formatCode>General</c:formatCode>
                <c:ptCount val="2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90-42BB-96FC-609B620C23F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Graph!$A$922:$A$1145</c:f>
              <c:numCache>
                <c:formatCode>General</c:formatCode>
                <c:ptCount val="224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967</c:v>
                </c:pt>
                <c:pt idx="47">
                  <c:v>968</c:v>
                </c:pt>
                <c:pt idx="48">
                  <c:v>969</c:v>
                </c:pt>
                <c:pt idx="49">
                  <c:v>970</c:v>
                </c:pt>
                <c:pt idx="50">
                  <c:v>971</c:v>
                </c:pt>
                <c:pt idx="51">
                  <c:v>972</c:v>
                </c:pt>
                <c:pt idx="52">
                  <c:v>973</c:v>
                </c:pt>
                <c:pt idx="53">
                  <c:v>974</c:v>
                </c:pt>
                <c:pt idx="54">
                  <c:v>975</c:v>
                </c:pt>
                <c:pt idx="55">
                  <c:v>976</c:v>
                </c:pt>
                <c:pt idx="56">
                  <c:v>977</c:v>
                </c:pt>
                <c:pt idx="57">
                  <c:v>978</c:v>
                </c:pt>
                <c:pt idx="58">
                  <c:v>979</c:v>
                </c:pt>
                <c:pt idx="59">
                  <c:v>980</c:v>
                </c:pt>
                <c:pt idx="60">
                  <c:v>981</c:v>
                </c:pt>
                <c:pt idx="61">
                  <c:v>982</c:v>
                </c:pt>
                <c:pt idx="62">
                  <c:v>983</c:v>
                </c:pt>
                <c:pt idx="63">
                  <c:v>984</c:v>
                </c:pt>
                <c:pt idx="64">
                  <c:v>985</c:v>
                </c:pt>
                <c:pt idx="65">
                  <c:v>986</c:v>
                </c:pt>
                <c:pt idx="66">
                  <c:v>987</c:v>
                </c:pt>
                <c:pt idx="67">
                  <c:v>988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994</c:v>
                </c:pt>
                <c:pt idx="74">
                  <c:v>995</c:v>
                </c:pt>
                <c:pt idx="75">
                  <c:v>996</c:v>
                </c:pt>
                <c:pt idx="76">
                  <c:v>997</c:v>
                </c:pt>
                <c:pt idx="77">
                  <c:v>998</c:v>
                </c:pt>
                <c:pt idx="78">
                  <c:v>999</c:v>
                </c:pt>
                <c:pt idx="79">
                  <c:v>1000</c:v>
                </c:pt>
                <c:pt idx="80">
                  <c:v>1001</c:v>
                </c:pt>
                <c:pt idx="81">
                  <c:v>1002</c:v>
                </c:pt>
                <c:pt idx="82">
                  <c:v>1003</c:v>
                </c:pt>
                <c:pt idx="83">
                  <c:v>1004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1008</c:v>
                </c:pt>
                <c:pt idx="88">
                  <c:v>1009</c:v>
                </c:pt>
                <c:pt idx="89">
                  <c:v>1010</c:v>
                </c:pt>
                <c:pt idx="90">
                  <c:v>1011</c:v>
                </c:pt>
                <c:pt idx="91">
                  <c:v>1012</c:v>
                </c:pt>
                <c:pt idx="92">
                  <c:v>1013</c:v>
                </c:pt>
                <c:pt idx="93">
                  <c:v>1014</c:v>
                </c:pt>
                <c:pt idx="94">
                  <c:v>1015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1019</c:v>
                </c:pt>
                <c:pt idx="99">
                  <c:v>1020</c:v>
                </c:pt>
                <c:pt idx="100">
                  <c:v>1021</c:v>
                </c:pt>
                <c:pt idx="101">
                  <c:v>1022</c:v>
                </c:pt>
                <c:pt idx="102">
                  <c:v>1023</c:v>
                </c:pt>
                <c:pt idx="103">
                  <c:v>1024</c:v>
                </c:pt>
                <c:pt idx="104">
                  <c:v>1025</c:v>
                </c:pt>
                <c:pt idx="105">
                  <c:v>1026</c:v>
                </c:pt>
                <c:pt idx="106">
                  <c:v>1027</c:v>
                </c:pt>
                <c:pt idx="107">
                  <c:v>1028</c:v>
                </c:pt>
                <c:pt idx="108">
                  <c:v>1029</c:v>
                </c:pt>
                <c:pt idx="109">
                  <c:v>1030</c:v>
                </c:pt>
                <c:pt idx="110">
                  <c:v>1031</c:v>
                </c:pt>
                <c:pt idx="111">
                  <c:v>1032</c:v>
                </c:pt>
                <c:pt idx="112">
                  <c:v>1033</c:v>
                </c:pt>
                <c:pt idx="113">
                  <c:v>1034</c:v>
                </c:pt>
                <c:pt idx="114">
                  <c:v>1035</c:v>
                </c:pt>
                <c:pt idx="115">
                  <c:v>1036</c:v>
                </c:pt>
                <c:pt idx="116">
                  <c:v>1037</c:v>
                </c:pt>
                <c:pt idx="117">
                  <c:v>1038</c:v>
                </c:pt>
                <c:pt idx="118">
                  <c:v>1039</c:v>
                </c:pt>
                <c:pt idx="119">
                  <c:v>1040</c:v>
                </c:pt>
                <c:pt idx="120">
                  <c:v>1041</c:v>
                </c:pt>
                <c:pt idx="121">
                  <c:v>1042</c:v>
                </c:pt>
                <c:pt idx="122">
                  <c:v>1043</c:v>
                </c:pt>
                <c:pt idx="123">
                  <c:v>1044</c:v>
                </c:pt>
                <c:pt idx="124">
                  <c:v>1045</c:v>
                </c:pt>
                <c:pt idx="125">
                  <c:v>1046</c:v>
                </c:pt>
                <c:pt idx="126">
                  <c:v>1047</c:v>
                </c:pt>
                <c:pt idx="127">
                  <c:v>1048</c:v>
                </c:pt>
                <c:pt idx="128">
                  <c:v>1049</c:v>
                </c:pt>
                <c:pt idx="129">
                  <c:v>1050</c:v>
                </c:pt>
                <c:pt idx="130">
                  <c:v>1051</c:v>
                </c:pt>
                <c:pt idx="131">
                  <c:v>1052</c:v>
                </c:pt>
                <c:pt idx="132">
                  <c:v>1053</c:v>
                </c:pt>
                <c:pt idx="133">
                  <c:v>1054</c:v>
                </c:pt>
                <c:pt idx="134">
                  <c:v>1055</c:v>
                </c:pt>
                <c:pt idx="135">
                  <c:v>1056</c:v>
                </c:pt>
                <c:pt idx="136">
                  <c:v>1057</c:v>
                </c:pt>
                <c:pt idx="137">
                  <c:v>1058</c:v>
                </c:pt>
                <c:pt idx="138">
                  <c:v>1059</c:v>
                </c:pt>
                <c:pt idx="139">
                  <c:v>1060</c:v>
                </c:pt>
                <c:pt idx="140">
                  <c:v>1061</c:v>
                </c:pt>
                <c:pt idx="141">
                  <c:v>1062</c:v>
                </c:pt>
                <c:pt idx="142">
                  <c:v>1063</c:v>
                </c:pt>
                <c:pt idx="143">
                  <c:v>1064</c:v>
                </c:pt>
                <c:pt idx="144">
                  <c:v>1065</c:v>
                </c:pt>
                <c:pt idx="145">
                  <c:v>1066</c:v>
                </c:pt>
                <c:pt idx="146">
                  <c:v>1067</c:v>
                </c:pt>
                <c:pt idx="147">
                  <c:v>1068</c:v>
                </c:pt>
                <c:pt idx="148">
                  <c:v>1069</c:v>
                </c:pt>
                <c:pt idx="149">
                  <c:v>1070</c:v>
                </c:pt>
                <c:pt idx="150">
                  <c:v>1071</c:v>
                </c:pt>
                <c:pt idx="151">
                  <c:v>1072</c:v>
                </c:pt>
                <c:pt idx="152">
                  <c:v>1073</c:v>
                </c:pt>
                <c:pt idx="153">
                  <c:v>1074</c:v>
                </c:pt>
                <c:pt idx="154">
                  <c:v>1075</c:v>
                </c:pt>
                <c:pt idx="155">
                  <c:v>1076</c:v>
                </c:pt>
                <c:pt idx="156">
                  <c:v>1077</c:v>
                </c:pt>
                <c:pt idx="157">
                  <c:v>1078</c:v>
                </c:pt>
                <c:pt idx="158">
                  <c:v>1079</c:v>
                </c:pt>
                <c:pt idx="159">
                  <c:v>1080</c:v>
                </c:pt>
                <c:pt idx="160">
                  <c:v>1081</c:v>
                </c:pt>
                <c:pt idx="161">
                  <c:v>1082</c:v>
                </c:pt>
                <c:pt idx="162">
                  <c:v>1083</c:v>
                </c:pt>
                <c:pt idx="163">
                  <c:v>1084</c:v>
                </c:pt>
                <c:pt idx="164">
                  <c:v>1085</c:v>
                </c:pt>
                <c:pt idx="165">
                  <c:v>1086</c:v>
                </c:pt>
                <c:pt idx="166">
                  <c:v>1087</c:v>
                </c:pt>
                <c:pt idx="167">
                  <c:v>1088</c:v>
                </c:pt>
                <c:pt idx="168">
                  <c:v>1089</c:v>
                </c:pt>
                <c:pt idx="169">
                  <c:v>1090</c:v>
                </c:pt>
                <c:pt idx="170">
                  <c:v>1091</c:v>
                </c:pt>
                <c:pt idx="171">
                  <c:v>1092</c:v>
                </c:pt>
                <c:pt idx="172">
                  <c:v>1093</c:v>
                </c:pt>
                <c:pt idx="173">
                  <c:v>1094</c:v>
                </c:pt>
                <c:pt idx="174">
                  <c:v>1095</c:v>
                </c:pt>
                <c:pt idx="175">
                  <c:v>1096</c:v>
                </c:pt>
                <c:pt idx="176">
                  <c:v>1097</c:v>
                </c:pt>
                <c:pt idx="177">
                  <c:v>1098</c:v>
                </c:pt>
                <c:pt idx="178">
                  <c:v>1099</c:v>
                </c:pt>
                <c:pt idx="179">
                  <c:v>1100</c:v>
                </c:pt>
                <c:pt idx="180">
                  <c:v>1101</c:v>
                </c:pt>
                <c:pt idx="181">
                  <c:v>1102</c:v>
                </c:pt>
                <c:pt idx="182">
                  <c:v>1103</c:v>
                </c:pt>
                <c:pt idx="183">
                  <c:v>1104</c:v>
                </c:pt>
                <c:pt idx="184">
                  <c:v>1105</c:v>
                </c:pt>
                <c:pt idx="185">
                  <c:v>1106</c:v>
                </c:pt>
                <c:pt idx="186">
                  <c:v>1107</c:v>
                </c:pt>
                <c:pt idx="187">
                  <c:v>1108</c:v>
                </c:pt>
                <c:pt idx="188">
                  <c:v>1109</c:v>
                </c:pt>
                <c:pt idx="189">
                  <c:v>1110</c:v>
                </c:pt>
                <c:pt idx="190">
                  <c:v>1111</c:v>
                </c:pt>
                <c:pt idx="191">
                  <c:v>1112</c:v>
                </c:pt>
                <c:pt idx="192">
                  <c:v>1113</c:v>
                </c:pt>
                <c:pt idx="193">
                  <c:v>1114</c:v>
                </c:pt>
                <c:pt idx="194">
                  <c:v>1115</c:v>
                </c:pt>
                <c:pt idx="195">
                  <c:v>1116</c:v>
                </c:pt>
                <c:pt idx="196">
                  <c:v>1117</c:v>
                </c:pt>
                <c:pt idx="197">
                  <c:v>1118</c:v>
                </c:pt>
                <c:pt idx="198">
                  <c:v>1119</c:v>
                </c:pt>
                <c:pt idx="199">
                  <c:v>1120</c:v>
                </c:pt>
                <c:pt idx="200">
                  <c:v>1121</c:v>
                </c:pt>
                <c:pt idx="201">
                  <c:v>1122</c:v>
                </c:pt>
                <c:pt idx="202">
                  <c:v>1123</c:v>
                </c:pt>
                <c:pt idx="203">
                  <c:v>1124</c:v>
                </c:pt>
                <c:pt idx="204">
                  <c:v>1125</c:v>
                </c:pt>
                <c:pt idx="205">
                  <c:v>1126</c:v>
                </c:pt>
                <c:pt idx="206">
                  <c:v>1127</c:v>
                </c:pt>
                <c:pt idx="207">
                  <c:v>1128</c:v>
                </c:pt>
                <c:pt idx="208">
                  <c:v>1129</c:v>
                </c:pt>
                <c:pt idx="209">
                  <c:v>1130</c:v>
                </c:pt>
                <c:pt idx="210">
                  <c:v>1131</c:v>
                </c:pt>
                <c:pt idx="211">
                  <c:v>1132</c:v>
                </c:pt>
                <c:pt idx="212">
                  <c:v>1133</c:v>
                </c:pt>
                <c:pt idx="213">
                  <c:v>1134</c:v>
                </c:pt>
                <c:pt idx="214">
                  <c:v>1135</c:v>
                </c:pt>
                <c:pt idx="215">
                  <c:v>1136</c:v>
                </c:pt>
                <c:pt idx="216">
                  <c:v>1137</c:v>
                </c:pt>
                <c:pt idx="217">
                  <c:v>1138</c:v>
                </c:pt>
                <c:pt idx="218">
                  <c:v>1139</c:v>
                </c:pt>
                <c:pt idx="219">
                  <c:v>1140</c:v>
                </c:pt>
                <c:pt idx="220">
                  <c:v>1141</c:v>
                </c:pt>
                <c:pt idx="221">
                  <c:v>1142</c:v>
                </c:pt>
                <c:pt idx="222">
                  <c:v>1143</c:v>
                </c:pt>
                <c:pt idx="223">
                  <c:v>1144</c:v>
                </c:pt>
              </c:numCache>
            </c:numRef>
          </c:xVal>
          <c:yVal>
            <c:numRef>
              <c:f>Graph!$C$923:$C$1144</c:f>
              <c:numCache>
                <c:formatCode>General</c:formatCode>
                <c:ptCount val="222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90-42BB-96FC-609B620C23F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Graph!$A$922:$A$1145</c:f>
              <c:numCache>
                <c:formatCode>General</c:formatCode>
                <c:ptCount val="224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967</c:v>
                </c:pt>
                <c:pt idx="47">
                  <c:v>968</c:v>
                </c:pt>
                <c:pt idx="48">
                  <c:v>969</c:v>
                </c:pt>
                <c:pt idx="49">
                  <c:v>970</c:v>
                </c:pt>
                <c:pt idx="50">
                  <c:v>971</c:v>
                </c:pt>
                <c:pt idx="51">
                  <c:v>972</c:v>
                </c:pt>
                <c:pt idx="52">
                  <c:v>973</c:v>
                </c:pt>
                <c:pt idx="53">
                  <c:v>974</c:v>
                </c:pt>
                <c:pt idx="54">
                  <c:v>975</c:v>
                </c:pt>
                <c:pt idx="55">
                  <c:v>976</c:v>
                </c:pt>
                <c:pt idx="56">
                  <c:v>977</c:v>
                </c:pt>
                <c:pt idx="57">
                  <c:v>978</c:v>
                </c:pt>
                <c:pt idx="58">
                  <c:v>979</c:v>
                </c:pt>
                <c:pt idx="59">
                  <c:v>980</c:v>
                </c:pt>
                <c:pt idx="60">
                  <c:v>981</c:v>
                </c:pt>
                <c:pt idx="61">
                  <c:v>982</c:v>
                </c:pt>
                <c:pt idx="62">
                  <c:v>983</c:v>
                </c:pt>
                <c:pt idx="63">
                  <c:v>984</c:v>
                </c:pt>
                <c:pt idx="64">
                  <c:v>985</c:v>
                </c:pt>
                <c:pt idx="65">
                  <c:v>986</c:v>
                </c:pt>
                <c:pt idx="66">
                  <c:v>987</c:v>
                </c:pt>
                <c:pt idx="67">
                  <c:v>988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994</c:v>
                </c:pt>
                <c:pt idx="74">
                  <c:v>995</c:v>
                </c:pt>
                <c:pt idx="75">
                  <c:v>996</c:v>
                </c:pt>
                <c:pt idx="76">
                  <c:v>997</c:v>
                </c:pt>
                <c:pt idx="77">
                  <c:v>998</c:v>
                </c:pt>
                <c:pt idx="78">
                  <c:v>999</c:v>
                </c:pt>
                <c:pt idx="79">
                  <c:v>1000</c:v>
                </c:pt>
                <c:pt idx="80">
                  <c:v>1001</c:v>
                </c:pt>
                <c:pt idx="81">
                  <c:v>1002</c:v>
                </c:pt>
                <c:pt idx="82">
                  <c:v>1003</c:v>
                </c:pt>
                <c:pt idx="83">
                  <c:v>1004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1008</c:v>
                </c:pt>
                <c:pt idx="88">
                  <c:v>1009</c:v>
                </c:pt>
                <c:pt idx="89">
                  <c:v>1010</c:v>
                </c:pt>
                <c:pt idx="90">
                  <c:v>1011</c:v>
                </c:pt>
                <c:pt idx="91">
                  <c:v>1012</c:v>
                </c:pt>
                <c:pt idx="92">
                  <c:v>1013</c:v>
                </c:pt>
                <c:pt idx="93">
                  <c:v>1014</c:v>
                </c:pt>
                <c:pt idx="94">
                  <c:v>1015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1019</c:v>
                </c:pt>
                <c:pt idx="99">
                  <c:v>1020</c:v>
                </c:pt>
                <c:pt idx="100">
                  <c:v>1021</c:v>
                </c:pt>
                <c:pt idx="101">
                  <c:v>1022</c:v>
                </c:pt>
                <c:pt idx="102">
                  <c:v>1023</c:v>
                </c:pt>
                <c:pt idx="103">
                  <c:v>1024</c:v>
                </c:pt>
                <c:pt idx="104">
                  <c:v>1025</c:v>
                </c:pt>
                <c:pt idx="105">
                  <c:v>1026</c:v>
                </c:pt>
                <c:pt idx="106">
                  <c:v>1027</c:v>
                </c:pt>
                <c:pt idx="107">
                  <c:v>1028</c:v>
                </c:pt>
                <c:pt idx="108">
                  <c:v>1029</c:v>
                </c:pt>
                <c:pt idx="109">
                  <c:v>1030</c:v>
                </c:pt>
                <c:pt idx="110">
                  <c:v>1031</c:v>
                </c:pt>
                <c:pt idx="111">
                  <c:v>1032</c:v>
                </c:pt>
                <c:pt idx="112">
                  <c:v>1033</c:v>
                </c:pt>
                <c:pt idx="113">
                  <c:v>1034</c:v>
                </c:pt>
                <c:pt idx="114">
                  <c:v>1035</c:v>
                </c:pt>
                <c:pt idx="115">
                  <c:v>1036</c:v>
                </c:pt>
                <c:pt idx="116">
                  <c:v>1037</c:v>
                </c:pt>
                <c:pt idx="117">
                  <c:v>1038</c:v>
                </c:pt>
                <c:pt idx="118">
                  <c:v>1039</c:v>
                </c:pt>
                <c:pt idx="119">
                  <c:v>1040</c:v>
                </c:pt>
                <c:pt idx="120">
                  <c:v>1041</c:v>
                </c:pt>
                <c:pt idx="121">
                  <c:v>1042</c:v>
                </c:pt>
                <c:pt idx="122">
                  <c:v>1043</c:v>
                </c:pt>
                <c:pt idx="123">
                  <c:v>1044</c:v>
                </c:pt>
                <c:pt idx="124">
                  <c:v>1045</c:v>
                </c:pt>
                <c:pt idx="125">
                  <c:v>1046</c:v>
                </c:pt>
                <c:pt idx="126">
                  <c:v>1047</c:v>
                </c:pt>
                <c:pt idx="127">
                  <c:v>1048</c:v>
                </c:pt>
                <c:pt idx="128">
                  <c:v>1049</c:v>
                </c:pt>
                <c:pt idx="129">
                  <c:v>1050</c:v>
                </c:pt>
                <c:pt idx="130">
                  <c:v>1051</c:v>
                </c:pt>
                <c:pt idx="131">
                  <c:v>1052</c:v>
                </c:pt>
                <c:pt idx="132">
                  <c:v>1053</c:v>
                </c:pt>
                <c:pt idx="133">
                  <c:v>1054</c:v>
                </c:pt>
                <c:pt idx="134">
                  <c:v>1055</c:v>
                </c:pt>
                <c:pt idx="135">
                  <c:v>1056</c:v>
                </c:pt>
                <c:pt idx="136">
                  <c:v>1057</c:v>
                </c:pt>
                <c:pt idx="137">
                  <c:v>1058</c:v>
                </c:pt>
                <c:pt idx="138">
                  <c:v>1059</c:v>
                </c:pt>
                <c:pt idx="139">
                  <c:v>1060</c:v>
                </c:pt>
                <c:pt idx="140">
                  <c:v>1061</c:v>
                </c:pt>
                <c:pt idx="141">
                  <c:v>1062</c:v>
                </c:pt>
                <c:pt idx="142">
                  <c:v>1063</c:v>
                </c:pt>
                <c:pt idx="143">
                  <c:v>1064</c:v>
                </c:pt>
                <c:pt idx="144">
                  <c:v>1065</c:v>
                </c:pt>
                <c:pt idx="145">
                  <c:v>1066</c:v>
                </c:pt>
                <c:pt idx="146">
                  <c:v>1067</c:v>
                </c:pt>
                <c:pt idx="147">
                  <c:v>1068</c:v>
                </c:pt>
                <c:pt idx="148">
                  <c:v>1069</c:v>
                </c:pt>
                <c:pt idx="149">
                  <c:v>1070</c:v>
                </c:pt>
                <c:pt idx="150">
                  <c:v>1071</c:v>
                </c:pt>
                <c:pt idx="151">
                  <c:v>1072</c:v>
                </c:pt>
                <c:pt idx="152">
                  <c:v>1073</c:v>
                </c:pt>
                <c:pt idx="153">
                  <c:v>1074</c:v>
                </c:pt>
                <c:pt idx="154">
                  <c:v>1075</c:v>
                </c:pt>
                <c:pt idx="155">
                  <c:v>1076</c:v>
                </c:pt>
                <c:pt idx="156">
                  <c:v>1077</c:v>
                </c:pt>
                <c:pt idx="157">
                  <c:v>1078</c:v>
                </c:pt>
                <c:pt idx="158">
                  <c:v>1079</c:v>
                </c:pt>
                <c:pt idx="159">
                  <c:v>1080</c:v>
                </c:pt>
                <c:pt idx="160">
                  <c:v>1081</c:v>
                </c:pt>
                <c:pt idx="161">
                  <c:v>1082</c:v>
                </c:pt>
                <c:pt idx="162">
                  <c:v>1083</c:v>
                </c:pt>
                <c:pt idx="163">
                  <c:v>1084</c:v>
                </c:pt>
                <c:pt idx="164">
                  <c:v>1085</c:v>
                </c:pt>
                <c:pt idx="165">
                  <c:v>1086</c:v>
                </c:pt>
                <c:pt idx="166">
                  <c:v>1087</c:v>
                </c:pt>
                <c:pt idx="167">
                  <c:v>1088</c:v>
                </c:pt>
                <c:pt idx="168">
                  <c:v>1089</c:v>
                </c:pt>
                <c:pt idx="169">
                  <c:v>1090</c:v>
                </c:pt>
                <c:pt idx="170">
                  <c:v>1091</c:v>
                </c:pt>
                <c:pt idx="171">
                  <c:v>1092</c:v>
                </c:pt>
                <c:pt idx="172">
                  <c:v>1093</c:v>
                </c:pt>
                <c:pt idx="173">
                  <c:v>1094</c:v>
                </c:pt>
                <c:pt idx="174">
                  <c:v>1095</c:v>
                </c:pt>
                <c:pt idx="175">
                  <c:v>1096</c:v>
                </c:pt>
                <c:pt idx="176">
                  <c:v>1097</c:v>
                </c:pt>
                <c:pt idx="177">
                  <c:v>1098</c:v>
                </c:pt>
                <c:pt idx="178">
                  <c:v>1099</c:v>
                </c:pt>
                <c:pt idx="179">
                  <c:v>1100</c:v>
                </c:pt>
                <c:pt idx="180">
                  <c:v>1101</c:v>
                </c:pt>
                <c:pt idx="181">
                  <c:v>1102</c:v>
                </c:pt>
                <c:pt idx="182">
                  <c:v>1103</c:v>
                </c:pt>
                <c:pt idx="183">
                  <c:v>1104</c:v>
                </c:pt>
                <c:pt idx="184">
                  <c:v>1105</c:v>
                </c:pt>
                <c:pt idx="185">
                  <c:v>1106</c:v>
                </c:pt>
                <c:pt idx="186">
                  <c:v>1107</c:v>
                </c:pt>
                <c:pt idx="187">
                  <c:v>1108</c:v>
                </c:pt>
                <c:pt idx="188">
                  <c:v>1109</c:v>
                </c:pt>
                <c:pt idx="189">
                  <c:v>1110</c:v>
                </c:pt>
                <c:pt idx="190">
                  <c:v>1111</c:v>
                </c:pt>
                <c:pt idx="191">
                  <c:v>1112</c:v>
                </c:pt>
                <c:pt idx="192">
                  <c:v>1113</c:v>
                </c:pt>
                <c:pt idx="193">
                  <c:v>1114</c:v>
                </c:pt>
                <c:pt idx="194">
                  <c:v>1115</c:v>
                </c:pt>
                <c:pt idx="195">
                  <c:v>1116</c:v>
                </c:pt>
                <c:pt idx="196">
                  <c:v>1117</c:v>
                </c:pt>
                <c:pt idx="197">
                  <c:v>1118</c:v>
                </c:pt>
                <c:pt idx="198">
                  <c:v>1119</c:v>
                </c:pt>
                <c:pt idx="199">
                  <c:v>1120</c:v>
                </c:pt>
                <c:pt idx="200">
                  <c:v>1121</c:v>
                </c:pt>
                <c:pt idx="201">
                  <c:v>1122</c:v>
                </c:pt>
                <c:pt idx="202">
                  <c:v>1123</c:v>
                </c:pt>
                <c:pt idx="203">
                  <c:v>1124</c:v>
                </c:pt>
                <c:pt idx="204">
                  <c:v>1125</c:v>
                </c:pt>
                <c:pt idx="205">
                  <c:v>1126</c:v>
                </c:pt>
                <c:pt idx="206">
                  <c:v>1127</c:v>
                </c:pt>
                <c:pt idx="207">
                  <c:v>1128</c:v>
                </c:pt>
                <c:pt idx="208">
                  <c:v>1129</c:v>
                </c:pt>
                <c:pt idx="209">
                  <c:v>1130</c:v>
                </c:pt>
                <c:pt idx="210">
                  <c:v>1131</c:v>
                </c:pt>
                <c:pt idx="211">
                  <c:v>1132</c:v>
                </c:pt>
                <c:pt idx="212">
                  <c:v>1133</c:v>
                </c:pt>
                <c:pt idx="213">
                  <c:v>1134</c:v>
                </c:pt>
                <c:pt idx="214">
                  <c:v>1135</c:v>
                </c:pt>
                <c:pt idx="215">
                  <c:v>1136</c:v>
                </c:pt>
                <c:pt idx="216">
                  <c:v>1137</c:v>
                </c:pt>
                <c:pt idx="217">
                  <c:v>1138</c:v>
                </c:pt>
                <c:pt idx="218">
                  <c:v>1139</c:v>
                </c:pt>
                <c:pt idx="219">
                  <c:v>1140</c:v>
                </c:pt>
                <c:pt idx="220">
                  <c:v>1141</c:v>
                </c:pt>
                <c:pt idx="221">
                  <c:v>1142</c:v>
                </c:pt>
                <c:pt idx="222">
                  <c:v>1143</c:v>
                </c:pt>
                <c:pt idx="223">
                  <c:v>1144</c:v>
                </c:pt>
              </c:numCache>
            </c:numRef>
          </c:xVal>
          <c:yVal>
            <c:numRef>
              <c:f>Graph!$E$923:$E$1144</c:f>
              <c:numCache>
                <c:formatCode>General</c:formatCode>
                <c:ptCount val="2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90-42BB-96FC-609B620C23F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Graph!$A$922:$A$1145</c:f>
              <c:numCache>
                <c:formatCode>General</c:formatCode>
                <c:ptCount val="224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967</c:v>
                </c:pt>
                <c:pt idx="47">
                  <c:v>968</c:v>
                </c:pt>
                <c:pt idx="48">
                  <c:v>969</c:v>
                </c:pt>
                <c:pt idx="49">
                  <c:v>970</c:v>
                </c:pt>
                <c:pt idx="50">
                  <c:v>971</c:v>
                </c:pt>
                <c:pt idx="51">
                  <c:v>972</c:v>
                </c:pt>
                <c:pt idx="52">
                  <c:v>973</c:v>
                </c:pt>
                <c:pt idx="53">
                  <c:v>974</c:v>
                </c:pt>
                <c:pt idx="54">
                  <c:v>975</c:v>
                </c:pt>
                <c:pt idx="55">
                  <c:v>976</c:v>
                </c:pt>
                <c:pt idx="56">
                  <c:v>977</c:v>
                </c:pt>
                <c:pt idx="57">
                  <c:v>978</c:v>
                </c:pt>
                <c:pt idx="58">
                  <c:v>979</c:v>
                </c:pt>
                <c:pt idx="59">
                  <c:v>980</c:v>
                </c:pt>
                <c:pt idx="60">
                  <c:v>981</c:v>
                </c:pt>
                <c:pt idx="61">
                  <c:v>982</c:v>
                </c:pt>
                <c:pt idx="62">
                  <c:v>983</c:v>
                </c:pt>
                <c:pt idx="63">
                  <c:v>984</c:v>
                </c:pt>
                <c:pt idx="64">
                  <c:v>985</c:v>
                </c:pt>
                <c:pt idx="65">
                  <c:v>986</c:v>
                </c:pt>
                <c:pt idx="66">
                  <c:v>987</c:v>
                </c:pt>
                <c:pt idx="67">
                  <c:v>988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994</c:v>
                </c:pt>
                <c:pt idx="74">
                  <c:v>995</c:v>
                </c:pt>
                <c:pt idx="75">
                  <c:v>996</c:v>
                </c:pt>
                <c:pt idx="76">
                  <c:v>997</c:v>
                </c:pt>
                <c:pt idx="77">
                  <c:v>998</c:v>
                </c:pt>
                <c:pt idx="78">
                  <c:v>999</c:v>
                </c:pt>
                <c:pt idx="79">
                  <c:v>1000</c:v>
                </c:pt>
                <c:pt idx="80">
                  <c:v>1001</c:v>
                </c:pt>
                <c:pt idx="81">
                  <c:v>1002</c:v>
                </c:pt>
                <c:pt idx="82">
                  <c:v>1003</c:v>
                </c:pt>
                <c:pt idx="83">
                  <c:v>1004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1008</c:v>
                </c:pt>
                <c:pt idx="88">
                  <c:v>1009</c:v>
                </c:pt>
                <c:pt idx="89">
                  <c:v>1010</c:v>
                </c:pt>
                <c:pt idx="90">
                  <c:v>1011</c:v>
                </c:pt>
                <c:pt idx="91">
                  <c:v>1012</c:v>
                </c:pt>
                <c:pt idx="92">
                  <c:v>1013</c:v>
                </c:pt>
                <c:pt idx="93">
                  <c:v>1014</c:v>
                </c:pt>
                <c:pt idx="94">
                  <c:v>1015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1019</c:v>
                </c:pt>
                <c:pt idx="99">
                  <c:v>1020</c:v>
                </c:pt>
                <c:pt idx="100">
                  <c:v>1021</c:v>
                </c:pt>
                <c:pt idx="101">
                  <c:v>1022</c:v>
                </c:pt>
                <c:pt idx="102">
                  <c:v>1023</c:v>
                </c:pt>
                <c:pt idx="103">
                  <c:v>1024</c:v>
                </c:pt>
                <c:pt idx="104">
                  <c:v>1025</c:v>
                </c:pt>
                <c:pt idx="105">
                  <c:v>1026</c:v>
                </c:pt>
                <c:pt idx="106">
                  <c:v>1027</c:v>
                </c:pt>
                <c:pt idx="107">
                  <c:v>1028</c:v>
                </c:pt>
                <c:pt idx="108">
                  <c:v>1029</c:v>
                </c:pt>
                <c:pt idx="109">
                  <c:v>1030</c:v>
                </c:pt>
                <c:pt idx="110">
                  <c:v>1031</c:v>
                </c:pt>
                <c:pt idx="111">
                  <c:v>1032</c:v>
                </c:pt>
                <c:pt idx="112">
                  <c:v>1033</c:v>
                </c:pt>
                <c:pt idx="113">
                  <c:v>1034</c:v>
                </c:pt>
                <c:pt idx="114">
                  <c:v>1035</c:v>
                </c:pt>
                <c:pt idx="115">
                  <c:v>1036</c:v>
                </c:pt>
                <c:pt idx="116">
                  <c:v>1037</c:v>
                </c:pt>
                <c:pt idx="117">
                  <c:v>1038</c:v>
                </c:pt>
                <c:pt idx="118">
                  <c:v>1039</c:v>
                </c:pt>
                <c:pt idx="119">
                  <c:v>1040</c:v>
                </c:pt>
                <c:pt idx="120">
                  <c:v>1041</c:v>
                </c:pt>
                <c:pt idx="121">
                  <c:v>1042</c:v>
                </c:pt>
                <c:pt idx="122">
                  <c:v>1043</c:v>
                </c:pt>
                <c:pt idx="123">
                  <c:v>1044</c:v>
                </c:pt>
                <c:pt idx="124">
                  <c:v>1045</c:v>
                </c:pt>
                <c:pt idx="125">
                  <c:v>1046</c:v>
                </c:pt>
                <c:pt idx="126">
                  <c:v>1047</c:v>
                </c:pt>
                <c:pt idx="127">
                  <c:v>1048</c:v>
                </c:pt>
                <c:pt idx="128">
                  <c:v>1049</c:v>
                </c:pt>
                <c:pt idx="129">
                  <c:v>1050</c:v>
                </c:pt>
                <c:pt idx="130">
                  <c:v>1051</c:v>
                </c:pt>
                <c:pt idx="131">
                  <c:v>1052</c:v>
                </c:pt>
                <c:pt idx="132">
                  <c:v>1053</c:v>
                </c:pt>
                <c:pt idx="133">
                  <c:v>1054</c:v>
                </c:pt>
                <c:pt idx="134">
                  <c:v>1055</c:v>
                </c:pt>
                <c:pt idx="135">
                  <c:v>1056</c:v>
                </c:pt>
                <c:pt idx="136">
                  <c:v>1057</c:v>
                </c:pt>
                <c:pt idx="137">
                  <c:v>1058</c:v>
                </c:pt>
                <c:pt idx="138">
                  <c:v>1059</c:v>
                </c:pt>
                <c:pt idx="139">
                  <c:v>1060</c:v>
                </c:pt>
                <c:pt idx="140">
                  <c:v>1061</c:v>
                </c:pt>
                <c:pt idx="141">
                  <c:v>1062</c:v>
                </c:pt>
                <c:pt idx="142">
                  <c:v>1063</c:v>
                </c:pt>
                <c:pt idx="143">
                  <c:v>1064</c:v>
                </c:pt>
                <c:pt idx="144">
                  <c:v>1065</c:v>
                </c:pt>
                <c:pt idx="145">
                  <c:v>1066</c:v>
                </c:pt>
                <c:pt idx="146">
                  <c:v>1067</c:v>
                </c:pt>
                <c:pt idx="147">
                  <c:v>1068</c:v>
                </c:pt>
                <c:pt idx="148">
                  <c:v>1069</c:v>
                </c:pt>
                <c:pt idx="149">
                  <c:v>1070</c:v>
                </c:pt>
                <c:pt idx="150">
                  <c:v>1071</c:v>
                </c:pt>
                <c:pt idx="151">
                  <c:v>1072</c:v>
                </c:pt>
                <c:pt idx="152">
                  <c:v>1073</c:v>
                </c:pt>
                <c:pt idx="153">
                  <c:v>1074</c:v>
                </c:pt>
                <c:pt idx="154">
                  <c:v>1075</c:v>
                </c:pt>
                <c:pt idx="155">
                  <c:v>1076</c:v>
                </c:pt>
                <c:pt idx="156">
                  <c:v>1077</c:v>
                </c:pt>
                <c:pt idx="157">
                  <c:v>1078</c:v>
                </c:pt>
                <c:pt idx="158">
                  <c:v>1079</c:v>
                </c:pt>
                <c:pt idx="159">
                  <c:v>1080</c:v>
                </c:pt>
                <c:pt idx="160">
                  <c:v>1081</c:v>
                </c:pt>
                <c:pt idx="161">
                  <c:v>1082</c:v>
                </c:pt>
                <c:pt idx="162">
                  <c:v>1083</c:v>
                </c:pt>
                <c:pt idx="163">
                  <c:v>1084</c:v>
                </c:pt>
                <c:pt idx="164">
                  <c:v>1085</c:v>
                </c:pt>
                <c:pt idx="165">
                  <c:v>1086</c:v>
                </c:pt>
                <c:pt idx="166">
                  <c:v>1087</c:v>
                </c:pt>
                <c:pt idx="167">
                  <c:v>1088</c:v>
                </c:pt>
                <c:pt idx="168">
                  <c:v>1089</c:v>
                </c:pt>
                <c:pt idx="169">
                  <c:v>1090</c:v>
                </c:pt>
                <c:pt idx="170">
                  <c:v>1091</c:v>
                </c:pt>
                <c:pt idx="171">
                  <c:v>1092</c:v>
                </c:pt>
                <c:pt idx="172">
                  <c:v>1093</c:v>
                </c:pt>
                <c:pt idx="173">
                  <c:v>1094</c:v>
                </c:pt>
                <c:pt idx="174">
                  <c:v>1095</c:v>
                </c:pt>
                <c:pt idx="175">
                  <c:v>1096</c:v>
                </c:pt>
                <c:pt idx="176">
                  <c:v>1097</c:v>
                </c:pt>
                <c:pt idx="177">
                  <c:v>1098</c:v>
                </c:pt>
                <c:pt idx="178">
                  <c:v>1099</c:v>
                </c:pt>
                <c:pt idx="179">
                  <c:v>1100</c:v>
                </c:pt>
                <c:pt idx="180">
                  <c:v>1101</c:v>
                </c:pt>
                <c:pt idx="181">
                  <c:v>1102</c:v>
                </c:pt>
                <c:pt idx="182">
                  <c:v>1103</c:v>
                </c:pt>
                <c:pt idx="183">
                  <c:v>1104</c:v>
                </c:pt>
                <c:pt idx="184">
                  <c:v>1105</c:v>
                </c:pt>
                <c:pt idx="185">
                  <c:v>1106</c:v>
                </c:pt>
                <c:pt idx="186">
                  <c:v>1107</c:v>
                </c:pt>
                <c:pt idx="187">
                  <c:v>1108</c:v>
                </c:pt>
                <c:pt idx="188">
                  <c:v>1109</c:v>
                </c:pt>
                <c:pt idx="189">
                  <c:v>1110</c:v>
                </c:pt>
                <c:pt idx="190">
                  <c:v>1111</c:v>
                </c:pt>
                <c:pt idx="191">
                  <c:v>1112</c:v>
                </c:pt>
                <c:pt idx="192">
                  <c:v>1113</c:v>
                </c:pt>
                <c:pt idx="193">
                  <c:v>1114</c:v>
                </c:pt>
                <c:pt idx="194">
                  <c:v>1115</c:v>
                </c:pt>
                <c:pt idx="195">
                  <c:v>1116</c:v>
                </c:pt>
                <c:pt idx="196">
                  <c:v>1117</c:v>
                </c:pt>
                <c:pt idx="197">
                  <c:v>1118</c:v>
                </c:pt>
                <c:pt idx="198">
                  <c:v>1119</c:v>
                </c:pt>
                <c:pt idx="199">
                  <c:v>1120</c:v>
                </c:pt>
                <c:pt idx="200">
                  <c:v>1121</c:v>
                </c:pt>
                <c:pt idx="201">
                  <c:v>1122</c:v>
                </c:pt>
                <c:pt idx="202">
                  <c:v>1123</c:v>
                </c:pt>
                <c:pt idx="203">
                  <c:v>1124</c:v>
                </c:pt>
                <c:pt idx="204">
                  <c:v>1125</c:v>
                </c:pt>
                <c:pt idx="205">
                  <c:v>1126</c:v>
                </c:pt>
                <c:pt idx="206">
                  <c:v>1127</c:v>
                </c:pt>
                <c:pt idx="207">
                  <c:v>1128</c:v>
                </c:pt>
                <c:pt idx="208">
                  <c:v>1129</c:v>
                </c:pt>
                <c:pt idx="209">
                  <c:v>1130</c:v>
                </c:pt>
                <c:pt idx="210">
                  <c:v>1131</c:v>
                </c:pt>
                <c:pt idx="211">
                  <c:v>1132</c:v>
                </c:pt>
                <c:pt idx="212">
                  <c:v>1133</c:v>
                </c:pt>
                <c:pt idx="213">
                  <c:v>1134</c:v>
                </c:pt>
                <c:pt idx="214">
                  <c:v>1135</c:v>
                </c:pt>
                <c:pt idx="215">
                  <c:v>1136</c:v>
                </c:pt>
                <c:pt idx="216">
                  <c:v>1137</c:v>
                </c:pt>
                <c:pt idx="217">
                  <c:v>1138</c:v>
                </c:pt>
                <c:pt idx="218">
                  <c:v>1139</c:v>
                </c:pt>
                <c:pt idx="219">
                  <c:v>1140</c:v>
                </c:pt>
                <c:pt idx="220">
                  <c:v>1141</c:v>
                </c:pt>
                <c:pt idx="221">
                  <c:v>1142</c:v>
                </c:pt>
                <c:pt idx="222">
                  <c:v>1143</c:v>
                </c:pt>
                <c:pt idx="223">
                  <c:v>1144</c:v>
                </c:pt>
              </c:numCache>
            </c:numRef>
          </c:xVal>
          <c:yVal>
            <c:numRef>
              <c:f>Graph!$G$923:$G$1144</c:f>
              <c:numCache>
                <c:formatCode>General</c:formatCode>
                <c:ptCount val="2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90-42BB-96FC-609B620C23F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Graph!$A$922:$A$1145</c:f>
              <c:numCache>
                <c:formatCode>General</c:formatCode>
                <c:ptCount val="224"/>
                <c:pt idx="0">
                  <c:v>921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925</c:v>
                </c:pt>
                <c:pt idx="5">
                  <c:v>926</c:v>
                </c:pt>
                <c:pt idx="6">
                  <c:v>927</c:v>
                </c:pt>
                <c:pt idx="7">
                  <c:v>928</c:v>
                </c:pt>
                <c:pt idx="8">
                  <c:v>929</c:v>
                </c:pt>
                <c:pt idx="9">
                  <c:v>930</c:v>
                </c:pt>
                <c:pt idx="10">
                  <c:v>931</c:v>
                </c:pt>
                <c:pt idx="11">
                  <c:v>932</c:v>
                </c:pt>
                <c:pt idx="12">
                  <c:v>933</c:v>
                </c:pt>
                <c:pt idx="13">
                  <c:v>934</c:v>
                </c:pt>
                <c:pt idx="14">
                  <c:v>935</c:v>
                </c:pt>
                <c:pt idx="15">
                  <c:v>936</c:v>
                </c:pt>
                <c:pt idx="16">
                  <c:v>937</c:v>
                </c:pt>
                <c:pt idx="17">
                  <c:v>938</c:v>
                </c:pt>
                <c:pt idx="18">
                  <c:v>939</c:v>
                </c:pt>
                <c:pt idx="19">
                  <c:v>940</c:v>
                </c:pt>
                <c:pt idx="20">
                  <c:v>941</c:v>
                </c:pt>
                <c:pt idx="21">
                  <c:v>942</c:v>
                </c:pt>
                <c:pt idx="22">
                  <c:v>943</c:v>
                </c:pt>
                <c:pt idx="23">
                  <c:v>944</c:v>
                </c:pt>
                <c:pt idx="24">
                  <c:v>945</c:v>
                </c:pt>
                <c:pt idx="25">
                  <c:v>946</c:v>
                </c:pt>
                <c:pt idx="26">
                  <c:v>947</c:v>
                </c:pt>
                <c:pt idx="27">
                  <c:v>948</c:v>
                </c:pt>
                <c:pt idx="28">
                  <c:v>949</c:v>
                </c:pt>
                <c:pt idx="29">
                  <c:v>950</c:v>
                </c:pt>
                <c:pt idx="30">
                  <c:v>951</c:v>
                </c:pt>
                <c:pt idx="31">
                  <c:v>952</c:v>
                </c:pt>
                <c:pt idx="32">
                  <c:v>953</c:v>
                </c:pt>
                <c:pt idx="33">
                  <c:v>954</c:v>
                </c:pt>
                <c:pt idx="34">
                  <c:v>955</c:v>
                </c:pt>
                <c:pt idx="35">
                  <c:v>956</c:v>
                </c:pt>
                <c:pt idx="36">
                  <c:v>957</c:v>
                </c:pt>
                <c:pt idx="37">
                  <c:v>958</c:v>
                </c:pt>
                <c:pt idx="38">
                  <c:v>959</c:v>
                </c:pt>
                <c:pt idx="39">
                  <c:v>960</c:v>
                </c:pt>
                <c:pt idx="40">
                  <c:v>961</c:v>
                </c:pt>
                <c:pt idx="41">
                  <c:v>962</c:v>
                </c:pt>
                <c:pt idx="42">
                  <c:v>963</c:v>
                </c:pt>
                <c:pt idx="43">
                  <c:v>964</c:v>
                </c:pt>
                <c:pt idx="44">
                  <c:v>965</c:v>
                </c:pt>
                <c:pt idx="45">
                  <c:v>966</c:v>
                </c:pt>
                <c:pt idx="46">
                  <c:v>967</c:v>
                </c:pt>
                <c:pt idx="47">
                  <c:v>968</c:v>
                </c:pt>
                <c:pt idx="48">
                  <c:v>969</c:v>
                </c:pt>
                <c:pt idx="49">
                  <c:v>970</c:v>
                </c:pt>
                <c:pt idx="50">
                  <c:v>971</c:v>
                </c:pt>
                <c:pt idx="51">
                  <c:v>972</c:v>
                </c:pt>
                <c:pt idx="52">
                  <c:v>973</c:v>
                </c:pt>
                <c:pt idx="53">
                  <c:v>974</c:v>
                </c:pt>
                <c:pt idx="54">
                  <c:v>975</c:v>
                </c:pt>
                <c:pt idx="55">
                  <c:v>976</c:v>
                </c:pt>
                <c:pt idx="56">
                  <c:v>977</c:v>
                </c:pt>
                <c:pt idx="57">
                  <c:v>978</c:v>
                </c:pt>
                <c:pt idx="58">
                  <c:v>979</c:v>
                </c:pt>
                <c:pt idx="59">
                  <c:v>980</c:v>
                </c:pt>
                <c:pt idx="60">
                  <c:v>981</c:v>
                </c:pt>
                <c:pt idx="61">
                  <c:v>982</c:v>
                </c:pt>
                <c:pt idx="62">
                  <c:v>983</c:v>
                </c:pt>
                <c:pt idx="63">
                  <c:v>984</c:v>
                </c:pt>
                <c:pt idx="64">
                  <c:v>985</c:v>
                </c:pt>
                <c:pt idx="65">
                  <c:v>986</c:v>
                </c:pt>
                <c:pt idx="66">
                  <c:v>987</c:v>
                </c:pt>
                <c:pt idx="67">
                  <c:v>988</c:v>
                </c:pt>
                <c:pt idx="68">
                  <c:v>989</c:v>
                </c:pt>
                <c:pt idx="69">
                  <c:v>990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994</c:v>
                </c:pt>
                <c:pt idx="74">
                  <c:v>995</c:v>
                </c:pt>
                <c:pt idx="75">
                  <c:v>996</c:v>
                </c:pt>
                <c:pt idx="76">
                  <c:v>997</c:v>
                </c:pt>
                <c:pt idx="77">
                  <c:v>998</c:v>
                </c:pt>
                <c:pt idx="78">
                  <c:v>999</c:v>
                </c:pt>
                <c:pt idx="79">
                  <c:v>1000</c:v>
                </c:pt>
                <c:pt idx="80">
                  <c:v>1001</c:v>
                </c:pt>
                <c:pt idx="81">
                  <c:v>1002</c:v>
                </c:pt>
                <c:pt idx="82">
                  <c:v>1003</c:v>
                </c:pt>
                <c:pt idx="83">
                  <c:v>1004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1008</c:v>
                </c:pt>
                <c:pt idx="88">
                  <c:v>1009</c:v>
                </c:pt>
                <c:pt idx="89">
                  <c:v>1010</c:v>
                </c:pt>
                <c:pt idx="90">
                  <c:v>1011</c:v>
                </c:pt>
                <c:pt idx="91">
                  <c:v>1012</c:v>
                </c:pt>
                <c:pt idx="92">
                  <c:v>1013</c:v>
                </c:pt>
                <c:pt idx="93">
                  <c:v>1014</c:v>
                </c:pt>
                <c:pt idx="94">
                  <c:v>1015</c:v>
                </c:pt>
                <c:pt idx="95">
                  <c:v>1016</c:v>
                </c:pt>
                <c:pt idx="96">
                  <c:v>1017</c:v>
                </c:pt>
                <c:pt idx="97">
                  <c:v>1018</c:v>
                </c:pt>
                <c:pt idx="98">
                  <c:v>1019</c:v>
                </c:pt>
                <c:pt idx="99">
                  <c:v>1020</c:v>
                </c:pt>
                <c:pt idx="100">
                  <c:v>1021</c:v>
                </c:pt>
                <c:pt idx="101">
                  <c:v>1022</c:v>
                </c:pt>
                <c:pt idx="102">
                  <c:v>1023</c:v>
                </c:pt>
                <c:pt idx="103">
                  <c:v>1024</c:v>
                </c:pt>
                <c:pt idx="104">
                  <c:v>1025</c:v>
                </c:pt>
                <c:pt idx="105">
                  <c:v>1026</c:v>
                </c:pt>
                <c:pt idx="106">
                  <c:v>1027</c:v>
                </c:pt>
                <c:pt idx="107">
                  <c:v>1028</c:v>
                </c:pt>
                <c:pt idx="108">
                  <c:v>1029</c:v>
                </c:pt>
                <c:pt idx="109">
                  <c:v>1030</c:v>
                </c:pt>
                <c:pt idx="110">
                  <c:v>1031</c:v>
                </c:pt>
                <c:pt idx="111">
                  <c:v>1032</c:v>
                </c:pt>
                <c:pt idx="112">
                  <c:v>1033</c:v>
                </c:pt>
                <c:pt idx="113">
                  <c:v>1034</c:v>
                </c:pt>
                <c:pt idx="114">
                  <c:v>1035</c:v>
                </c:pt>
                <c:pt idx="115">
                  <c:v>1036</c:v>
                </c:pt>
                <c:pt idx="116">
                  <c:v>1037</c:v>
                </c:pt>
                <c:pt idx="117">
                  <c:v>1038</c:v>
                </c:pt>
                <c:pt idx="118">
                  <c:v>1039</c:v>
                </c:pt>
                <c:pt idx="119">
                  <c:v>1040</c:v>
                </c:pt>
                <c:pt idx="120">
                  <c:v>1041</c:v>
                </c:pt>
                <c:pt idx="121">
                  <c:v>1042</c:v>
                </c:pt>
                <c:pt idx="122">
                  <c:v>1043</c:v>
                </c:pt>
                <c:pt idx="123">
                  <c:v>1044</c:v>
                </c:pt>
                <c:pt idx="124">
                  <c:v>1045</c:v>
                </c:pt>
                <c:pt idx="125">
                  <c:v>1046</c:v>
                </c:pt>
                <c:pt idx="126">
                  <c:v>1047</c:v>
                </c:pt>
                <c:pt idx="127">
                  <c:v>1048</c:v>
                </c:pt>
                <c:pt idx="128">
                  <c:v>1049</c:v>
                </c:pt>
                <c:pt idx="129">
                  <c:v>1050</c:v>
                </c:pt>
                <c:pt idx="130">
                  <c:v>1051</c:v>
                </c:pt>
                <c:pt idx="131">
                  <c:v>1052</c:v>
                </c:pt>
                <c:pt idx="132">
                  <c:v>1053</c:v>
                </c:pt>
                <c:pt idx="133">
                  <c:v>1054</c:v>
                </c:pt>
                <c:pt idx="134">
                  <c:v>1055</c:v>
                </c:pt>
                <c:pt idx="135">
                  <c:v>1056</c:v>
                </c:pt>
                <c:pt idx="136">
                  <c:v>1057</c:v>
                </c:pt>
                <c:pt idx="137">
                  <c:v>1058</c:v>
                </c:pt>
                <c:pt idx="138">
                  <c:v>1059</c:v>
                </c:pt>
                <c:pt idx="139">
                  <c:v>1060</c:v>
                </c:pt>
                <c:pt idx="140">
                  <c:v>1061</c:v>
                </c:pt>
                <c:pt idx="141">
                  <c:v>1062</c:v>
                </c:pt>
                <c:pt idx="142">
                  <c:v>1063</c:v>
                </c:pt>
                <c:pt idx="143">
                  <c:v>1064</c:v>
                </c:pt>
                <c:pt idx="144">
                  <c:v>1065</c:v>
                </c:pt>
                <c:pt idx="145">
                  <c:v>1066</c:v>
                </c:pt>
                <c:pt idx="146">
                  <c:v>1067</c:v>
                </c:pt>
                <c:pt idx="147">
                  <c:v>1068</c:v>
                </c:pt>
                <c:pt idx="148">
                  <c:v>1069</c:v>
                </c:pt>
                <c:pt idx="149">
                  <c:v>1070</c:v>
                </c:pt>
                <c:pt idx="150">
                  <c:v>1071</c:v>
                </c:pt>
                <c:pt idx="151">
                  <c:v>1072</c:v>
                </c:pt>
                <c:pt idx="152">
                  <c:v>1073</c:v>
                </c:pt>
                <c:pt idx="153">
                  <c:v>1074</c:v>
                </c:pt>
                <c:pt idx="154">
                  <c:v>1075</c:v>
                </c:pt>
                <c:pt idx="155">
                  <c:v>1076</c:v>
                </c:pt>
                <c:pt idx="156">
                  <c:v>1077</c:v>
                </c:pt>
                <c:pt idx="157">
                  <c:v>1078</c:v>
                </c:pt>
                <c:pt idx="158">
                  <c:v>1079</c:v>
                </c:pt>
                <c:pt idx="159">
                  <c:v>1080</c:v>
                </c:pt>
                <c:pt idx="160">
                  <c:v>1081</c:v>
                </c:pt>
                <c:pt idx="161">
                  <c:v>1082</c:v>
                </c:pt>
                <c:pt idx="162">
                  <c:v>1083</c:v>
                </c:pt>
                <c:pt idx="163">
                  <c:v>1084</c:v>
                </c:pt>
                <c:pt idx="164">
                  <c:v>1085</c:v>
                </c:pt>
                <c:pt idx="165">
                  <c:v>1086</c:v>
                </c:pt>
                <c:pt idx="166">
                  <c:v>1087</c:v>
                </c:pt>
                <c:pt idx="167">
                  <c:v>1088</c:v>
                </c:pt>
                <c:pt idx="168">
                  <c:v>1089</c:v>
                </c:pt>
                <c:pt idx="169">
                  <c:v>1090</c:v>
                </c:pt>
                <c:pt idx="170">
                  <c:v>1091</c:v>
                </c:pt>
                <c:pt idx="171">
                  <c:v>1092</c:v>
                </c:pt>
                <c:pt idx="172">
                  <c:v>1093</c:v>
                </c:pt>
                <c:pt idx="173">
                  <c:v>1094</c:v>
                </c:pt>
                <c:pt idx="174">
                  <c:v>1095</c:v>
                </c:pt>
                <c:pt idx="175">
                  <c:v>1096</c:v>
                </c:pt>
                <c:pt idx="176">
                  <c:v>1097</c:v>
                </c:pt>
                <c:pt idx="177">
                  <c:v>1098</c:v>
                </c:pt>
                <c:pt idx="178">
                  <c:v>1099</c:v>
                </c:pt>
                <c:pt idx="179">
                  <c:v>1100</c:v>
                </c:pt>
                <c:pt idx="180">
                  <c:v>1101</c:v>
                </c:pt>
                <c:pt idx="181">
                  <c:v>1102</c:v>
                </c:pt>
                <c:pt idx="182">
                  <c:v>1103</c:v>
                </c:pt>
                <c:pt idx="183">
                  <c:v>1104</c:v>
                </c:pt>
                <c:pt idx="184">
                  <c:v>1105</c:v>
                </c:pt>
                <c:pt idx="185">
                  <c:v>1106</c:v>
                </c:pt>
                <c:pt idx="186">
                  <c:v>1107</c:v>
                </c:pt>
                <c:pt idx="187">
                  <c:v>1108</c:v>
                </c:pt>
                <c:pt idx="188">
                  <c:v>1109</c:v>
                </c:pt>
                <c:pt idx="189">
                  <c:v>1110</c:v>
                </c:pt>
                <c:pt idx="190">
                  <c:v>1111</c:v>
                </c:pt>
                <c:pt idx="191">
                  <c:v>1112</c:v>
                </c:pt>
                <c:pt idx="192">
                  <c:v>1113</c:v>
                </c:pt>
                <c:pt idx="193">
                  <c:v>1114</c:v>
                </c:pt>
                <c:pt idx="194">
                  <c:v>1115</c:v>
                </c:pt>
                <c:pt idx="195">
                  <c:v>1116</c:v>
                </c:pt>
                <c:pt idx="196">
                  <c:v>1117</c:v>
                </c:pt>
                <c:pt idx="197">
                  <c:v>1118</c:v>
                </c:pt>
                <c:pt idx="198">
                  <c:v>1119</c:v>
                </c:pt>
                <c:pt idx="199">
                  <c:v>1120</c:v>
                </c:pt>
                <c:pt idx="200">
                  <c:v>1121</c:v>
                </c:pt>
                <c:pt idx="201">
                  <c:v>1122</c:v>
                </c:pt>
                <c:pt idx="202">
                  <c:v>1123</c:v>
                </c:pt>
                <c:pt idx="203">
                  <c:v>1124</c:v>
                </c:pt>
                <c:pt idx="204">
                  <c:v>1125</c:v>
                </c:pt>
                <c:pt idx="205">
                  <c:v>1126</c:v>
                </c:pt>
                <c:pt idx="206">
                  <c:v>1127</c:v>
                </c:pt>
                <c:pt idx="207">
                  <c:v>1128</c:v>
                </c:pt>
                <c:pt idx="208">
                  <c:v>1129</c:v>
                </c:pt>
                <c:pt idx="209">
                  <c:v>1130</c:v>
                </c:pt>
                <c:pt idx="210">
                  <c:v>1131</c:v>
                </c:pt>
                <c:pt idx="211">
                  <c:v>1132</c:v>
                </c:pt>
                <c:pt idx="212">
                  <c:v>1133</c:v>
                </c:pt>
                <c:pt idx="213">
                  <c:v>1134</c:v>
                </c:pt>
                <c:pt idx="214">
                  <c:v>1135</c:v>
                </c:pt>
                <c:pt idx="215">
                  <c:v>1136</c:v>
                </c:pt>
                <c:pt idx="216">
                  <c:v>1137</c:v>
                </c:pt>
                <c:pt idx="217">
                  <c:v>1138</c:v>
                </c:pt>
                <c:pt idx="218">
                  <c:v>1139</c:v>
                </c:pt>
                <c:pt idx="219">
                  <c:v>1140</c:v>
                </c:pt>
                <c:pt idx="220">
                  <c:v>1141</c:v>
                </c:pt>
                <c:pt idx="221">
                  <c:v>1142</c:v>
                </c:pt>
                <c:pt idx="222">
                  <c:v>1143</c:v>
                </c:pt>
                <c:pt idx="223">
                  <c:v>1144</c:v>
                </c:pt>
              </c:numCache>
            </c:numRef>
          </c:xVal>
          <c:yVal>
            <c:numRef>
              <c:f>Graph!$H$923:$H$1144</c:f>
              <c:numCache>
                <c:formatCode>General</c:formatCode>
                <c:ptCount val="2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90-42BB-96FC-609B620C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38879"/>
        <c:axId val="1552740223"/>
      </c:scatterChart>
      <c:valAx>
        <c:axId val="1484638879"/>
        <c:scaling>
          <c:orientation val="minMax"/>
          <c:max val="1144"/>
          <c:min val="921"/>
        </c:scaling>
        <c:delete val="0"/>
        <c:axPos val="b"/>
        <c:numFmt formatCode="General" sourceLinked="1"/>
        <c:majorTickMark val="out"/>
        <c:minorTickMark val="none"/>
        <c:tickLblPos val="nextTo"/>
        <c:crossAx val="1552740223"/>
        <c:crosses val="autoZero"/>
        <c:crossBetween val="midCat"/>
      </c:valAx>
      <c:valAx>
        <c:axId val="1552740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4638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Graph!$A$1147:$A$1360</c:f>
              <c:numCache>
                <c:formatCode>General</c:formatCode>
                <c:ptCount val="214"/>
                <c:pt idx="0">
                  <c:v>1146</c:v>
                </c:pt>
                <c:pt idx="1">
                  <c:v>1147</c:v>
                </c:pt>
                <c:pt idx="2">
                  <c:v>1148</c:v>
                </c:pt>
                <c:pt idx="3">
                  <c:v>1149</c:v>
                </c:pt>
                <c:pt idx="4">
                  <c:v>1150</c:v>
                </c:pt>
                <c:pt idx="5">
                  <c:v>1151</c:v>
                </c:pt>
                <c:pt idx="6">
                  <c:v>1152</c:v>
                </c:pt>
                <c:pt idx="7">
                  <c:v>1153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1157</c:v>
                </c:pt>
                <c:pt idx="12">
                  <c:v>1158</c:v>
                </c:pt>
                <c:pt idx="13">
                  <c:v>1159</c:v>
                </c:pt>
                <c:pt idx="14">
                  <c:v>1160</c:v>
                </c:pt>
                <c:pt idx="15">
                  <c:v>1161</c:v>
                </c:pt>
                <c:pt idx="16">
                  <c:v>1162</c:v>
                </c:pt>
                <c:pt idx="17">
                  <c:v>1163</c:v>
                </c:pt>
                <c:pt idx="18">
                  <c:v>1164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1174</c:v>
                </c:pt>
                <c:pt idx="29">
                  <c:v>1175</c:v>
                </c:pt>
                <c:pt idx="30">
                  <c:v>1176</c:v>
                </c:pt>
                <c:pt idx="31">
                  <c:v>1177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1181</c:v>
                </c:pt>
                <c:pt idx="36">
                  <c:v>1182</c:v>
                </c:pt>
                <c:pt idx="37">
                  <c:v>1183</c:v>
                </c:pt>
                <c:pt idx="38">
                  <c:v>1184</c:v>
                </c:pt>
                <c:pt idx="39">
                  <c:v>1185</c:v>
                </c:pt>
                <c:pt idx="40">
                  <c:v>1186</c:v>
                </c:pt>
                <c:pt idx="41">
                  <c:v>1187</c:v>
                </c:pt>
                <c:pt idx="42">
                  <c:v>1188</c:v>
                </c:pt>
                <c:pt idx="43">
                  <c:v>1189</c:v>
                </c:pt>
                <c:pt idx="44">
                  <c:v>1190</c:v>
                </c:pt>
                <c:pt idx="45">
                  <c:v>1191</c:v>
                </c:pt>
                <c:pt idx="46">
                  <c:v>1192</c:v>
                </c:pt>
                <c:pt idx="47">
                  <c:v>1193</c:v>
                </c:pt>
                <c:pt idx="48">
                  <c:v>1194</c:v>
                </c:pt>
                <c:pt idx="49">
                  <c:v>1195</c:v>
                </c:pt>
                <c:pt idx="50">
                  <c:v>1196</c:v>
                </c:pt>
                <c:pt idx="51">
                  <c:v>1197</c:v>
                </c:pt>
                <c:pt idx="52">
                  <c:v>1198</c:v>
                </c:pt>
                <c:pt idx="53">
                  <c:v>1199</c:v>
                </c:pt>
                <c:pt idx="54">
                  <c:v>1200</c:v>
                </c:pt>
                <c:pt idx="55">
                  <c:v>1201</c:v>
                </c:pt>
                <c:pt idx="56">
                  <c:v>1202</c:v>
                </c:pt>
                <c:pt idx="57">
                  <c:v>1203</c:v>
                </c:pt>
                <c:pt idx="58">
                  <c:v>1204</c:v>
                </c:pt>
                <c:pt idx="59">
                  <c:v>1205</c:v>
                </c:pt>
                <c:pt idx="60">
                  <c:v>1206</c:v>
                </c:pt>
                <c:pt idx="61">
                  <c:v>1207</c:v>
                </c:pt>
                <c:pt idx="62">
                  <c:v>1208</c:v>
                </c:pt>
                <c:pt idx="63">
                  <c:v>1209</c:v>
                </c:pt>
                <c:pt idx="64">
                  <c:v>1210</c:v>
                </c:pt>
                <c:pt idx="65">
                  <c:v>1211</c:v>
                </c:pt>
                <c:pt idx="66">
                  <c:v>1212</c:v>
                </c:pt>
                <c:pt idx="67">
                  <c:v>1213</c:v>
                </c:pt>
                <c:pt idx="68">
                  <c:v>1214</c:v>
                </c:pt>
                <c:pt idx="69">
                  <c:v>1215</c:v>
                </c:pt>
                <c:pt idx="70">
                  <c:v>1216</c:v>
                </c:pt>
                <c:pt idx="71">
                  <c:v>1217</c:v>
                </c:pt>
                <c:pt idx="72">
                  <c:v>1218</c:v>
                </c:pt>
                <c:pt idx="73">
                  <c:v>1219</c:v>
                </c:pt>
                <c:pt idx="74">
                  <c:v>1220</c:v>
                </c:pt>
                <c:pt idx="75">
                  <c:v>1221</c:v>
                </c:pt>
                <c:pt idx="76">
                  <c:v>1222</c:v>
                </c:pt>
                <c:pt idx="77">
                  <c:v>1223</c:v>
                </c:pt>
                <c:pt idx="78">
                  <c:v>1224</c:v>
                </c:pt>
                <c:pt idx="79">
                  <c:v>1225</c:v>
                </c:pt>
                <c:pt idx="80">
                  <c:v>1226</c:v>
                </c:pt>
                <c:pt idx="81">
                  <c:v>1227</c:v>
                </c:pt>
                <c:pt idx="82">
                  <c:v>1228</c:v>
                </c:pt>
                <c:pt idx="83">
                  <c:v>1229</c:v>
                </c:pt>
                <c:pt idx="84">
                  <c:v>1230</c:v>
                </c:pt>
                <c:pt idx="85">
                  <c:v>1231</c:v>
                </c:pt>
                <c:pt idx="86">
                  <c:v>1232</c:v>
                </c:pt>
                <c:pt idx="87">
                  <c:v>1233</c:v>
                </c:pt>
                <c:pt idx="88">
                  <c:v>1234</c:v>
                </c:pt>
                <c:pt idx="89">
                  <c:v>1235</c:v>
                </c:pt>
                <c:pt idx="90">
                  <c:v>1236</c:v>
                </c:pt>
                <c:pt idx="91">
                  <c:v>1237</c:v>
                </c:pt>
                <c:pt idx="92">
                  <c:v>1238</c:v>
                </c:pt>
                <c:pt idx="93">
                  <c:v>1239</c:v>
                </c:pt>
                <c:pt idx="94">
                  <c:v>1240</c:v>
                </c:pt>
                <c:pt idx="95">
                  <c:v>1241</c:v>
                </c:pt>
                <c:pt idx="96">
                  <c:v>1242</c:v>
                </c:pt>
                <c:pt idx="97">
                  <c:v>1243</c:v>
                </c:pt>
                <c:pt idx="98">
                  <c:v>1244</c:v>
                </c:pt>
                <c:pt idx="99">
                  <c:v>1245</c:v>
                </c:pt>
                <c:pt idx="100">
                  <c:v>1246</c:v>
                </c:pt>
                <c:pt idx="101">
                  <c:v>1247</c:v>
                </c:pt>
                <c:pt idx="102">
                  <c:v>1248</c:v>
                </c:pt>
                <c:pt idx="103">
                  <c:v>1249</c:v>
                </c:pt>
                <c:pt idx="104">
                  <c:v>1250</c:v>
                </c:pt>
                <c:pt idx="105">
                  <c:v>1251</c:v>
                </c:pt>
                <c:pt idx="106">
                  <c:v>1252</c:v>
                </c:pt>
                <c:pt idx="107">
                  <c:v>1253</c:v>
                </c:pt>
                <c:pt idx="108">
                  <c:v>1254</c:v>
                </c:pt>
                <c:pt idx="109">
                  <c:v>1255</c:v>
                </c:pt>
                <c:pt idx="110">
                  <c:v>1256</c:v>
                </c:pt>
                <c:pt idx="111">
                  <c:v>1257</c:v>
                </c:pt>
                <c:pt idx="112">
                  <c:v>1258</c:v>
                </c:pt>
                <c:pt idx="113">
                  <c:v>1259</c:v>
                </c:pt>
                <c:pt idx="114">
                  <c:v>1260</c:v>
                </c:pt>
                <c:pt idx="115">
                  <c:v>1261</c:v>
                </c:pt>
                <c:pt idx="116">
                  <c:v>1262</c:v>
                </c:pt>
                <c:pt idx="117">
                  <c:v>1263</c:v>
                </c:pt>
                <c:pt idx="118">
                  <c:v>1264</c:v>
                </c:pt>
                <c:pt idx="119">
                  <c:v>1265</c:v>
                </c:pt>
                <c:pt idx="120">
                  <c:v>1266</c:v>
                </c:pt>
                <c:pt idx="121">
                  <c:v>1267</c:v>
                </c:pt>
                <c:pt idx="122">
                  <c:v>1268</c:v>
                </c:pt>
                <c:pt idx="123">
                  <c:v>1269</c:v>
                </c:pt>
                <c:pt idx="124">
                  <c:v>1270</c:v>
                </c:pt>
                <c:pt idx="125">
                  <c:v>1271</c:v>
                </c:pt>
                <c:pt idx="126">
                  <c:v>1272</c:v>
                </c:pt>
                <c:pt idx="127">
                  <c:v>1273</c:v>
                </c:pt>
                <c:pt idx="128">
                  <c:v>1274</c:v>
                </c:pt>
                <c:pt idx="129">
                  <c:v>1275</c:v>
                </c:pt>
                <c:pt idx="130">
                  <c:v>1276</c:v>
                </c:pt>
                <c:pt idx="131">
                  <c:v>1277</c:v>
                </c:pt>
                <c:pt idx="132">
                  <c:v>1278</c:v>
                </c:pt>
                <c:pt idx="133">
                  <c:v>1279</c:v>
                </c:pt>
                <c:pt idx="134">
                  <c:v>1280</c:v>
                </c:pt>
                <c:pt idx="135">
                  <c:v>1281</c:v>
                </c:pt>
                <c:pt idx="136">
                  <c:v>1282</c:v>
                </c:pt>
                <c:pt idx="137">
                  <c:v>1283</c:v>
                </c:pt>
                <c:pt idx="138">
                  <c:v>1284</c:v>
                </c:pt>
                <c:pt idx="139">
                  <c:v>1285</c:v>
                </c:pt>
                <c:pt idx="140">
                  <c:v>1286</c:v>
                </c:pt>
                <c:pt idx="141">
                  <c:v>1287</c:v>
                </c:pt>
                <c:pt idx="142">
                  <c:v>1288</c:v>
                </c:pt>
                <c:pt idx="143">
                  <c:v>1289</c:v>
                </c:pt>
                <c:pt idx="144">
                  <c:v>1290</c:v>
                </c:pt>
                <c:pt idx="145">
                  <c:v>1291</c:v>
                </c:pt>
                <c:pt idx="146">
                  <c:v>1292</c:v>
                </c:pt>
                <c:pt idx="147">
                  <c:v>1293</c:v>
                </c:pt>
                <c:pt idx="148">
                  <c:v>1294</c:v>
                </c:pt>
                <c:pt idx="149">
                  <c:v>1295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1308</c:v>
                </c:pt>
                <c:pt idx="163">
                  <c:v>1309</c:v>
                </c:pt>
                <c:pt idx="164">
                  <c:v>1310</c:v>
                </c:pt>
                <c:pt idx="165">
                  <c:v>1311</c:v>
                </c:pt>
                <c:pt idx="166">
                  <c:v>1312</c:v>
                </c:pt>
                <c:pt idx="167">
                  <c:v>1313</c:v>
                </c:pt>
                <c:pt idx="168">
                  <c:v>1314</c:v>
                </c:pt>
                <c:pt idx="169">
                  <c:v>1315</c:v>
                </c:pt>
                <c:pt idx="170">
                  <c:v>1316</c:v>
                </c:pt>
                <c:pt idx="171">
                  <c:v>1317</c:v>
                </c:pt>
                <c:pt idx="172">
                  <c:v>1318</c:v>
                </c:pt>
                <c:pt idx="173">
                  <c:v>1319</c:v>
                </c:pt>
                <c:pt idx="174">
                  <c:v>1320</c:v>
                </c:pt>
                <c:pt idx="175">
                  <c:v>1321</c:v>
                </c:pt>
                <c:pt idx="176">
                  <c:v>1322</c:v>
                </c:pt>
                <c:pt idx="177">
                  <c:v>1323</c:v>
                </c:pt>
                <c:pt idx="178">
                  <c:v>1324</c:v>
                </c:pt>
                <c:pt idx="179">
                  <c:v>1325</c:v>
                </c:pt>
                <c:pt idx="180">
                  <c:v>1326</c:v>
                </c:pt>
                <c:pt idx="181">
                  <c:v>1327</c:v>
                </c:pt>
                <c:pt idx="182">
                  <c:v>1328</c:v>
                </c:pt>
                <c:pt idx="183">
                  <c:v>1329</c:v>
                </c:pt>
                <c:pt idx="184">
                  <c:v>1330</c:v>
                </c:pt>
                <c:pt idx="185">
                  <c:v>1331</c:v>
                </c:pt>
                <c:pt idx="186">
                  <c:v>1332</c:v>
                </c:pt>
                <c:pt idx="187">
                  <c:v>1333</c:v>
                </c:pt>
                <c:pt idx="188">
                  <c:v>1334</c:v>
                </c:pt>
                <c:pt idx="189">
                  <c:v>1335</c:v>
                </c:pt>
                <c:pt idx="190">
                  <c:v>1336</c:v>
                </c:pt>
                <c:pt idx="191">
                  <c:v>1337</c:v>
                </c:pt>
                <c:pt idx="192">
                  <c:v>1338</c:v>
                </c:pt>
                <c:pt idx="193">
                  <c:v>1339</c:v>
                </c:pt>
                <c:pt idx="194">
                  <c:v>1340</c:v>
                </c:pt>
                <c:pt idx="195">
                  <c:v>1341</c:v>
                </c:pt>
                <c:pt idx="196">
                  <c:v>1342</c:v>
                </c:pt>
                <c:pt idx="197">
                  <c:v>1343</c:v>
                </c:pt>
                <c:pt idx="198">
                  <c:v>1344</c:v>
                </c:pt>
                <c:pt idx="199">
                  <c:v>1345</c:v>
                </c:pt>
                <c:pt idx="200">
                  <c:v>1346</c:v>
                </c:pt>
                <c:pt idx="201">
                  <c:v>1347</c:v>
                </c:pt>
                <c:pt idx="202">
                  <c:v>1348</c:v>
                </c:pt>
                <c:pt idx="203">
                  <c:v>1349</c:v>
                </c:pt>
                <c:pt idx="204">
                  <c:v>1350</c:v>
                </c:pt>
                <c:pt idx="205">
                  <c:v>1351</c:v>
                </c:pt>
                <c:pt idx="206">
                  <c:v>1352</c:v>
                </c:pt>
                <c:pt idx="207">
                  <c:v>1353</c:v>
                </c:pt>
                <c:pt idx="208">
                  <c:v>1354</c:v>
                </c:pt>
                <c:pt idx="209">
                  <c:v>1355</c:v>
                </c:pt>
                <c:pt idx="210">
                  <c:v>1356</c:v>
                </c:pt>
                <c:pt idx="211">
                  <c:v>1357</c:v>
                </c:pt>
                <c:pt idx="212">
                  <c:v>1358</c:v>
                </c:pt>
                <c:pt idx="213">
                  <c:v>1359</c:v>
                </c:pt>
              </c:numCache>
            </c:numRef>
          </c:xVal>
          <c:yVal>
            <c:numRef>
              <c:f>Graph!$D$1148:$D$1359</c:f>
              <c:numCache>
                <c:formatCode>General</c:formatCode>
                <c:ptCount val="212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2-4C9E-AD4C-BE8D511D9F6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Graph!$A$1147:$A$1360</c:f>
              <c:numCache>
                <c:formatCode>General</c:formatCode>
                <c:ptCount val="214"/>
                <c:pt idx="0">
                  <c:v>1146</c:v>
                </c:pt>
                <c:pt idx="1">
                  <c:v>1147</c:v>
                </c:pt>
                <c:pt idx="2">
                  <c:v>1148</c:v>
                </c:pt>
                <c:pt idx="3">
                  <c:v>1149</c:v>
                </c:pt>
                <c:pt idx="4">
                  <c:v>1150</c:v>
                </c:pt>
                <c:pt idx="5">
                  <c:v>1151</c:v>
                </c:pt>
                <c:pt idx="6">
                  <c:v>1152</c:v>
                </c:pt>
                <c:pt idx="7">
                  <c:v>1153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1157</c:v>
                </c:pt>
                <c:pt idx="12">
                  <c:v>1158</c:v>
                </c:pt>
                <c:pt idx="13">
                  <c:v>1159</c:v>
                </c:pt>
                <c:pt idx="14">
                  <c:v>1160</c:v>
                </c:pt>
                <c:pt idx="15">
                  <c:v>1161</c:v>
                </c:pt>
                <c:pt idx="16">
                  <c:v>1162</c:v>
                </c:pt>
                <c:pt idx="17">
                  <c:v>1163</c:v>
                </c:pt>
                <c:pt idx="18">
                  <c:v>1164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1174</c:v>
                </c:pt>
                <c:pt idx="29">
                  <c:v>1175</c:v>
                </c:pt>
                <c:pt idx="30">
                  <c:v>1176</c:v>
                </c:pt>
                <c:pt idx="31">
                  <c:v>1177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1181</c:v>
                </c:pt>
                <c:pt idx="36">
                  <c:v>1182</c:v>
                </c:pt>
                <c:pt idx="37">
                  <c:v>1183</c:v>
                </c:pt>
                <c:pt idx="38">
                  <c:v>1184</c:v>
                </c:pt>
                <c:pt idx="39">
                  <c:v>1185</c:v>
                </c:pt>
                <c:pt idx="40">
                  <c:v>1186</c:v>
                </c:pt>
                <c:pt idx="41">
                  <c:v>1187</c:v>
                </c:pt>
                <c:pt idx="42">
                  <c:v>1188</c:v>
                </c:pt>
                <c:pt idx="43">
                  <c:v>1189</c:v>
                </c:pt>
                <c:pt idx="44">
                  <c:v>1190</c:v>
                </c:pt>
                <c:pt idx="45">
                  <c:v>1191</c:v>
                </c:pt>
                <c:pt idx="46">
                  <c:v>1192</c:v>
                </c:pt>
                <c:pt idx="47">
                  <c:v>1193</c:v>
                </c:pt>
                <c:pt idx="48">
                  <c:v>1194</c:v>
                </c:pt>
                <c:pt idx="49">
                  <c:v>1195</c:v>
                </c:pt>
                <c:pt idx="50">
                  <c:v>1196</c:v>
                </c:pt>
                <c:pt idx="51">
                  <c:v>1197</c:v>
                </c:pt>
                <c:pt idx="52">
                  <c:v>1198</c:v>
                </c:pt>
                <c:pt idx="53">
                  <c:v>1199</c:v>
                </c:pt>
                <c:pt idx="54">
                  <c:v>1200</c:v>
                </c:pt>
                <c:pt idx="55">
                  <c:v>1201</c:v>
                </c:pt>
                <c:pt idx="56">
                  <c:v>1202</c:v>
                </c:pt>
                <c:pt idx="57">
                  <c:v>1203</c:v>
                </c:pt>
                <c:pt idx="58">
                  <c:v>1204</c:v>
                </c:pt>
                <c:pt idx="59">
                  <c:v>1205</c:v>
                </c:pt>
                <c:pt idx="60">
                  <c:v>1206</c:v>
                </c:pt>
                <c:pt idx="61">
                  <c:v>1207</c:v>
                </c:pt>
                <c:pt idx="62">
                  <c:v>1208</c:v>
                </c:pt>
                <c:pt idx="63">
                  <c:v>1209</c:v>
                </c:pt>
                <c:pt idx="64">
                  <c:v>1210</c:v>
                </c:pt>
                <c:pt idx="65">
                  <c:v>1211</c:v>
                </c:pt>
                <c:pt idx="66">
                  <c:v>1212</c:v>
                </c:pt>
                <c:pt idx="67">
                  <c:v>1213</c:v>
                </c:pt>
                <c:pt idx="68">
                  <c:v>1214</c:v>
                </c:pt>
                <c:pt idx="69">
                  <c:v>1215</c:v>
                </c:pt>
                <c:pt idx="70">
                  <c:v>1216</c:v>
                </c:pt>
                <c:pt idx="71">
                  <c:v>1217</c:v>
                </c:pt>
                <c:pt idx="72">
                  <c:v>1218</c:v>
                </c:pt>
                <c:pt idx="73">
                  <c:v>1219</c:v>
                </c:pt>
                <c:pt idx="74">
                  <c:v>1220</c:v>
                </c:pt>
                <c:pt idx="75">
                  <c:v>1221</c:v>
                </c:pt>
                <c:pt idx="76">
                  <c:v>1222</c:v>
                </c:pt>
                <c:pt idx="77">
                  <c:v>1223</c:v>
                </c:pt>
                <c:pt idx="78">
                  <c:v>1224</c:v>
                </c:pt>
                <c:pt idx="79">
                  <c:v>1225</c:v>
                </c:pt>
                <c:pt idx="80">
                  <c:v>1226</c:v>
                </c:pt>
                <c:pt idx="81">
                  <c:v>1227</c:v>
                </c:pt>
                <c:pt idx="82">
                  <c:v>1228</c:v>
                </c:pt>
                <c:pt idx="83">
                  <c:v>1229</c:v>
                </c:pt>
                <c:pt idx="84">
                  <c:v>1230</c:v>
                </c:pt>
                <c:pt idx="85">
                  <c:v>1231</c:v>
                </c:pt>
                <c:pt idx="86">
                  <c:v>1232</c:v>
                </c:pt>
                <c:pt idx="87">
                  <c:v>1233</c:v>
                </c:pt>
                <c:pt idx="88">
                  <c:v>1234</c:v>
                </c:pt>
                <c:pt idx="89">
                  <c:v>1235</c:v>
                </c:pt>
                <c:pt idx="90">
                  <c:v>1236</c:v>
                </c:pt>
                <c:pt idx="91">
                  <c:v>1237</c:v>
                </c:pt>
                <c:pt idx="92">
                  <c:v>1238</c:v>
                </c:pt>
                <c:pt idx="93">
                  <c:v>1239</c:v>
                </c:pt>
                <c:pt idx="94">
                  <c:v>1240</c:v>
                </c:pt>
                <c:pt idx="95">
                  <c:v>1241</c:v>
                </c:pt>
                <c:pt idx="96">
                  <c:v>1242</c:v>
                </c:pt>
                <c:pt idx="97">
                  <c:v>1243</c:v>
                </c:pt>
                <c:pt idx="98">
                  <c:v>1244</c:v>
                </c:pt>
                <c:pt idx="99">
                  <c:v>1245</c:v>
                </c:pt>
                <c:pt idx="100">
                  <c:v>1246</c:v>
                </c:pt>
                <c:pt idx="101">
                  <c:v>1247</c:v>
                </c:pt>
                <c:pt idx="102">
                  <c:v>1248</c:v>
                </c:pt>
                <c:pt idx="103">
                  <c:v>1249</c:v>
                </c:pt>
                <c:pt idx="104">
                  <c:v>1250</c:v>
                </c:pt>
                <c:pt idx="105">
                  <c:v>1251</c:v>
                </c:pt>
                <c:pt idx="106">
                  <c:v>1252</c:v>
                </c:pt>
                <c:pt idx="107">
                  <c:v>1253</c:v>
                </c:pt>
                <c:pt idx="108">
                  <c:v>1254</c:v>
                </c:pt>
                <c:pt idx="109">
                  <c:v>1255</c:v>
                </c:pt>
                <c:pt idx="110">
                  <c:v>1256</c:v>
                </c:pt>
                <c:pt idx="111">
                  <c:v>1257</c:v>
                </c:pt>
                <c:pt idx="112">
                  <c:v>1258</c:v>
                </c:pt>
                <c:pt idx="113">
                  <c:v>1259</c:v>
                </c:pt>
                <c:pt idx="114">
                  <c:v>1260</c:v>
                </c:pt>
                <c:pt idx="115">
                  <c:v>1261</c:v>
                </c:pt>
                <c:pt idx="116">
                  <c:v>1262</c:v>
                </c:pt>
                <c:pt idx="117">
                  <c:v>1263</c:v>
                </c:pt>
                <c:pt idx="118">
                  <c:v>1264</c:v>
                </c:pt>
                <c:pt idx="119">
                  <c:v>1265</c:v>
                </c:pt>
                <c:pt idx="120">
                  <c:v>1266</c:v>
                </c:pt>
                <c:pt idx="121">
                  <c:v>1267</c:v>
                </c:pt>
                <c:pt idx="122">
                  <c:v>1268</c:v>
                </c:pt>
                <c:pt idx="123">
                  <c:v>1269</c:v>
                </c:pt>
                <c:pt idx="124">
                  <c:v>1270</c:v>
                </c:pt>
                <c:pt idx="125">
                  <c:v>1271</c:v>
                </c:pt>
                <c:pt idx="126">
                  <c:v>1272</c:v>
                </c:pt>
                <c:pt idx="127">
                  <c:v>1273</c:v>
                </c:pt>
                <c:pt idx="128">
                  <c:v>1274</c:v>
                </c:pt>
                <c:pt idx="129">
                  <c:v>1275</c:v>
                </c:pt>
                <c:pt idx="130">
                  <c:v>1276</c:v>
                </c:pt>
                <c:pt idx="131">
                  <c:v>1277</c:v>
                </c:pt>
                <c:pt idx="132">
                  <c:v>1278</c:v>
                </c:pt>
                <c:pt idx="133">
                  <c:v>1279</c:v>
                </c:pt>
                <c:pt idx="134">
                  <c:v>1280</c:v>
                </c:pt>
                <c:pt idx="135">
                  <c:v>1281</c:v>
                </c:pt>
                <c:pt idx="136">
                  <c:v>1282</c:v>
                </c:pt>
                <c:pt idx="137">
                  <c:v>1283</c:v>
                </c:pt>
                <c:pt idx="138">
                  <c:v>1284</c:v>
                </c:pt>
                <c:pt idx="139">
                  <c:v>1285</c:v>
                </c:pt>
                <c:pt idx="140">
                  <c:v>1286</c:v>
                </c:pt>
                <c:pt idx="141">
                  <c:v>1287</c:v>
                </c:pt>
                <c:pt idx="142">
                  <c:v>1288</c:v>
                </c:pt>
                <c:pt idx="143">
                  <c:v>1289</c:v>
                </c:pt>
                <c:pt idx="144">
                  <c:v>1290</c:v>
                </c:pt>
                <c:pt idx="145">
                  <c:v>1291</c:v>
                </c:pt>
                <c:pt idx="146">
                  <c:v>1292</c:v>
                </c:pt>
                <c:pt idx="147">
                  <c:v>1293</c:v>
                </c:pt>
                <c:pt idx="148">
                  <c:v>1294</c:v>
                </c:pt>
                <c:pt idx="149">
                  <c:v>1295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1308</c:v>
                </c:pt>
                <c:pt idx="163">
                  <c:v>1309</c:v>
                </c:pt>
                <c:pt idx="164">
                  <c:v>1310</c:v>
                </c:pt>
                <c:pt idx="165">
                  <c:v>1311</c:v>
                </c:pt>
                <c:pt idx="166">
                  <c:v>1312</c:v>
                </c:pt>
                <c:pt idx="167">
                  <c:v>1313</c:v>
                </c:pt>
                <c:pt idx="168">
                  <c:v>1314</c:v>
                </c:pt>
                <c:pt idx="169">
                  <c:v>1315</c:v>
                </c:pt>
                <c:pt idx="170">
                  <c:v>1316</c:v>
                </c:pt>
                <c:pt idx="171">
                  <c:v>1317</c:v>
                </c:pt>
                <c:pt idx="172">
                  <c:v>1318</c:v>
                </c:pt>
                <c:pt idx="173">
                  <c:v>1319</c:v>
                </c:pt>
                <c:pt idx="174">
                  <c:v>1320</c:v>
                </c:pt>
                <c:pt idx="175">
                  <c:v>1321</c:v>
                </c:pt>
                <c:pt idx="176">
                  <c:v>1322</c:v>
                </c:pt>
                <c:pt idx="177">
                  <c:v>1323</c:v>
                </c:pt>
                <c:pt idx="178">
                  <c:v>1324</c:v>
                </c:pt>
                <c:pt idx="179">
                  <c:v>1325</c:v>
                </c:pt>
                <c:pt idx="180">
                  <c:v>1326</c:v>
                </c:pt>
                <c:pt idx="181">
                  <c:v>1327</c:v>
                </c:pt>
                <c:pt idx="182">
                  <c:v>1328</c:v>
                </c:pt>
                <c:pt idx="183">
                  <c:v>1329</c:v>
                </c:pt>
                <c:pt idx="184">
                  <c:v>1330</c:v>
                </c:pt>
                <c:pt idx="185">
                  <c:v>1331</c:v>
                </c:pt>
                <c:pt idx="186">
                  <c:v>1332</c:v>
                </c:pt>
                <c:pt idx="187">
                  <c:v>1333</c:v>
                </c:pt>
                <c:pt idx="188">
                  <c:v>1334</c:v>
                </c:pt>
                <c:pt idx="189">
                  <c:v>1335</c:v>
                </c:pt>
                <c:pt idx="190">
                  <c:v>1336</c:v>
                </c:pt>
                <c:pt idx="191">
                  <c:v>1337</c:v>
                </c:pt>
                <c:pt idx="192">
                  <c:v>1338</c:v>
                </c:pt>
                <c:pt idx="193">
                  <c:v>1339</c:v>
                </c:pt>
                <c:pt idx="194">
                  <c:v>1340</c:v>
                </c:pt>
                <c:pt idx="195">
                  <c:v>1341</c:v>
                </c:pt>
                <c:pt idx="196">
                  <c:v>1342</c:v>
                </c:pt>
                <c:pt idx="197">
                  <c:v>1343</c:v>
                </c:pt>
                <c:pt idx="198">
                  <c:v>1344</c:v>
                </c:pt>
                <c:pt idx="199">
                  <c:v>1345</c:v>
                </c:pt>
                <c:pt idx="200">
                  <c:v>1346</c:v>
                </c:pt>
                <c:pt idx="201">
                  <c:v>1347</c:v>
                </c:pt>
                <c:pt idx="202">
                  <c:v>1348</c:v>
                </c:pt>
                <c:pt idx="203">
                  <c:v>1349</c:v>
                </c:pt>
                <c:pt idx="204">
                  <c:v>1350</c:v>
                </c:pt>
                <c:pt idx="205">
                  <c:v>1351</c:v>
                </c:pt>
                <c:pt idx="206">
                  <c:v>1352</c:v>
                </c:pt>
                <c:pt idx="207">
                  <c:v>1353</c:v>
                </c:pt>
                <c:pt idx="208">
                  <c:v>1354</c:v>
                </c:pt>
                <c:pt idx="209">
                  <c:v>1355</c:v>
                </c:pt>
                <c:pt idx="210">
                  <c:v>1356</c:v>
                </c:pt>
                <c:pt idx="211">
                  <c:v>1357</c:v>
                </c:pt>
                <c:pt idx="212">
                  <c:v>1358</c:v>
                </c:pt>
                <c:pt idx="213">
                  <c:v>1359</c:v>
                </c:pt>
              </c:numCache>
            </c:numRef>
          </c:xVal>
          <c:yVal>
            <c:numRef>
              <c:f>Graph!$B$1148:$B$1359</c:f>
              <c:numCache>
                <c:formatCode>General</c:formatCode>
                <c:ptCount val="2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A2-4C9E-AD4C-BE8D511D9F6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Graph!$A$1147:$A$1360</c:f>
              <c:numCache>
                <c:formatCode>General</c:formatCode>
                <c:ptCount val="214"/>
                <c:pt idx="0">
                  <c:v>1146</c:v>
                </c:pt>
                <c:pt idx="1">
                  <c:v>1147</c:v>
                </c:pt>
                <c:pt idx="2">
                  <c:v>1148</c:v>
                </c:pt>
                <c:pt idx="3">
                  <c:v>1149</c:v>
                </c:pt>
                <c:pt idx="4">
                  <c:v>1150</c:v>
                </c:pt>
                <c:pt idx="5">
                  <c:v>1151</c:v>
                </c:pt>
                <c:pt idx="6">
                  <c:v>1152</c:v>
                </c:pt>
                <c:pt idx="7">
                  <c:v>1153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1157</c:v>
                </c:pt>
                <c:pt idx="12">
                  <c:v>1158</c:v>
                </c:pt>
                <c:pt idx="13">
                  <c:v>1159</c:v>
                </c:pt>
                <c:pt idx="14">
                  <c:v>1160</c:v>
                </c:pt>
                <c:pt idx="15">
                  <c:v>1161</c:v>
                </c:pt>
                <c:pt idx="16">
                  <c:v>1162</c:v>
                </c:pt>
                <c:pt idx="17">
                  <c:v>1163</c:v>
                </c:pt>
                <c:pt idx="18">
                  <c:v>1164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1174</c:v>
                </c:pt>
                <c:pt idx="29">
                  <c:v>1175</c:v>
                </c:pt>
                <c:pt idx="30">
                  <c:v>1176</c:v>
                </c:pt>
                <c:pt idx="31">
                  <c:v>1177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1181</c:v>
                </c:pt>
                <c:pt idx="36">
                  <c:v>1182</c:v>
                </c:pt>
                <c:pt idx="37">
                  <c:v>1183</c:v>
                </c:pt>
                <c:pt idx="38">
                  <c:v>1184</c:v>
                </c:pt>
                <c:pt idx="39">
                  <c:v>1185</c:v>
                </c:pt>
                <c:pt idx="40">
                  <c:v>1186</c:v>
                </c:pt>
                <c:pt idx="41">
                  <c:v>1187</c:v>
                </c:pt>
                <c:pt idx="42">
                  <c:v>1188</c:v>
                </c:pt>
                <c:pt idx="43">
                  <c:v>1189</c:v>
                </c:pt>
                <c:pt idx="44">
                  <c:v>1190</c:v>
                </c:pt>
                <c:pt idx="45">
                  <c:v>1191</c:v>
                </c:pt>
                <c:pt idx="46">
                  <c:v>1192</c:v>
                </c:pt>
                <c:pt idx="47">
                  <c:v>1193</c:v>
                </c:pt>
                <c:pt idx="48">
                  <c:v>1194</c:v>
                </c:pt>
                <c:pt idx="49">
                  <c:v>1195</c:v>
                </c:pt>
                <c:pt idx="50">
                  <c:v>1196</c:v>
                </c:pt>
                <c:pt idx="51">
                  <c:v>1197</c:v>
                </c:pt>
                <c:pt idx="52">
                  <c:v>1198</c:v>
                </c:pt>
                <c:pt idx="53">
                  <c:v>1199</c:v>
                </c:pt>
                <c:pt idx="54">
                  <c:v>1200</c:v>
                </c:pt>
                <c:pt idx="55">
                  <c:v>1201</c:v>
                </c:pt>
                <c:pt idx="56">
                  <c:v>1202</c:v>
                </c:pt>
                <c:pt idx="57">
                  <c:v>1203</c:v>
                </c:pt>
                <c:pt idx="58">
                  <c:v>1204</c:v>
                </c:pt>
                <c:pt idx="59">
                  <c:v>1205</c:v>
                </c:pt>
                <c:pt idx="60">
                  <c:v>1206</c:v>
                </c:pt>
                <c:pt idx="61">
                  <c:v>1207</c:v>
                </c:pt>
                <c:pt idx="62">
                  <c:v>1208</c:v>
                </c:pt>
                <c:pt idx="63">
                  <c:v>1209</c:v>
                </c:pt>
                <c:pt idx="64">
                  <c:v>1210</c:v>
                </c:pt>
                <c:pt idx="65">
                  <c:v>1211</c:v>
                </c:pt>
                <c:pt idx="66">
                  <c:v>1212</c:v>
                </c:pt>
                <c:pt idx="67">
                  <c:v>1213</c:v>
                </c:pt>
                <c:pt idx="68">
                  <c:v>1214</c:v>
                </c:pt>
                <c:pt idx="69">
                  <c:v>1215</c:v>
                </c:pt>
                <c:pt idx="70">
                  <c:v>1216</c:v>
                </c:pt>
                <c:pt idx="71">
                  <c:v>1217</c:v>
                </c:pt>
                <c:pt idx="72">
                  <c:v>1218</c:v>
                </c:pt>
                <c:pt idx="73">
                  <c:v>1219</c:v>
                </c:pt>
                <c:pt idx="74">
                  <c:v>1220</c:v>
                </c:pt>
                <c:pt idx="75">
                  <c:v>1221</c:v>
                </c:pt>
                <c:pt idx="76">
                  <c:v>1222</c:v>
                </c:pt>
                <c:pt idx="77">
                  <c:v>1223</c:v>
                </c:pt>
                <c:pt idx="78">
                  <c:v>1224</c:v>
                </c:pt>
                <c:pt idx="79">
                  <c:v>1225</c:v>
                </c:pt>
                <c:pt idx="80">
                  <c:v>1226</c:v>
                </c:pt>
                <c:pt idx="81">
                  <c:v>1227</c:v>
                </c:pt>
                <c:pt idx="82">
                  <c:v>1228</c:v>
                </c:pt>
                <c:pt idx="83">
                  <c:v>1229</c:v>
                </c:pt>
                <c:pt idx="84">
                  <c:v>1230</c:v>
                </c:pt>
                <c:pt idx="85">
                  <c:v>1231</c:v>
                </c:pt>
                <c:pt idx="86">
                  <c:v>1232</c:v>
                </c:pt>
                <c:pt idx="87">
                  <c:v>1233</c:v>
                </c:pt>
                <c:pt idx="88">
                  <c:v>1234</c:v>
                </c:pt>
                <c:pt idx="89">
                  <c:v>1235</c:v>
                </c:pt>
                <c:pt idx="90">
                  <c:v>1236</c:v>
                </c:pt>
                <c:pt idx="91">
                  <c:v>1237</c:v>
                </c:pt>
                <c:pt idx="92">
                  <c:v>1238</c:v>
                </c:pt>
                <c:pt idx="93">
                  <c:v>1239</c:v>
                </c:pt>
                <c:pt idx="94">
                  <c:v>1240</c:v>
                </c:pt>
                <c:pt idx="95">
                  <c:v>1241</c:v>
                </c:pt>
                <c:pt idx="96">
                  <c:v>1242</c:v>
                </c:pt>
                <c:pt idx="97">
                  <c:v>1243</c:v>
                </c:pt>
                <c:pt idx="98">
                  <c:v>1244</c:v>
                </c:pt>
                <c:pt idx="99">
                  <c:v>1245</c:v>
                </c:pt>
                <c:pt idx="100">
                  <c:v>1246</c:v>
                </c:pt>
                <c:pt idx="101">
                  <c:v>1247</c:v>
                </c:pt>
                <c:pt idx="102">
                  <c:v>1248</c:v>
                </c:pt>
                <c:pt idx="103">
                  <c:v>1249</c:v>
                </c:pt>
                <c:pt idx="104">
                  <c:v>1250</c:v>
                </c:pt>
                <c:pt idx="105">
                  <c:v>1251</c:v>
                </c:pt>
                <c:pt idx="106">
                  <c:v>1252</c:v>
                </c:pt>
                <c:pt idx="107">
                  <c:v>1253</c:v>
                </c:pt>
                <c:pt idx="108">
                  <c:v>1254</c:v>
                </c:pt>
                <c:pt idx="109">
                  <c:v>1255</c:v>
                </c:pt>
                <c:pt idx="110">
                  <c:v>1256</c:v>
                </c:pt>
                <c:pt idx="111">
                  <c:v>1257</c:v>
                </c:pt>
                <c:pt idx="112">
                  <c:v>1258</c:v>
                </c:pt>
                <c:pt idx="113">
                  <c:v>1259</c:v>
                </c:pt>
                <c:pt idx="114">
                  <c:v>1260</c:v>
                </c:pt>
                <c:pt idx="115">
                  <c:v>1261</c:v>
                </c:pt>
                <c:pt idx="116">
                  <c:v>1262</c:v>
                </c:pt>
                <c:pt idx="117">
                  <c:v>1263</c:v>
                </c:pt>
                <c:pt idx="118">
                  <c:v>1264</c:v>
                </c:pt>
                <c:pt idx="119">
                  <c:v>1265</c:v>
                </c:pt>
                <c:pt idx="120">
                  <c:v>1266</c:v>
                </c:pt>
                <c:pt idx="121">
                  <c:v>1267</c:v>
                </c:pt>
                <c:pt idx="122">
                  <c:v>1268</c:v>
                </c:pt>
                <c:pt idx="123">
                  <c:v>1269</c:v>
                </c:pt>
                <c:pt idx="124">
                  <c:v>1270</c:v>
                </c:pt>
                <c:pt idx="125">
                  <c:v>1271</c:v>
                </c:pt>
                <c:pt idx="126">
                  <c:v>1272</c:v>
                </c:pt>
                <c:pt idx="127">
                  <c:v>1273</c:v>
                </c:pt>
                <c:pt idx="128">
                  <c:v>1274</c:v>
                </c:pt>
                <c:pt idx="129">
                  <c:v>1275</c:v>
                </c:pt>
                <c:pt idx="130">
                  <c:v>1276</c:v>
                </c:pt>
                <c:pt idx="131">
                  <c:v>1277</c:v>
                </c:pt>
                <c:pt idx="132">
                  <c:v>1278</c:v>
                </c:pt>
                <c:pt idx="133">
                  <c:v>1279</c:v>
                </c:pt>
                <c:pt idx="134">
                  <c:v>1280</c:v>
                </c:pt>
                <c:pt idx="135">
                  <c:v>1281</c:v>
                </c:pt>
                <c:pt idx="136">
                  <c:v>1282</c:v>
                </c:pt>
                <c:pt idx="137">
                  <c:v>1283</c:v>
                </c:pt>
                <c:pt idx="138">
                  <c:v>1284</c:v>
                </c:pt>
                <c:pt idx="139">
                  <c:v>1285</c:v>
                </c:pt>
                <c:pt idx="140">
                  <c:v>1286</c:v>
                </c:pt>
                <c:pt idx="141">
                  <c:v>1287</c:v>
                </c:pt>
                <c:pt idx="142">
                  <c:v>1288</c:v>
                </c:pt>
                <c:pt idx="143">
                  <c:v>1289</c:v>
                </c:pt>
                <c:pt idx="144">
                  <c:v>1290</c:v>
                </c:pt>
                <c:pt idx="145">
                  <c:v>1291</c:v>
                </c:pt>
                <c:pt idx="146">
                  <c:v>1292</c:v>
                </c:pt>
                <c:pt idx="147">
                  <c:v>1293</c:v>
                </c:pt>
                <c:pt idx="148">
                  <c:v>1294</c:v>
                </c:pt>
                <c:pt idx="149">
                  <c:v>1295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1308</c:v>
                </c:pt>
                <c:pt idx="163">
                  <c:v>1309</c:v>
                </c:pt>
                <c:pt idx="164">
                  <c:v>1310</c:v>
                </c:pt>
                <c:pt idx="165">
                  <c:v>1311</c:v>
                </c:pt>
                <c:pt idx="166">
                  <c:v>1312</c:v>
                </c:pt>
                <c:pt idx="167">
                  <c:v>1313</c:v>
                </c:pt>
                <c:pt idx="168">
                  <c:v>1314</c:v>
                </c:pt>
                <c:pt idx="169">
                  <c:v>1315</c:v>
                </c:pt>
                <c:pt idx="170">
                  <c:v>1316</c:v>
                </c:pt>
                <c:pt idx="171">
                  <c:v>1317</c:v>
                </c:pt>
                <c:pt idx="172">
                  <c:v>1318</c:v>
                </c:pt>
                <c:pt idx="173">
                  <c:v>1319</c:v>
                </c:pt>
                <c:pt idx="174">
                  <c:v>1320</c:v>
                </c:pt>
                <c:pt idx="175">
                  <c:v>1321</c:v>
                </c:pt>
                <c:pt idx="176">
                  <c:v>1322</c:v>
                </c:pt>
                <c:pt idx="177">
                  <c:v>1323</c:v>
                </c:pt>
                <c:pt idx="178">
                  <c:v>1324</c:v>
                </c:pt>
                <c:pt idx="179">
                  <c:v>1325</c:v>
                </c:pt>
                <c:pt idx="180">
                  <c:v>1326</c:v>
                </c:pt>
                <c:pt idx="181">
                  <c:v>1327</c:v>
                </c:pt>
                <c:pt idx="182">
                  <c:v>1328</c:v>
                </c:pt>
                <c:pt idx="183">
                  <c:v>1329</c:v>
                </c:pt>
                <c:pt idx="184">
                  <c:v>1330</c:v>
                </c:pt>
                <c:pt idx="185">
                  <c:v>1331</c:v>
                </c:pt>
                <c:pt idx="186">
                  <c:v>1332</c:v>
                </c:pt>
                <c:pt idx="187">
                  <c:v>1333</c:v>
                </c:pt>
                <c:pt idx="188">
                  <c:v>1334</c:v>
                </c:pt>
                <c:pt idx="189">
                  <c:v>1335</c:v>
                </c:pt>
                <c:pt idx="190">
                  <c:v>1336</c:v>
                </c:pt>
                <c:pt idx="191">
                  <c:v>1337</c:v>
                </c:pt>
                <c:pt idx="192">
                  <c:v>1338</c:v>
                </c:pt>
                <c:pt idx="193">
                  <c:v>1339</c:v>
                </c:pt>
                <c:pt idx="194">
                  <c:v>1340</c:v>
                </c:pt>
                <c:pt idx="195">
                  <c:v>1341</c:v>
                </c:pt>
                <c:pt idx="196">
                  <c:v>1342</c:v>
                </c:pt>
                <c:pt idx="197">
                  <c:v>1343</c:v>
                </c:pt>
                <c:pt idx="198">
                  <c:v>1344</c:v>
                </c:pt>
                <c:pt idx="199">
                  <c:v>1345</c:v>
                </c:pt>
                <c:pt idx="200">
                  <c:v>1346</c:v>
                </c:pt>
                <c:pt idx="201">
                  <c:v>1347</c:v>
                </c:pt>
                <c:pt idx="202">
                  <c:v>1348</c:v>
                </c:pt>
                <c:pt idx="203">
                  <c:v>1349</c:v>
                </c:pt>
                <c:pt idx="204">
                  <c:v>1350</c:v>
                </c:pt>
                <c:pt idx="205">
                  <c:v>1351</c:v>
                </c:pt>
                <c:pt idx="206">
                  <c:v>1352</c:v>
                </c:pt>
                <c:pt idx="207">
                  <c:v>1353</c:v>
                </c:pt>
                <c:pt idx="208">
                  <c:v>1354</c:v>
                </c:pt>
                <c:pt idx="209">
                  <c:v>1355</c:v>
                </c:pt>
                <c:pt idx="210">
                  <c:v>1356</c:v>
                </c:pt>
                <c:pt idx="211">
                  <c:v>1357</c:v>
                </c:pt>
                <c:pt idx="212">
                  <c:v>1358</c:v>
                </c:pt>
                <c:pt idx="213">
                  <c:v>1359</c:v>
                </c:pt>
              </c:numCache>
            </c:numRef>
          </c:xVal>
          <c:yVal>
            <c:numRef>
              <c:f>Graph!$C$1148:$C$1359</c:f>
              <c:numCache>
                <c:formatCode>General</c:formatCode>
                <c:ptCount val="212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A2-4C9E-AD4C-BE8D511D9F6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Graph!$A$1147:$A$1360</c:f>
              <c:numCache>
                <c:formatCode>General</c:formatCode>
                <c:ptCount val="214"/>
                <c:pt idx="0">
                  <c:v>1146</c:v>
                </c:pt>
                <c:pt idx="1">
                  <c:v>1147</c:v>
                </c:pt>
                <c:pt idx="2">
                  <c:v>1148</c:v>
                </c:pt>
                <c:pt idx="3">
                  <c:v>1149</c:v>
                </c:pt>
                <c:pt idx="4">
                  <c:v>1150</c:v>
                </c:pt>
                <c:pt idx="5">
                  <c:v>1151</c:v>
                </c:pt>
                <c:pt idx="6">
                  <c:v>1152</c:v>
                </c:pt>
                <c:pt idx="7">
                  <c:v>1153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1157</c:v>
                </c:pt>
                <c:pt idx="12">
                  <c:v>1158</c:v>
                </c:pt>
                <c:pt idx="13">
                  <c:v>1159</c:v>
                </c:pt>
                <c:pt idx="14">
                  <c:v>1160</c:v>
                </c:pt>
                <c:pt idx="15">
                  <c:v>1161</c:v>
                </c:pt>
                <c:pt idx="16">
                  <c:v>1162</c:v>
                </c:pt>
                <c:pt idx="17">
                  <c:v>1163</c:v>
                </c:pt>
                <c:pt idx="18">
                  <c:v>1164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1174</c:v>
                </c:pt>
                <c:pt idx="29">
                  <c:v>1175</c:v>
                </c:pt>
                <c:pt idx="30">
                  <c:v>1176</c:v>
                </c:pt>
                <c:pt idx="31">
                  <c:v>1177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1181</c:v>
                </c:pt>
                <c:pt idx="36">
                  <c:v>1182</c:v>
                </c:pt>
                <c:pt idx="37">
                  <c:v>1183</c:v>
                </c:pt>
                <c:pt idx="38">
                  <c:v>1184</c:v>
                </c:pt>
                <c:pt idx="39">
                  <c:v>1185</c:v>
                </c:pt>
                <c:pt idx="40">
                  <c:v>1186</c:v>
                </c:pt>
                <c:pt idx="41">
                  <c:v>1187</c:v>
                </c:pt>
                <c:pt idx="42">
                  <c:v>1188</c:v>
                </c:pt>
                <c:pt idx="43">
                  <c:v>1189</c:v>
                </c:pt>
                <c:pt idx="44">
                  <c:v>1190</c:v>
                </c:pt>
                <c:pt idx="45">
                  <c:v>1191</c:v>
                </c:pt>
                <c:pt idx="46">
                  <c:v>1192</c:v>
                </c:pt>
                <c:pt idx="47">
                  <c:v>1193</c:v>
                </c:pt>
                <c:pt idx="48">
                  <c:v>1194</c:v>
                </c:pt>
                <c:pt idx="49">
                  <c:v>1195</c:v>
                </c:pt>
                <c:pt idx="50">
                  <c:v>1196</c:v>
                </c:pt>
                <c:pt idx="51">
                  <c:v>1197</c:v>
                </c:pt>
                <c:pt idx="52">
                  <c:v>1198</c:v>
                </c:pt>
                <c:pt idx="53">
                  <c:v>1199</c:v>
                </c:pt>
                <c:pt idx="54">
                  <c:v>1200</c:v>
                </c:pt>
                <c:pt idx="55">
                  <c:v>1201</c:v>
                </c:pt>
                <c:pt idx="56">
                  <c:v>1202</c:v>
                </c:pt>
                <c:pt idx="57">
                  <c:v>1203</c:v>
                </c:pt>
                <c:pt idx="58">
                  <c:v>1204</c:v>
                </c:pt>
                <c:pt idx="59">
                  <c:v>1205</c:v>
                </c:pt>
                <c:pt idx="60">
                  <c:v>1206</c:v>
                </c:pt>
                <c:pt idx="61">
                  <c:v>1207</c:v>
                </c:pt>
                <c:pt idx="62">
                  <c:v>1208</c:v>
                </c:pt>
                <c:pt idx="63">
                  <c:v>1209</c:v>
                </c:pt>
                <c:pt idx="64">
                  <c:v>1210</c:v>
                </c:pt>
                <c:pt idx="65">
                  <c:v>1211</c:v>
                </c:pt>
                <c:pt idx="66">
                  <c:v>1212</c:v>
                </c:pt>
                <c:pt idx="67">
                  <c:v>1213</c:v>
                </c:pt>
                <c:pt idx="68">
                  <c:v>1214</c:v>
                </c:pt>
                <c:pt idx="69">
                  <c:v>1215</c:v>
                </c:pt>
                <c:pt idx="70">
                  <c:v>1216</c:v>
                </c:pt>
                <c:pt idx="71">
                  <c:v>1217</c:v>
                </c:pt>
                <c:pt idx="72">
                  <c:v>1218</c:v>
                </c:pt>
                <c:pt idx="73">
                  <c:v>1219</c:v>
                </c:pt>
                <c:pt idx="74">
                  <c:v>1220</c:v>
                </c:pt>
                <c:pt idx="75">
                  <c:v>1221</c:v>
                </c:pt>
                <c:pt idx="76">
                  <c:v>1222</c:v>
                </c:pt>
                <c:pt idx="77">
                  <c:v>1223</c:v>
                </c:pt>
                <c:pt idx="78">
                  <c:v>1224</c:v>
                </c:pt>
                <c:pt idx="79">
                  <c:v>1225</c:v>
                </c:pt>
                <c:pt idx="80">
                  <c:v>1226</c:v>
                </c:pt>
                <c:pt idx="81">
                  <c:v>1227</c:v>
                </c:pt>
                <c:pt idx="82">
                  <c:v>1228</c:v>
                </c:pt>
                <c:pt idx="83">
                  <c:v>1229</c:v>
                </c:pt>
                <c:pt idx="84">
                  <c:v>1230</c:v>
                </c:pt>
                <c:pt idx="85">
                  <c:v>1231</c:v>
                </c:pt>
                <c:pt idx="86">
                  <c:v>1232</c:v>
                </c:pt>
                <c:pt idx="87">
                  <c:v>1233</c:v>
                </c:pt>
                <c:pt idx="88">
                  <c:v>1234</c:v>
                </c:pt>
                <c:pt idx="89">
                  <c:v>1235</c:v>
                </c:pt>
                <c:pt idx="90">
                  <c:v>1236</c:v>
                </c:pt>
                <c:pt idx="91">
                  <c:v>1237</c:v>
                </c:pt>
                <c:pt idx="92">
                  <c:v>1238</c:v>
                </c:pt>
                <c:pt idx="93">
                  <c:v>1239</c:v>
                </c:pt>
                <c:pt idx="94">
                  <c:v>1240</c:v>
                </c:pt>
                <c:pt idx="95">
                  <c:v>1241</c:v>
                </c:pt>
                <c:pt idx="96">
                  <c:v>1242</c:v>
                </c:pt>
                <c:pt idx="97">
                  <c:v>1243</c:v>
                </c:pt>
                <c:pt idx="98">
                  <c:v>1244</c:v>
                </c:pt>
                <c:pt idx="99">
                  <c:v>1245</c:v>
                </c:pt>
                <c:pt idx="100">
                  <c:v>1246</c:v>
                </c:pt>
                <c:pt idx="101">
                  <c:v>1247</c:v>
                </c:pt>
                <c:pt idx="102">
                  <c:v>1248</c:v>
                </c:pt>
                <c:pt idx="103">
                  <c:v>1249</c:v>
                </c:pt>
                <c:pt idx="104">
                  <c:v>1250</c:v>
                </c:pt>
                <c:pt idx="105">
                  <c:v>1251</c:v>
                </c:pt>
                <c:pt idx="106">
                  <c:v>1252</c:v>
                </c:pt>
                <c:pt idx="107">
                  <c:v>1253</c:v>
                </c:pt>
                <c:pt idx="108">
                  <c:v>1254</c:v>
                </c:pt>
                <c:pt idx="109">
                  <c:v>1255</c:v>
                </c:pt>
                <c:pt idx="110">
                  <c:v>1256</c:v>
                </c:pt>
                <c:pt idx="111">
                  <c:v>1257</c:v>
                </c:pt>
                <c:pt idx="112">
                  <c:v>1258</c:v>
                </c:pt>
                <c:pt idx="113">
                  <c:v>1259</c:v>
                </c:pt>
                <c:pt idx="114">
                  <c:v>1260</c:v>
                </c:pt>
                <c:pt idx="115">
                  <c:v>1261</c:v>
                </c:pt>
                <c:pt idx="116">
                  <c:v>1262</c:v>
                </c:pt>
                <c:pt idx="117">
                  <c:v>1263</c:v>
                </c:pt>
                <c:pt idx="118">
                  <c:v>1264</c:v>
                </c:pt>
                <c:pt idx="119">
                  <c:v>1265</c:v>
                </c:pt>
                <c:pt idx="120">
                  <c:v>1266</c:v>
                </c:pt>
                <c:pt idx="121">
                  <c:v>1267</c:v>
                </c:pt>
                <c:pt idx="122">
                  <c:v>1268</c:v>
                </c:pt>
                <c:pt idx="123">
                  <c:v>1269</c:v>
                </c:pt>
                <c:pt idx="124">
                  <c:v>1270</c:v>
                </c:pt>
                <c:pt idx="125">
                  <c:v>1271</c:v>
                </c:pt>
                <c:pt idx="126">
                  <c:v>1272</c:v>
                </c:pt>
                <c:pt idx="127">
                  <c:v>1273</c:v>
                </c:pt>
                <c:pt idx="128">
                  <c:v>1274</c:v>
                </c:pt>
                <c:pt idx="129">
                  <c:v>1275</c:v>
                </c:pt>
                <c:pt idx="130">
                  <c:v>1276</c:v>
                </c:pt>
                <c:pt idx="131">
                  <c:v>1277</c:v>
                </c:pt>
                <c:pt idx="132">
                  <c:v>1278</c:v>
                </c:pt>
                <c:pt idx="133">
                  <c:v>1279</c:v>
                </c:pt>
                <c:pt idx="134">
                  <c:v>1280</c:v>
                </c:pt>
                <c:pt idx="135">
                  <c:v>1281</c:v>
                </c:pt>
                <c:pt idx="136">
                  <c:v>1282</c:v>
                </c:pt>
                <c:pt idx="137">
                  <c:v>1283</c:v>
                </c:pt>
                <c:pt idx="138">
                  <c:v>1284</c:v>
                </c:pt>
                <c:pt idx="139">
                  <c:v>1285</c:v>
                </c:pt>
                <c:pt idx="140">
                  <c:v>1286</c:v>
                </c:pt>
                <c:pt idx="141">
                  <c:v>1287</c:v>
                </c:pt>
                <c:pt idx="142">
                  <c:v>1288</c:v>
                </c:pt>
                <c:pt idx="143">
                  <c:v>1289</c:v>
                </c:pt>
                <c:pt idx="144">
                  <c:v>1290</c:v>
                </c:pt>
                <c:pt idx="145">
                  <c:v>1291</c:v>
                </c:pt>
                <c:pt idx="146">
                  <c:v>1292</c:v>
                </c:pt>
                <c:pt idx="147">
                  <c:v>1293</c:v>
                </c:pt>
                <c:pt idx="148">
                  <c:v>1294</c:v>
                </c:pt>
                <c:pt idx="149">
                  <c:v>1295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1308</c:v>
                </c:pt>
                <c:pt idx="163">
                  <c:v>1309</c:v>
                </c:pt>
                <c:pt idx="164">
                  <c:v>1310</c:v>
                </c:pt>
                <c:pt idx="165">
                  <c:v>1311</c:v>
                </c:pt>
                <c:pt idx="166">
                  <c:v>1312</c:v>
                </c:pt>
                <c:pt idx="167">
                  <c:v>1313</c:v>
                </c:pt>
                <c:pt idx="168">
                  <c:v>1314</c:v>
                </c:pt>
                <c:pt idx="169">
                  <c:v>1315</c:v>
                </c:pt>
                <c:pt idx="170">
                  <c:v>1316</c:v>
                </c:pt>
                <c:pt idx="171">
                  <c:v>1317</c:v>
                </c:pt>
                <c:pt idx="172">
                  <c:v>1318</c:v>
                </c:pt>
                <c:pt idx="173">
                  <c:v>1319</c:v>
                </c:pt>
                <c:pt idx="174">
                  <c:v>1320</c:v>
                </c:pt>
                <c:pt idx="175">
                  <c:v>1321</c:v>
                </c:pt>
                <c:pt idx="176">
                  <c:v>1322</c:v>
                </c:pt>
                <c:pt idx="177">
                  <c:v>1323</c:v>
                </c:pt>
                <c:pt idx="178">
                  <c:v>1324</c:v>
                </c:pt>
                <c:pt idx="179">
                  <c:v>1325</c:v>
                </c:pt>
                <c:pt idx="180">
                  <c:v>1326</c:v>
                </c:pt>
                <c:pt idx="181">
                  <c:v>1327</c:v>
                </c:pt>
                <c:pt idx="182">
                  <c:v>1328</c:v>
                </c:pt>
                <c:pt idx="183">
                  <c:v>1329</c:v>
                </c:pt>
                <c:pt idx="184">
                  <c:v>1330</c:v>
                </c:pt>
                <c:pt idx="185">
                  <c:v>1331</c:v>
                </c:pt>
                <c:pt idx="186">
                  <c:v>1332</c:v>
                </c:pt>
                <c:pt idx="187">
                  <c:v>1333</c:v>
                </c:pt>
                <c:pt idx="188">
                  <c:v>1334</c:v>
                </c:pt>
                <c:pt idx="189">
                  <c:v>1335</c:v>
                </c:pt>
                <c:pt idx="190">
                  <c:v>1336</c:v>
                </c:pt>
                <c:pt idx="191">
                  <c:v>1337</c:v>
                </c:pt>
                <c:pt idx="192">
                  <c:v>1338</c:v>
                </c:pt>
                <c:pt idx="193">
                  <c:v>1339</c:v>
                </c:pt>
                <c:pt idx="194">
                  <c:v>1340</c:v>
                </c:pt>
                <c:pt idx="195">
                  <c:v>1341</c:v>
                </c:pt>
                <c:pt idx="196">
                  <c:v>1342</c:v>
                </c:pt>
                <c:pt idx="197">
                  <c:v>1343</c:v>
                </c:pt>
                <c:pt idx="198">
                  <c:v>1344</c:v>
                </c:pt>
                <c:pt idx="199">
                  <c:v>1345</c:v>
                </c:pt>
                <c:pt idx="200">
                  <c:v>1346</c:v>
                </c:pt>
                <c:pt idx="201">
                  <c:v>1347</c:v>
                </c:pt>
                <c:pt idx="202">
                  <c:v>1348</c:v>
                </c:pt>
                <c:pt idx="203">
                  <c:v>1349</c:v>
                </c:pt>
                <c:pt idx="204">
                  <c:v>1350</c:v>
                </c:pt>
                <c:pt idx="205">
                  <c:v>1351</c:v>
                </c:pt>
                <c:pt idx="206">
                  <c:v>1352</c:v>
                </c:pt>
                <c:pt idx="207">
                  <c:v>1353</c:v>
                </c:pt>
                <c:pt idx="208">
                  <c:v>1354</c:v>
                </c:pt>
                <c:pt idx="209">
                  <c:v>1355</c:v>
                </c:pt>
                <c:pt idx="210">
                  <c:v>1356</c:v>
                </c:pt>
                <c:pt idx="211">
                  <c:v>1357</c:v>
                </c:pt>
                <c:pt idx="212">
                  <c:v>1358</c:v>
                </c:pt>
                <c:pt idx="213">
                  <c:v>1359</c:v>
                </c:pt>
              </c:numCache>
            </c:numRef>
          </c:xVal>
          <c:yVal>
            <c:numRef>
              <c:f>Graph!$E$1148:$E$1359</c:f>
              <c:numCache>
                <c:formatCode>General</c:formatCode>
                <c:ptCount val="212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A2-4C9E-AD4C-BE8D511D9F6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Graph!$A$1147:$A$1360</c:f>
              <c:numCache>
                <c:formatCode>General</c:formatCode>
                <c:ptCount val="214"/>
                <c:pt idx="0">
                  <c:v>1146</c:v>
                </c:pt>
                <c:pt idx="1">
                  <c:v>1147</c:v>
                </c:pt>
                <c:pt idx="2">
                  <c:v>1148</c:v>
                </c:pt>
                <c:pt idx="3">
                  <c:v>1149</c:v>
                </c:pt>
                <c:pt idx="4">
                  <c:v>1150</c:v>
                </c:pt>
                <c:pt idx="5">
                  <c:v>1151</c:v>
                </c:pt>
                <c:pt idx="6">
                  <c:v>1152</c:v>
                </c:pt>
                <c:pt idx="7">
                  <c:v>1153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1157</c:v>
                </c:pt>
                <c:pt idx="12">
                  <c:v>1158</c:v>
                </c:pt>
                <c:pt idx="13">
                  <c:v>1159</c:v>
                </c:pt>
                <c:pt idx="14">
                  <c:v>1160</c:v>
                </c:pt>
                <c:pt idx="15">
                  <c:v>1161</c:v>
                </c:pt>
                <c:pt idx="16">
                  <c:v>1162</c:v>
                </c:pt>
                <c:pt idx="17">
                  <c:v>1163</c:v>
                </c:pt>
                <c:pt idx="18">
                  <c:v>1164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1174</c:v>
                </c:pt>
                <c:pt idx="29">
                  <c:v>1175</c:v>
                </c:pt>
                <c:pt idx="30">
                  <c:v>1176</c:v>
                </c:pt>
                <c:pt idx="31">
                  <c:v>1177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1181</c:v>
                </c:pt>
                <c:pt idx="36">
                  <c:v>1182</c:v>
                </c:pt>
                <c:pt idx="37">
                  <c:v>1183</c:v>
                </c:pt>
                <c:pt idx="38">
                  <c:v>1184</c:v>
                </c:pt>
                <c:pt idx="39">
                  <c:v>1185</c:v>
                </c:pt>
                <c:pt idx="40">
                  <c:v>1186</c:v>
                </c:pt>
                <c:pt idx="41">
                  <c:v>1187</c:v>
                </c:pt>
                <c:pt idx="42">
                  <c:v>1188</c:v>
                </c:pt>
                <c:pt idx="43">
                  <c:v>1189</c:v>
                </c:pt>
                <c:pt idx="44">
                  <c:v>1190</c:v>
                </c:pt>
                <c:pt idx="45">
                  <c:v>1191</c:v>
                </c:pt>
                <c:pt idx="46">
                  <c:v>1192</c:v>
                </c:pt>
                <c:pt idx="47">
                  <c:v>1193</c:v>
                </c:pt>
                <c:pt idx="48">
                  <c:v>1194</c:v>
                </c:pt>
                <c:pt idx="49">
                  <c:v>1195</c:v>
                </c:pt>
                <c:pt idx="50">
                  <c:v>1196</c:v>
                </c:pt>
                <c:pt idx="51">
                  <c:v>1197</c:v>
                </c:pt>
                <c:pt idx="52">
                  <c:v>1198</c:v>
                </c:pt>
                <c:pt idx="53">
                  <c:v>1199</c:v>
                </c:pt>
                <c:pt idx="54">
                  <c:v>1200</c:v>
                </c:pt>
                <c:pt idx="55">
                  <c:v>1201</c:v>
                </c:pt>
                <c:pt idx="56">
                  <c:v>1202</c:v>
                </c:pt>
                <c:pt idx="57">
                  <c:v>1203</c:v>
                </c:pt>
                <c:pt idx="58">
                  <c:v>1204</c:v>
                </c:pt>
                <c:pt idx="59">
                  <c:v>1205</c:v>
                </c:pt>
                <c:pt idx="60">
                  <c:v>1206</c:v>
                </c:pt>
                <c:pt idx="61">
                  <c:v>1207</c:v>
                </c:pt>
                <c:pt idx="62">
                  <c:v>1208</c:v>
                </c:pt>
                <c:pt idx="63">
                  <c:v>1209</c:v>
                </c:pt>
                <c:pt idx="64">
                  <c:v>1210</c:v>
                </c:pt>
                <c:pt idx="65">
                  <c:v>1211</c:v>
                </c:pt>
                <c:pt idx="66">
                  <c:v>1212</c:v>
                </c:pt>
                <c:pt idx="67">
                  <c:v>1213</c:v>
                </c:pt>
                <c:pt idx="68">
                  <c:v>1214</c:v>
                </c:pt>
                <c:pt idx="69">
                  <c:v>1215</c:v>
                </c:pt>
                <c:pt idx="70">
                  <c:v>1216</c:v>
                </c:pt>
                <c:pt idx="71">
                  <c:v>1217</c:v>
                </c:pt>
                <c:pt idx="72">
                  <c:v>1218</c:v>
                </c:pt>
                <c:pt idx="73">
                  <c:v>1219</c:v>
                </c:pt>
                <c:pt idx="74">
                  <c:v>1220</c:v>
                </c:pt>
                <c:pt idx="75">
                  <c:v>1221</c:v>
                </c:pt>
                <c:pt idx="76">
                  <c:v>1222</c:v>
                </c:pt>
                <c:pt idx="77">
                  <c:v>1223</c:v>
                </c:pt>
                <c:pt idx="78">
                  <c:v>1224</c:v>
                </c:pt>
                <c:pt idx="79">
                  <c:v>1225</c:v>
                </c:pt>
                <c:pt idx="80">
                  <c:v>1226</c:v>
                </c:pt>
                <c:pt idx="81">
                  <c:v>1227</c:v>
                </c:pt>
                <c:pt idx="82">
                  <c:v>1228</c:v>
                </c:pt>
                <c:pt idx="83">
                  <c:v>1229</c:v>
                </c:pt>
                <c:pt idx="84">
                  <c:v>1230</c:v>
                </c:pt>
                <c:pt idx="85">
                  <c:v>1231</c:v>
                </c:pt>
                <c:pt idx="86">
                  <c:v>1232</c:v>
                </c:pt>
                <c:pt idx="87">
                  <c:v>1233</c:v>
                </c:pt>
                <c:pt idx="88">
                  <c:v>1234</c:v>
                </c:pt>
                <c:pt idx="89">
                  <c:v>1235</c:v>
                </c:pt>
                <c:pt idx="90">
                  <c:v>1236</c:v>
                </c:pt>
                <c:pt idx="91">
                  <c:v>1237</c:v>
                </c:pt>
                <c:pt idx="92">
                  <c:v>1238</c:v>
                </c:pt>
                <c:pt idx="93">
                  <c:v>1239</c:v>
                </c:pt>
                <c:pt idx="94">
                  <c:v>1240</c:v>
                </c:pt>
                <c:pt idx="95">
                  <c:v>1241</c:v>
                </c:pt>
                <c:pt idx="96">
                  <c:v>1242</c:v>
                </c:pt>
                <c:pt idx="97">
                  <c:v>1243</c:v>
                </c:pt>
                <c:pt idx="98">
                  <c:v>1244</c:v>
                </c:pt>
                <c:pt idx="99">
                  <c:v>1245</c:v>
                </c:pt>
                <c:pt idx="100">
                  <c:v>1246</c:v>
                </c:pt>
                <c:pt idx="101">
                  <c:v>1247</c:v>
                </c:pt>
                <c:pt idx="102">
                  <c:v>1248</c:v>
                </c:pt>
                <c:pt idx="103">
                  <c:v>1249</c:v>
                </c:pt>
                <c:pt idx="104">
                  <c:v>1250</c:v>
                </c:pt>
                <c:pt idx="105">
                  <c:v>1251</c:v>
                </c:pt>
                <c:pt idx="106">
                  <c:v>1252</c:v>
                </c:pt>
                <c:pt idx="107">
                  <c:v>1253</c:v>
                </c:pt>
                <c:pt idx="108">
                  <c:v>1254</c:v>
                </c:pt>
                <c:pt idx="109">
                  <c:v>1255</c:v>
                </c:pt>
                <c:pt idx="110">
                  <c:v>1256</c:v>
                </c:pt>
                <c:pt idx="111">
                  <c:v>1257</c:v>
                </c:pt>
                <c:pt idx="112">
                  <c:v>1258</c:v>
                </c:pt>
                <c:pt idx="113">
                  <c:v>1259</c:v>
                </c:pt>
                <c:pt idx="114">
                  <c:v>1260</c:v>
                </c:pt>
                <c:pt idx="115">
                  <c:v>1261</c:v>
                </c:pt>
                <c:pt idx="116">
                  <c:v>1262</c:v>
                </c:pt>
                <c:pt idx="117">
                  <c:v>1263</c:v>
                </c:pt>
                <c:pt idx="118">
                  <c:v>1264</c:v>
                </c:pt>
                <c:pt idx="119">
                  <c:v>1265</c:v>
                </c:pt>
                <c:pt idx="120">
                  <c:v>1266</c:v>
                </c:pt>
                <c:pt idx="121">
                  <c:v>1267</c:v>
                </c:pt>
                <c:pt idx="122">
                  <c:v>1268</c:v>
                </c:pt>
                <c:pt idx="123">
                  <c:v>1269</c:v>
                </c:pt>
                <c:pt idx="124">
                  <c:v>1270</c:v>
                </c:pt>
                <c:pt idx="125">
                  <c:v>1271</c:v>
                </c:pt>
                <c:pt idx="126">
                  <c:v>1272</c:v>
                </c:pt>
                <c:pt idx="127">
                  <c:v>1273</c:v>
                </c:pt>
                <c:pt idx="128">
                  <c:v>1274</c:v>
                </c:pt>
                <c:pt idx="129">
                  <c:v>1275</c:v>
                </c:pt>
                <c:pt idx="130">
                  <c:v>1276</c:v>
                </c:pt>
                <c:pt idx="131">
                  <c:v>1277</c:v>
                </c:pt>
                <c:pt idx="132">
                  <c:v>1278</c:v>
                </c:pt>
                <c:pt idx="133">
                  <c:v>1279</c:v>
                </c:pt>
                <c:pt idx="134">
                  <c:v>1280</c:v>
                </c:pt>
                <c:pt idx="135">
                  <c:v>1281</c:v>
                </c:pt>
                <c:pt idx="136">
                  <c:v>1282</c:v>
                </c:pt>
                <c:pt idx="137">
                  <c:v>1283</c:v>
                </c:pt>
                <c:pt idx="138">
                  <c:v>1284</c:v>
                </c:pt>
                <c:pt idx="139">
                  <c:v>1285</c:v>
                </c:pt>
                <c:pt idx="140">
                  <c:v>1286</c:v>
                </c:pt>
                <c:pt idx="141">
                  <c:v>1287</c:v>
                </c:pt>
                <c:pt idx="142">
                  <c:v>1288</c:v>
                </c:pt>
                <c:pt idx="143">
                  <c:v>1289</c:v>
                </c:pt>
                <c:pt idx="144">
                  <c:v>1290</c:v>
                </c:pt>
                <c:pt idx="145">
                  <c:v>1291</c:v>
                </c:pt>
                <c:pt idx="146">
                  <c:v>1292</c:v>
                </c:pt>
                <c:pt idx="147">
                  <c:v>1293</c:v>
                </c:pt>
                <c:pt idx="148">
                  <c:v>1294</c:v>
                </c:pt>
                <c:pt idx="149">
                  <c:v>1295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1308</c:v>
                </c:pt>
                <c:pt idx="163">
                  <c:v>1309</c:v>
                </c:pt>
                <c:pt idx="164">
                  <c:v>1310</c:v>
                </c:pt>
                <c:pt idx="165">
                  <c:v>1311</c:v>
                </c:pt>
                <c:pt idx="166">
                  <c:v>1312</c:v>
                </c:pt>
                <c:pt idx="167">
                  <c:v>1313</c:v>
                </c:pt>
                <c:pt idx="168">
                  <c:v>1314</c:v>
                </c:pt>
                <c:pt idx="169">
                  <c:v>1315</c:v>
                </c:pt>
                <c:pt idx="170">
                  <c:v>1316</c:v>
                </c:pt>
                <c:pt idx="171">
                  <c:v>1317</c:v>
                </c:pt>
                <c:pt idx="172">
                  <c:v>1318</c:v>
                </c:pt>
                <c:pt idx="173">
                  <c:v>1319</c:v>
                </c:pt>
                <c:pt idx="174">
                  <c:v>1320</c:v>
                </c:pt>
                <c:pt idx="175">
                  <c:v>1321</c:v>
                </c:pt>
                <c:pt idx="176">
                  <c:v>1322</c:v>
                </c:pt>
                <c:pt idx="177">
                  <c:v>1323</c:v>
                </c:pt>
                <c:pt idx="178">
                  <c:v>1324</c:v>
                </c:pt>
                <c:pt idx="179">
                  <c:v>1325</c:v>
                </c:pt>
                <c:pt idx="180">
                  <c:v>1326</c:v>
                </c:pt>
                <c:pt idx="181">
                  <c:v>1327</c:v>
                </c:pt>
                <c:pt idx="182">
                  <c:v>1328</c:v>
                </c:pt>
                <c:pt idx="183">
                  <c:v>1329</c:v>
                </c:pt>
                <c:pt idx="184">
                  <c:v>1330</c:v>
                </c:pt>
                <c:pt idx="185">
                  <c:v>1331</c:v>
                </c:pt>
                <c:pt idx="186">
                  <c:v>1332</c:v>
                </c:pt>
                <c:pt idx="187">
                  <c:v>1333</c:v>
                </c:pt>
                <c:pt idx="188">
                  <c:v>1334</c:v>
                </c:pt>
                <c:pt idx="189">
                  <c:v>1335</c:v>
                </c:pt>
                <c:pt idx="190">
                  <c:v>1336</c:v>
                </c:pt>
                <c:pt idx="191">
                  <c:v>1337</c:v>
                </c:pt>
                <c:pt idx="192">
                  <c:v>1338</c:v>
                </c:pt>
                <c:pt idx="193">
                  <c:v>1339</c:v>
                </c:pt>
                <c:pt idx="194">
                  <c:v>1340</c:v>
                </c:pt>
                <c:pt idx="195">
                  <c:v>1341</c:v>
                </c:pt>
                <c:pt idx="196">
                  <c:v>1342</c:v>
                </c:pt>
                <c:pt idx="197">
                  <c:v>1343</c:v>
                </c:pt>
                <c:pt idx="198">
                  <c:v>1344</c:v>
                </c:pt>
                <c:pt idx="199">
                  <c:v>1345</c:v>
                </c:pt>
                <c:pt idx="200">
                  <c:v>1346</c:v>
                </c:pt>
                <c:pt idx="201">
                  <c:v>1347</c:v>
                </c:pt>
                <c:pt idx="202">
                  <c:v>1348</c:v>
                </c:pt>
                <c:pt idx="203">
                  <c:v>1349</c:v>
                </c:pt>
                <c:pt idx="204">
                  <c:v>1350</c:v>
                </c:pt>
                <c:pt idx="205">
                  <c:v>1351</c:v>
                </c:pt>
                <c:pt idx="206">
                  <c:v>1352</c:v>
                </c:pt>
                <c:pt idx="207">
                  <c:v>1353</c:v>
                </c:pt>
                <c:pt idx="208">
                  <c:v>1354</c:v>
                </c:pt>
                <c:pt idx="209">
                  <c:v>1355</c:v>
                </c:pt>
                <c:pt idx="210">
                  <c:v>1356</c:v>
                </c:pt>
                <c:pt idx="211">
                  <c:v>1357</c:v>
                </c:pt>
                <c:pt idx="212">
                  <c:v>1358</c:v>
                </c:pt>
                <c:pt idx="213">
                  <c:v>1359</c:v>
                </c:pt>
              </c:numCache>
            </c:numRef>
          </c:xVal>
          <c:yVal>
            <c:numRef>
              <c:f>Graph!$G$1148:$G$1359</c:f>
              <c:numCache>
                <c:formatCode>General</c:formatCode>
                <c:ptCount val="2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A2-4C9E-AD4C-BE8D511D9F6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Graph!$A$1147:$A$1360</c:f>
              <c:numCache>
                <c:formatCode>General</c:formatCode>
                <c:ptCount val="214"/>
                <c:pt idx="0">
                  <c:v>1146</c:v>
                </c:pt>
                <c:pt idx="1">
                  <c:v>1147</c:v>
                </c:pt>
                <c:pt idx="2">
                  <c:v>1148</c:v>
                </c:pt>
                <c:pt idx="3">
                  <c:v>1149</c:v>
                </c:pt>
                <c:pt idx="4">
                  <c:v>1150</c:v>
                </c:pt>
                <c:pt idx="5">
                  <c:v>1151</c:v>
                </c:pt>
                <c:pt idx="6">
                  <c:v>1152</c:v>
                </c:pt>
                <c:pt idx="7">
                  <c:v>1153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1157</c:v>
                </c:pt>
                <c:pt idx="12">
                  <c:v>1158</c:v>
                </c:pt>
                <c:pt idx="13">
                  <c:v>1159</c:v>
                </c:pt>
                <c:pt idx="14">
                  <c:v>1160</c:v>
                </c:pt>
                <c:pt idx="15">
                  <c:v>1161</c:v>
                </c:pt>
                <c:pt idx="16">
                  <c:v>1162</c:v>
                </c:pt>
                <c:pt idx="17">
                  <c:v>1163</c:v>
                </c:pt>
                <c:pt idx="18">
                  <c:v>1164</c:v>
                </c:pt>
                <c:pt idx="19">
                  <c:v>1165</c:v>
                </c:pt>
                <c:pt idx="20">
                  <c:v>1166</c:v>
                </c:pt>
                <c:pt idx="21">
                  <c:v>1167</c:v>
                </c:pt>
                <c:pt idx="22">
                  <c:v>1168</c:v>
                </c:pt>
                <c:pt idx="23">
                  <c:v>1169</c:v>
                </c:pt>
                <c:pt idx="24">
                  <c:v>1170</c:v>
                </c:pt>
                <c:pt idx="25">
                  <c:v>1171</c:v>
                </c:pt>
                <c:pt idx="26">
                  <c:v>1172</c:v>
                </c:pt>
                <c:pt idx="27">
                  <c:v>1173</c:v>
                </c:pt>
                <c:pt idx="28">
                  <c:v>1174</c:v>
                </c:pt>
                <c:pt idx="29">
                  <c:v>1175</c:v>
                </c:pt>
                <c:pt idx="30">
                  <c:v>1176</c:v>
                </c:pt>
                <c:pt idx="31">
                  <c:v>1177</c:v>
                </c:pt>
                <c:pt idx="32">
                  <c:v>1178</c:v>
                </c:pt>
                <c:pt idx="33">
                  <c:v>1179</c:v>
                </c:pt>
                <c:pt idx="34">
                  <c:v>1180</c:v>
                </c:pt>
                <c:pt idx="35">
                  <c:v>1181</c:v>
                </c:pt>
                <c:pt idx="36">
                  <c:v>1182</c:v>
                </c:pt>
                <c:pt idx="37">
                  <c:v>1183</c:v>
                </c:pt>
                <c:pt idx="38">
                  <c:v>1184</c:v>
                </c:pt>
                <c:pt idx="39">
                  <c:v>1185</c:v>
                </c:pt>
                <c:pt idx="40">
                  <c:v>1186</c:v>
                </c:pt>
                <c:pt idx="41">
                  <c:v>1187</c:v>
                </c:pt>
                <c:pt idx="42">
                  <c:v>1188</c:v>
                </c:pt>
                <c:pt idx="43">
                  <c:v>1189</c:v>
                </c:pt>
                <c:pt idx="44">
                  <c:v>1190</c:v>
                </c:pt>
                <c:pt idx="45">
                  <c:v>1191</c:v>
                </c:pt>
                <c:pt idx="46">
                  <c:v>1192</c:v>
                </c:pt>
                <c:pt idx="47">
                  <c:v>1193</c:v>
                </c:pt>
                <c:pt idx="48">
                  <c:v>1194</c:v>
                </c:pt>
                <c:pt idx="49">
                  <c:v>1195</c:v>
                </c:pt>
                <c:pt idx="50">
                  <c:v>1196</c:v>
                </c:pt>
                <c:pt idx="51">
                  <c:v>1197</c:v>
                </c:pt>
                <c:pt idx="52">
                  <c:v>1198</c:v>
                </c:pt>
                <c:pt idx="53">
                  <c:v>1199</c:v>
                </c:pt>
                <c:pt idx="54">
                  <c:v>1200</c:v>
                </c:pt>
                <c:pt idx="55">
                  <c:v>1201</c:v>
                </c:pt>
                <c:pt idx="56">
                  <c:v>1202</c:v>
                </c:pt>
                <c:pt idx="57">
                  <c:v>1203</c:v>
                </c:pt>
                <c:pt idx="58">
                  <c:v>1204</c:v>
                </c:pt>
                <c:pt idx="59">
                  <c:v>1205</c:v>
                </c:pt>
                <c:pt idx="60">
                  <c:v>1206</c:v>
                </c:pt>
                <c:pt idx="61">
                  <c:v>1207</c:v>
                </c:pt>
                <c:pt idx="62">
                  <c:v>1208</c:v>
                </c:pt>
                <c:pt idx="63">
                  <c:v>1209</c:v>
                </c:pt>
                <c:pt idx="64">
                  <c:v>1210</c:v>
                </c:pt>
                <c:pt idx="65">
                  <c:v>1211</c:v>
                </c:pt>
                <c:pt idx="66">
                  <c:v>1212</c:v>
                </c:pt>
                <c:pt idx="67">
                  <c:v>1213</c:v>
                </c:pt>
                <c:pt idx="68">
                  <c:v>1214</c:v>
                </c:pt>
                <c:pt idx="69">
                  <c:v>1215</c:v>
                </c:pt>
                <c:pt idx="70">
                  <c:v>1216</c:v>
                </c:pt>
                <c:pt idx="71">
                  <c:v>1217</c:v>
                </c:pt>
                <c:pt idx="72">
                  <c:v>1218</c:v>
                </c:pt>
                <c:pt idx="73">
                  <c:v>1219</c:v>
                </c:pt>
                <c:pt idx="74">
                  <c:v>1220</c:v>
                </c:pt>
                <c:pt idx="75">
                  <c:v>1221</c:v>
                </c:pt>
                <c:pt idx="76">
                  <c:v>1222</c:v>
                </c:pt>
                <c:pt idx="77">
                  <c:v>1223</c:v>
                </c:pt>
                <c:pt idx="78">
                  <c:v>1224</c:v>
                </c:pt>
                <c:pt idx="79">
                  <c:v>1225</c:v>
                </c:pt>
                <c:pt idx="80">
                  <c:v>1226</c:v>
                </c:pt>
                <c:pt idx="81">
                  <c:v>1227</c:v>
                </c:pt>
                <c:pt idx="82">
                  <c:v>1228</c:v>
                </c:pt>
                <c:pt idx="83">
                  <c:v>1229</c:v>
                </c:pt>
                <c:pt idx="84">
                  <c:v>1230</c:v>
                </c:pt>
                <c:pt idx="85">
                  <c:v>1231</c:v>
                </c:pt>
                <c:pt idx="86">
                  <c:v>1232</c:v>
                </c:pt>
                <c:pt idx="87">
                  <c:v>1233</c:v>
                </c:pt>
                <c:pt idx="88">
                  <c:v>1234</c:v>
                </c:pt>
                <c:pt idx="89">
                  <c:v>1235</c:v>
                </c:pt>
                <c:pt idx="90">
                  <c:v>1236</c:v>
                </c:pt>
                <c:pt idx="91">
                  <c:v>1237</c:v>
                </c:pt>
                <c:pt idx="92">
                  <c:v>1238</c:v>
                </c:pt>
                <c:pt idx="93">
                  <c:v>1239</c:v>
                </c:pt>
                <c:pt idx="94">
                  <c:v>1240</c:v>
                </c:pt>
                <c:pt idx="95">
                  <c:v>1241</c:v>
                </c:pt>
                <c:pt idx="96">
                  <c:v>1242</c:v>
                </c:pt>
                <c:pt idx="97">
                  <c:v>1243</c:v>
                </c:pt>
                <c:pt idx="98">
                  <c:v>1244</c:v>
                </c:pt>
                <c:pt idx="99">
                  <c:v>1245</c:v>
                </c:pt>
                <c:pt idx="100">
                  <c:v>1246</c:v>
                </c:pt>
                <c:pt idx="101">
                  <c:v>1247</c:v>
                </c:pt>
                <c:pt idx="102">
                  <c:v>1248</c:v>
                </c:pt>
                <c:pt idx="103">
                  <c:v>1249</c:v>
                </c:pt>
                <c:pt idx="104">
                  <c:v>1250</c:v>
                </c:pt>
                <c:pt idx="105">
                  <c:v>1251</c:v>
                </c:pt>
                <c:pt idx="106">
                  <c:v>1252</c:v>
                </c:pt>
                <c:pt idx="107">
                  <c:v>1253</c:v>
                </c:pt>
                <c:pt idx="108">
                  <c:v>1254</c:v>
                </c:pt>
                <c:pt idx="109">
                  <c:v>1255</c:v>
                </c:pt>
                <c:pt idx="110">
                  <c:v>1256</c:v>
                </c:pt>
                <c:pt idx="111">
                  <c:v>1257</c:v>
                </c:pt>
                <c:pt idx="112">
                  <c:v>1258</c:v>
                </c:pt>
                <c:pt idx="113">
                  <c:v>1259</c:v>
                </c:pt>
                <c:pt idx="114">
                  <c:v>1260</c:v>
                </c:pt>
                <c:pt idx="115">
                  <c:v>1261</c:v>
                </c:pt>
                <c:pt idx="116">
                  <c:v>1262</c:v>
                </c:pt>
                <c:pt idx="117">
                  <c:v>1263</c:v>
                </c:pt>
                <c:pt idx="118">
                  <c:v>1264</c:v>
                </c:pt>
                <c:pt idx="119">
                  <c:v>1265</c:v>
                </c:pt>
                <c:pt idx="120">
                  <c:v>1266</c:v>
                </c:pt>
                <c:pt idx="121">
                  <c:v>1267</c:v>
                </c:pt>
                <c:pt idx="122">
                  <c:v>1268</c:v>
                </c:pt>
                <c:pt idx="123">
                  <c:v>1269</c:v>
                </c:pt>
                <c:pt idx="124">
                  <c:v>1270</c:v>
                </c:pt>
                <c:pt idx="125">
                  <c:v>1271</c:v>
                </c:pt>
                <c:pt idx="126">
                  <c:v>1272</c:v>
                </c:pt>
                <c:pt idx="127">
                  <c:v>1273</c:v>
                </c:pt>
                <c:pt idx="128">
                  <c:v>1274</c:v>
                </c:pt>
                <c:pt idx="129">
                  <c:v>1275</c:v>
                </c:pt>
                <c:pt idx="130">
                  <c:v>1276</c:v>
                </c:pt>
                <c:pt idx="131">
                  <c:v>1277</c:v>
                </c:pt>
                <c:pt idx="132">
                  <c:v>1278</c:v>
                </c:pt>
                <c:pt idx="133">
                  <c:v>1279</c:v>
                </c:pt>
                <c:pt idx="134">
                  <c:v>1280</c:v>
                </c:pt>
                <c:pt idx="135">
                  <c:v>1281</c:v>
                </c:pt>
                <c:pt idx="136">
                  <c:v>1282</c:v>
                </c:pt>
                <c:pt idx="137">
                  <c:v>1283</c:v>
                </c:pt>
                <c:pt idx="138">
                  <c:v>1284</c:v>
                </c:pt>
                <c:pt idx="139">
                  <c:v>1285</c:v>
                </c:pt>
                <c:pt idx="140">
                  <c:v>1286</c:v>
                </c:pt>
                <c:pt idx="141">
                  <c:v>1287</c:v>
                </c:pt>
                <c:pt idx="142">
                  <c:v>1288</c:v>
                </c:pt>
                <c:pt idx="143">
                  <c:v>1289</c:v>
                </c:pt>
                <c:pt idx="144">
                  <c:v>1290</c:v>
                </c:pt>
                <c:pt idx="145">
                  <c:v>1291</c:v>
                </c:pt>
                <c:pt idx="146">
                  <c:v>1292</c:v>
                </c:pt>
                <c:pt idx="147">
                  <c:v>1293</c:v>
                </c:pt>
                <c:pt idx="148">
                  <c:v>1294</c:v>
                </c:pt>
                <c:pt idx="149">
                  <c:v>1295</c:v>
                </c:pt>
                <c:pt idx="150">
                  <c:v>1296</c:v>
                </c:pt>
                <c:pt idx="151">
                  <c:v>1297</c:v>
                </c:pt>
                <c:pt idx="152">
                  <c:v>1298</c:v>
                </c:pt>
                <c:pt idx="153">
                  <c:v>1299</c:v>
                </c:pt>
                <c:pt idx="154">
                  <c:v>1300</c:v>
                </c:pt>
                <c:pt idx="155">
                  <c:v>1301</c:v>
                </c:pt>
                <c:pt idx="156">
                  <c:v>1302</c:v>
                </c:pt>
                <c:pt idx="157">
                  <c:v>1303</c:v>
                </c:pt>
                <c:pt idx="158">
                  <c:v>1304</c:v>
                </c:pt>
                <c:pt idx="159">
                  <c:v>1305</c:v>
                </c:pt>
                <c:pt idx="160">
                  <c:v>1306</c:v>
                </c:pt>
                <c:pt idx="161">
                  <c:v>1307</c:v>
                </c:pt>
                <c:pt idx="162">
                  <c:v>1308</c:v>
                </c:pt>
                <c:pt idx="163">
                  <c:v>1309</c:v>
                </c:pt>
                <c:pt idx="164">
                  <c:v>1310</c:v>
                </c:pt>
                <c:pt idx="165">
                  <c:v>1311</c:v>
                </c:pt>
                <c:pt idx="166">
                  <c:v>1312</c:v>
                </c:pt>
                <c:pt idx="167">
                  <c:v>1313</c:v>
                </c:pt>
                <c:pt idx="168">
                  <c:v>1314</c:v>
                </c:pt>
                <c:pt idx="169">
                  <c:v>1315</c:v>
                </c:pt>
                <c:pt idx="170">
                  <c:v>1316</c:v>
                </c:pt>
                <c:pt idx="171">
                  <c:v>1317</c:v>
                </c:pt>
                <c:pt idx="172">
                  <c:v>1318</c:v>
                </c:pt>
                <c:pt idx="173">
                  <c:v>1319</c:v>
                </c:pt>
                <c:pt idx="174">
                  <c:v>1320</c:v>
                </c:pt>
                <c:pt idx="175">
                  <c:v>1321</c:v>
                </c:pt>
                <c:pt idx="176">
                  <c:v>1322</c:v>
                </c:pt>
                <c:pt idx="177">
                  <c:v>1323</c:v>
                </c:pt>
                <c:pt idx="178">
                  <c:v>1324</c:v>
                </c:pt>
                <c:pt idx="179">
                  <c:v>1325</c:v>
                </c:pt>
                <c:pt idx="180">
                  <c:v>1326</c:v>
                </c:pt>
                <c:pt idx="181">
                  <c:v>1327</c:v>
                </c:pt>
                <c:pt idx="182">
                  <c:v>1328</c:v>
                </c:pt>
                <c:pt idx="183">
                  <c:v>1329</c:v>
                </c:pt>
                <c:pt idx="184">
                  <c:v>1330</c:v>
                </c:pt>
                <c:pt idx="185">
                  <c:v>1331</c:v>
                </c:pt>
                <c:pt idx="186">
                  <c:v>1332</c:v>
                </c:pt>
                <c:pt idx="187">
                  <c:v>1333</c:v>
                </c:pt>
                <c:pt idx="188">
                  <c:v>1334</c:v>
                </c:pt>
                <c:pt idx="189">
                  <c:v>1335</c:v>
                </c:pt>
                <c:pt idx="190">
                  <c:v>1336</c:v>
                </c:pt>
                <c:pt idx="191">
                  <c:v>1337</c:v>
                </c:pt>
                <c:pt idx="192">
                  <c:v>1338</c:v>
                </c:pt>
                <c:pt idx="193">
                  <c:v>1339</c:v>
                </c:pt>
                <c:pt idx="194">
                  <c:v>1340</c:v>
                </c:pt>
                <c:pt idx="195">
                  <c:v>1341</c:v>
                </c:pt>
                <c:pt idx="196">
                  <c:v>1342</c:v>
                </c:pt>
                <c:pt idx="197">
                  <c:v>1343</c:v>
                </c:pt>
                <c:pt idx="198">
                  <c:v>1344</c:v>
                </c:pt>
                <c:pt idx="199">
                  <c:v>1345</c:v>
                </c:pt>
                <c:pt idx="200">
                  <c:v>1346</c:v>
                </c:pt>
                <c:pt idx="201">
                  <c:v>1347</c:v>
                </c:pt>
                <c:pt idx="202">
                  <c:v>1348</c:v>
                </c:pt>
                <c:pt idx="203">
                  <c:v>1349</c:v>
                </c:pt>
                <c:pt idx="204">
                  <c:v>1350</c:v>
                </c:pt>
                <c:pt idx="205">
                  <c:v>1351</c:v>
                </c:pt>
                <c:pt idx="206">
                  <c:v>1352</c:v>
                </c:pt>
                <c:pt idx="207">
                  <c:v>1353</c:v>
                </c:pt>
                <c:pt idx="208">
                  <c:v>1354</c:v>
                </c:pt>
                <c:pt idx="209">
                  <c:v>1355</c:v>
                </c:pt>
                <c:pt idx="210">
                  <c:v>1356</c:v>
                </c:pt>
                <c:pt idx="211">
                  <c:v>1357</c:v>
                </c:pt>
                <c:pt idx="212">
                  <c:v>1358</c:v>
                </c:pt>
                <c:pt idx="213">
                  <c:v>1359</c:v>
                </c:pt>
              </c:numCache>
            </c:numRef>
          </c:xVal>
          <c:yVal>
            <c:numRef>
              <c:f>Graph!$H$1148:$H$1359</c:f>
              <c:numCache>
                <c:formatCode>General</c:formatCode>
                <c:ptCount val="2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A2-4C9E-AD4C-BE8D511D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86543"/>
        <c:axId val="1651287023"/>
      </c:scatterChart>
      <c:valAx>
        <c:axId val="1651286543"/>
        <c:scaling>
          <c:orientation val="minMax"/>
          <c:max val="1359"/>
          <c:min val="1146"/>
        </c:scaling>
        <c:delete val="0"/>
        <c:axPos val="b"/>
        <c:numFmt formatCode="General" sourceLinked="1"/>
        <c:majorTickMark val="out"/>
        <c:minorTickMark val="none"/>
        <c:tickLblPos val="nextTo"/>
        <c:crossAx val="1651287023"/>
        <c:crosses val="autoZero"/>
        <c:crossBetween val="midCat"/>
      </c:valAx>
      <c:valAx>
        <c:axId val="1651287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1286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82739-7BB2-5C00-7C49-B39A4C98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207</xdr:row>
      <xdr:rowOff>0</xdr:rowOff>
    </xdr:from>
    <xdr:to>
      <xdr:col>14</xdr:col>
      <xdr:colOff>304800</xdr:colOff>
      <xdr:row>221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5A611-A499-DDE7-D64F-791013538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430</xdr:row>
      <xdr:rowOff>0</xdr:rowOff>
    </xdr:from>
    <xdr:to>
      <xdr:col>14</xdr:col>
      <xdr:colOff>304800</xdr:colOff>
      <xdr:row>444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D5D02-5F38-4F56-89C9-1E7C3CA90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645</xdr:row>
      <xdr:rowOff>0</xdr:rowOff>
    </xdr:from>
    <xdr:to>
      <xdr:col>14</xdr:col>
      <xdr:colOff>304800</xdr:colOff>
      <xdr:row>659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1BA73-2DAF-8E74-AEEB-70EF0001B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921</xdr:row>
      <xdr:rowOff>0</xdr:rowOff>
    </xdr:from>
    <xdr:to>
      <xdr:col>14</xdr:col>
      <xdr:colOff>304800</xdr:colOff>
      <xdr:row>935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E74AB3-96EB-0E68-3936-4355A6A71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1146</xdr:row>
      <xdr:rowOff>0</xdr:rowOff>
    </xdr:from>
    <xdr:to>
      <xdr:col>14</xdr:col>
      <xdr:colOff>304800</xdr:colOff>
      <xdr:row>1160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5B6BB-3A48-624A-8347-3B70D314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612E-2579-46BC-ACC0-1A1FC401E3F1}">
  <dimension ref="A1:BH1507"/>
  <sheetViews>
    <sheetView tabSelected="1" workbookViewId="0">
      <selection activeCell="A1361" sqref="A1361:A1507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39.480415000000001</v>
      </c>
      <c r="K3">
        <v>13.371302</v>
      </c>
    </row>
    <row r="4" spans="1:60" x14ac:dyDescent="0.25">
      <c r="A4">
        <v>3</v>
      </c>
      <c r="D4">
        <v>47.424266000000003</v>
      </c>
      <c r="E4">
        <v>8.0504160000000002</v>
      </c>
      <c r="F4">
        <v>35.766195000000003</v>
      </c>
      <c r="G4">
        <v>9.4631249999999998</v>
      </c>
    </row>
    <row r="5" spans="1:60" x14ac:dyDescent="0.25">
      <c r="A5">
        <v>4</v>
      </c>
      <c r="D5">
        <v>47.443798000000001</v>
      </c>
      <c r="E5">
        <v>8.0892710000000001</v>
      </c>
      <c r="F5">
        <v>35.746664000000003</v>
      </c>
      <c r="G5">
        <v>9.4314060000000008</v>
      </c>
    </row>
    <row r="6" spans="1:60" x14ac:dyDescent="0.25">
      <c r="A6">
        <v>5</v>
      </c>
      <c r="D6">
        <v>47.459892000000004</v>
      </c>
      <c r="E6">
        <v>8.0812500000000007</v>
      </c>
      <c r="F6">
        <v>35.802339000000003</v>
      </c>
      <c r="G6">
        <v>9.4758849999999999</v>
      </c>
    </row>
    <row r="7" spans="1:60" x14ac:dyDescent="0.25">
      <c r="A7">
        <v>6</v>
      </c>
      <c r="D7">
        <v>47.456558000000001</v>
      </c>
      <c r="E7">
        <v>8.0940100000000008</v>
      </c>
      <c r="F7">
        <v>35.807861000000003</v>
      </c>
      <c r="G7">
        <v>9.4777079999999998</v>
      </c>
    </row>
    <row r="8" spans="1:60" x14ac:dyDescent="0.25">
      <c r="A8">
        <v>7</v>
      </c>
      <c r="D8">
        <v>47.454630999999999</v>
      </c>
      <c r="E8">
        <v>8.0913020000000007</v>
      </c>
      <c r="F8">
        <v>35.807550000000006</v>
      </c>
      <c r="G8">
        <v>9.4822399999999991</v>
      </c>
    </row>
    <row r="9" spans="1:60" x14ac:dyDescent="0.25">
      <c r="A9">
        <v>8</v>
      </c>
      <c r="D9">
        <v>47.461769000000004</v>
      </c>
      <c r="E9">
        <v>8.1194269999999999</v>
      </c>
      <c r="F9">
        <v>35.818279000000004</v>
      </c>
      <c r="G9">
        <v>9.5041670000000007</v>
      </c>
    </row>
    <row r="10" spans="1:60" x14ac:dyDescent="0.25">
      <c r="A10">
        <v>9</v>
      </c>
      <c r="D10">
        <v>47.454685000000005</v>
      </c>
      <c r="E10">
        <v>8.1272389999999994</v>
      </c>
      <c r="F10">
        <v>35.849682999999999</v>
      </c>
      <c r="G10">
        <v>9.5225000000000009</v>
      </c>
    </row>
    <row r="11" spans="1:60" x14ac:dyDescent="0.25">
      <c r="A11">
        <v>10</v>
      </c>
      <c r="D11">
        <v>47.424633</v>
      </c>
      <c r="E11">
        <v>8.1050520000000006</v>
      </c>
      <c r="F11">
        <v>35.860827999999998</v>
      </c>
      <c r="G11">
        <v>9.5225519999999992</v>
      </c>
    </row>
    <row r="12" spans="1:60" x14ac:dyDescent="0.25">
      <c r="A12">
        <v>11</v>
      </c>
      <c r="D12">
        <v>47.430205999999998</v>
      </c>
      <c r="E12">
        <v>8.0471350000000008</v>
      </c>
      <c r="F12">
        <v>35.823070000000001</v>
      </c>
      <c r="G12">
        <v>9.5283329999999999</v>
      </c>
    </row>
    <row r="13" spans="1:60" x14ac:dyDescent="0.25">
      <c r="A13">
        <v>12</v>
      </c>
      <c r="D13">
        <v>47.475311000000005</v>
      </c>
      <c r="E13">
        <v>8.1201559999999997</v>
      </c>
      <c r="F13">
        <v>35.898797999999999</v>
      </c>
      <c r="G13">
        <v>9.5098439999999993</v>
      </c>
    </row>
    <row r="14" spans="1:60" x14ac:dyDescent="0.25">
      <c r="A14">
        <v>13</v>
      </c>
      <c r="D14">
        <v>47.424266000000003</v>
      </c>
      <c r="E14">
        <v>8.0504160000000002</v>
      </c>
      <c r="F14">
        <v>35.766195000000003</v>
      </c>
      <c r="G14">
        <v>9.4631249999999998</v>
      </c>
    </row>
    <row r="15" spans="1:60" x14ac:dyDescent="0.25">
      <c r="A15">
        <v>14</v>
      </c>
      <c r="D15">
        <v>47.424266000000003</v>
      </c>
      <c r="E15">
        <v>8.0504160000000002</v>
      </c>
      <c r="F15">
        <v>35.766195000000003</v>
      </c>
      <c r="G15">
        <v>9.4631249999999998</v>
      </c>
    </row>
    <row r="16" spans="1:60" x14ac:dyDescent="0.25">
      <c r="A16">
        <v>15</v>
      </c>
    </row>
    <row r="17" spans="1:9" x14ac:dyDescent="0.25">
      <c r="A17">
        <v>16</v>
      </c>
      <c r="B17">
        <v>60.093848999999999</v>
      </c>
      <c r="C17">
        <v>8.8769259999999992</v>
      </c>
    </row>
    <row r="18" spans="1:9" x14ac:dyDescent="0.25">
      <c r="A18">
        <v>17</v>
      </c>
      <c r="B18">
        <v>60.134788</v>
      </c>
      <c r="C18">
        <v>8.8722919999999998</v>
      </c>
      <c r="H18">
        <v>49.028590999999999</v>
      </c>
      <c r="I18">
        <v>7.1905210000000004</v>
      </c>
    </row>
    <row r="19" spans="1:9" x14ac:dyDescent="0.25">
      <c r="A19">
        <v>18</v>
      </c>
      <c r="B19">
        <v>60.127132000000003</v>
      </c>
      <c r="C19">
        <v>8.8913019999999996</v>
      </c>
      <c r="H19">
        <v>49.081039000000004</v>
      </c>
      <c r="I19">
        <v>7.2413540000000003</v>
      </c>
    </row>
    <row r="20" spans="1:9" x14ac:dyDescent="0.25">
      <c r="A20">
        <v>19</v>
      </c>
      <c r="B20">
        <v>60.117652</v>
      </c>
      <c r="C20">
        <v>8.8757289999999998</v>
      </c>
      <c r="H20">
        <v>49.097026</v>
      </c>
      <c r="I20">
        <v>7.2674989999999999</v>
      </c>
    </row>
    <row r="21" spans="1:9" x14ac:dyDescent="0.25">
      <c r="A21">
        <v>20</v>
      </c>
      <c r="B21">
        <v>60.121925000000005</v>
      </c>
      <c r="C21">
        <v>8.8805730000000001</v>
      </c>
      <c r="H21">
        <v>49.086036</v>
      </c>
      <c r="I21">
        <v>7.2486449999999998</v>
      </c>
    </row>
    <row r="22" spans="1:9" x14ac:dyDescent="0.25">
      <c r="A22">
        <v>21</v>
      </c>
      <c r="B22">
        <v>60.115104000000002</v>
      </c>
      <c r="C22">
        <v>8.8860419999999998</v>
      </c>
      <c r="H22">
        <v>49.103279000000001</v>
      </c>
      <c r="I22">
        <v>7.2024990000000004</v>
      </c>
    </row>
    <row r="23" spans="1:9" x14ac:dyDescent="0.25">
      <c r="A23">
        <v>22</v>
      </c>
      <c r="B23">
        <v>60.12265</v>
      </c>
      <c r="C23">
        <v>8.8838010000000001</v>
      </c>
      <c r="H23">
        <v>49.105831000000002</v>
      </c>
      <c r="I23">
        <v>7.2188020000000002</v>
      </c>
    </row>
    <row r="24" spans="1:9" x14ac:dyDescent="0.25">
      <c r="A24">
        <v>23</v>
      </c>
      <c r="B24">
        <v>60.137657000000004</v>
      </c>
      <c r="C24">
        <v>8.8852609999999999</v>
      </c>
      <c r="H24">
        <v>49.066246</v>
      </c>
      <c r="I24">
        <v>7.2511979999999996</v>
      </c>
    </row>
    <row r="25" spans="1:9" x14ac:dyDescent="0.25">
      <c r="A25">
        <v>24</v>
      </c>
      <c r="B25">
        <v>60.118698000000002</v>
      </c>
      <c r="C25">
        <v>8.8859890000000004</v>
      </c>
      <c r="H25">
        <v>49.065517</v>
      </c>
      <c r="I25">
        <v>7.2855210000000001</v>
      </c>
    </row>
    <row r="26" spans="1:9" x14ac:dyDescent="0.25">
      <c r="A26">
        <v>25</v>
      </c>
      <c r="B26">
        <v>60.108333000000002</v>
      </c>
      <c r="C26">
        <v>8.8655200000000001</v>
      </c>
      <c r="H26">
        <v>49.034213999999999</v>
      </c>
      <c r="I26">
        <v>7.3180199999999997</v>
      </c>
    </row>
    <row r="27" spans="1:9" x14ac:dyDescent="0.25">
      <c r="A27">
        <v>26</v>
      </c>
      <c r="B27">
        <v>60.065048000000004</v>
      </c>
      <c r="C27">
        <v>8.8387499999999992</v>
      </c>
      <c r="H27">
        <v>49.008277</v>
      </c>
      <c r="I27">
        <v>7.1915630000000004</v>
      </c>
    </row>
    <row r="28" spans="1:9" x14ac:dyDescent="0.25">
      <c r="A28">
        <v>27</v>
      </c>
      <c r="B28">
        <v>60.093848999999999</v>
      </c>
      <c r="C28">
        <v>8.8769259999999992</v>
      </c>
      <c r="H28">
        <v>49.008277</v>
      </c>
      <c r="I28">
        <v>7.1915630000000004</v>
      </c>
    </row>
    <row r="29" spans="1:9" x14ac:dyDescent="0.25">
      <c r="A29">
        <v>28</v>
      </c>
    </row>
    <row r="30" spans="1:9" x14ac:dyDescent="0.25">
      <c r="A30">
        <v>29</v>
      </c>
      <c r="D30">
        <v>71.920634000000007</v>
      </c>
      <c r="E30">
        <v>7.3608979999999997</v>
      </c>
    </row>
    <row r="31" spans="1:9" x14ac:dyDescent="0.25">
      <c r="A31">
        <v>30</v>
      </c>
      <c r="D31">
        <v>71.931664000000012</v>
      </c>
      <c r="E31">
        <v>7.3881129999999997</v>
      </c>
    </row>
    <row r="32" spans="1:9" x14ac:dyDescent="0.25">
      <c r="A32">
        <v>31</v>
      </c>
      <c r="D32">
        <v>71.92125200000001</v>
      </c>
      <c r="E32">
        <v>7.3818239999999999</v>
      </c>
      <c r="F32">
        <v>62.229579000000001</v>
      </c>
      <c r="G32">
        <v>9.1476550000000003</v>
      </c>
    </row>
    <row r="33" spans="1:9" x14ac:dyDescent="0.25">
      <c r="A33">
        <v>32</v>
      </c>
      <c r="D33">
        <v>71.906872000000007</v>
      </c>
      <c r="E33">
        <v>7.3672380000000004</v>
      </c>
      <c r="F33">
        <v>62.291091000000002</v>
      </c>
      <c r="G33">
        <v>9.1304680000000005</v>
      </c>
    </row>
    <row r="34" spans="1:9" x14ac:dyDescent="0.25">
      <c r="A34">
        <v>33</v>
      </c>
      <c r="D34">
        <v>71.896357000000009</v>
      </c>
      <c r="E34">
        <v>7.342187</v>
      </c>
      <c r="F34">
        <v>62.200206000000001</v>
      </c>
      <c r="G34">
        <v>9.0824999999999996</v>
      </c>
    </row>
    <row r="35" spans="1:9" x14ac:dyDescent="0.25">
      <c r="A35">
        <v>34</v>
      </c>
      <c r="D35">
        <v>71.893419000000009</v>
      </c>
      <c r="E35">
        <v>7.3570310000000001</v>
      </c>
      <c r="F35">
        <v>62.174423000000004</v>
      </c>
      <c r="G35">
        <v>9.070729</v>
      </c>
    </row>
    <row r="36" spans="1:9" x14ac:dyDescent="0.25">
      <c r="A36">
        <v>35</v>
      </c>
      <c r="D36">
        <v>71.851772000000011</v>
      </c>
      <c r="E36">
        <v>7.3457949999999999</v>
      </c>
      <c r="F36">
        <v>62.192599999999999</v>
      </c>
      <c r="G36">
        <v>9.0663009999999993</v>
      </c>
    </row>
    <row r="37" spans="1:9" x14ac:dyDescent="0.25">
      <c r="A37">
        <v>36</v>
      </c>
      <c r="D37">
        <v>71.801774000000009</v>
      </c>
      <c r="E37">
        <v>7.3088379999999997</v>
      </c>
      <c r="F37">
        <v>62.211402</v>
      </c>
      <c r="G37">
        <v>9.0690620000000006</v>
      </c>
    </row>
    <row r="38" spans="1:9" x14ac:dyDescent="0.25">
      <c r="A38">
        <v>37</v>
      </c>
      <c r="D38">
        <v>71.78435300000001</v>
      </c>
      <c r="E38">
        <v>7.2522950000000002</v>
      </c>
      <c r="F38">
        <v>62.208068000000004</v>
      </c>
      <c r="G38">
        <v>9.0788539999999998</v>
      </c>
    </row>
    <row r="39" spans="1:9" x14ac:dyDescent="0.25">
      <c r="A39">
        <v>38</v>
      </c>
      <c r="D39">
        <v>71.920634000000007</v>
      </c>
      <c r="E39">
        <v>7.3608979999999997</v>
      </c>
      <c r="F39">
        <v>62.101351999999999</v>
      </c>
      <c r="G39">
        <v>9.0625520000000002</v>
      </c>
    </row>
    <row r="40" spans="1:9" x14ac:dyDescent="0.25">
      <c r="A40">
        <v>39</v>
      </c>
      <c r="D40">
        <v>71.920634000000007</v>
      </c>
      <c r="E40">
        <v>7.3608979999999997</v>
      </c>
      <c r="F40">
        <v>62.090099000000002</v>
      </c>
      <c r="G40">
        <v>8.9924999999999997</v>
      </c>
    </row>
    <row r="41" spans="1:9" x14ac:dyDescent="0.25">
      <c r="A41">
        <v>40</v>
      </c>
      <c r="F41">
        <v>62.229579000000001</v>
      </c>
      <c r="G41">
        <v>9.1476550000000003</v>
      </c>
    </row>
    <row r="42" spans="1:9" x14ac:dyDescent="0.25">
      <c r="A42">
        <v>41</v>
      </c>
      <c r="H42">
        <v>72.67152200000001</v>
      </c>
      <c r="I42">
        <v>6.5048599999999999</v>
      </c>
    </row>
    <row r="43" spans="1:9" x14ac:dyDescent="0.25">
      <c r="A43">
        <v>42</v>
      </c>
      <c r="H43">
        <v>72.682913000000013</v>
      </c>
      <c r="I43">
        <v>6.4705839999999997</v>
      </c>
    </row>
    <row r="44" spans="1:9" x14ac:dyDescent="0.25">
      <c r="A44">
        <v>43</v>
      </c>
      <c r="B44">
        <v>83.044785000000005</v>
      </c>
      <c r="C44">
        <v>8.3916160000000009</v>
      </c>
      <c r="H44">
        <v>72.779300000000006</v>
      </c>
      <c r="I44">
        <v>6.4904789999999997</v>
      </c>
    </row>
    <row r="45" spans="1:9" x14ac:dyDescent="0.25">
      <c r="A45">
        <v>44</v>
      </c>
      <c r="B45">
        <v>83.031332000000006</v>
      </c>
      <c r="C45">
        <v>8.3591429999999995</v>
      </c>
      <c r="H45">
        <v>72.790330000000012</v>
      </c>
      <c r="I45">
        <v>6.4752229999999997</v>
      </c>
    </row>
    <row r="46" spans="1:9" x14ac:dyDescent="0.25">
      <c r="A46">
        <v>45</v>
      </c>
      <c r="B46">
        <v>83.035869000000005</v>
      </c>
      <c r="C46">
        <v>8.3632150000000003</v>
      </c>
      <c r="H46">
        <v>72.789505000000005</v>
      </c>
      <c r="I46">
        <v>6.4741410000000004</v>
      </c>
    </row>
    <row r="47" spans="1:9" x14ac:dyDescent="0.25">
      <c r="A47">
        <v>46</v>
      </c>
      <c r="B47">
        <v>83.047156999999999</v>
      </c>
      <c r="C47">
        <v>8.3758959999999991</v>
      </c>
      <c r="H47">
        <v>72.721158000000003</v>
      </c>
      <c r="I47">
        <v>6.520994</v>
      </c>
    </row>
    <row r="48" spans="1:9" x14ac:dyDescent="0.25">
      <c r="A48">
        <v>47</v>
      </c>
      <c r="B48">
        <v>83.038394000000011</v>
      </c>
      <c r="C48">
        <v>8.3955839999999995</v>
      </c>
      <c r="H48">
        <v>72.701262000000014</v>
      </c>
      <c r="I48">
        <v>6.5477439999999998</v>
      </c>
    </row>
    <row r="49" spans="1:9" x14ac:dyDescent="0.25">
      <c r="A49">
        <v>48</v>
      </c>
      <c r="B49">
        <v>83.033653000000015</v>
      </c>
      <c r="C49">
        <v>8.3855330000000006</v>
      </c>
      <c r="H49">
        <v>72.663429000000008</v>
      </c>
      <c r="I49">
        <v>6.5885670000000003</v>
      </c>
    </row>
    <row r="50" spans="1:9" x14ac:dyDescent="0.25">
      <c r="A50">
        <v>49</v>
      </c>
      <c r="B50">
        <v>83.031745000000001</v>
      </c>
      <c r="C50">
        <v>8.3798639999999995</v>
      </c>
      <c r="H50">
        <v>72.670697000000004</v>
      </c>
      <c r="I50">
        <v>6.589804</v>
      </c>
    </row>
    <row r="51" spans="1:9" x14ac:dyDescent="0.25">
      <c r="A51">
        <v>50</v>
      </c>
      <c r="B51">
        <v>83.047363000000004</v>
      </c>
      <c r="C51">
        <v>8.3617729999999995</v>
      </c>
      <c r="H51">
        <v>72.683789000000004</v>
      </c>
      <c r="I51">
        <v>6.593515</v>
      </c>
    </row>
    <row r="52" spans="1:9" x14ac:dyDescent="0.25">
      <c r="A52">
        <v>51</v>
      </c>
      <c r="B52">
        <v>83.053754000000012</v>
      </c>
      <c r="C52">
        <v>8.3451229999999992</v>
      </c>
      <c r="H52">
        <v>73.023565000000005</v>
      </c>
      <c r="I52">
        <v>6.4280090000000003</v>
      </c>
    </row>
    <row r="53" spans="1:9" x14ac:dyDescent="0.25">
      <c r="A53">
        <v>52</v>
      </c>
      <c r="B53">
        <v>83.114730000000009</v>
      </c>
      <c r="C53">
        <v>8.3180110000000003</v>
      </c>
    </row>
    <row r="54" spans="1:9" x14ac:dyDescent="0.25">
      <c r="A54">
        <v>53</v>
      </c>
      <c r="B54">
        <v>83.044785000000005</v>
      </c>
      <c r="C54">
        <v>8.3916160000000009</v>
      </c>
    </row>
    <row r="55" spans="1:9" x14ac:dyDescent="0.25">
      <c r="A55">
        <v>54</v>
      </c>
      <c r="D55">
        <v>92.399752000000007</v>
      </c>
      <c r="E55">
        <v>6.0801920000000003</v>
      </c>
    </row>
    <row r="56" spans="1:9" x14ac:dyDescent="0.25">
      <c r="A56">
        <v>55</v>
      </c>
      <c r="D56">
        <v>92.368929000000009</v>
      </c>
      <c r="E56">
        <v>6.0714810000000003</v>
      </c>
    </row>
    <row r="57" spans="1:9" x14ac:dyDescent="0.25">
      <c r="A57">
        <v>56</v>
      </c>
      <c r="D57">
        <v>92.385836000000012</v>
      </c>
      <c r="E57">
        <v>6.0752439999999996</v>
      </c>
    </row>
    <row r="58" spans="1:9" x14ac:dyDescent="0.25">
      <c r="A58">
        <v>57</v>
      </c>
      <c r="D58">
        <v>92.357127000000006</v>
      </c>
      <c r="E58">
        <v>6.0652439999999999</v>
      </c>
    </row>
    <row r="59" spans="1:9" x14ac:dyDescent="0.25">
      <c r="A59">
        <v>58</v>
      </c>
      <c r="D59">
        <v>92.363106000000002</v>
      </c>
      <c r="E59">
        <v>6.0948820000000001</v>
      </c>
    </row>
    <row r="60" spans="1:9" x14ac:dyDescent="0.25">
      <c r="A60">
        <v>59</v>
      </c>
      <c r="D60">
        <v>92.339550000000003</v>
      </c>
      <c r="E60">
        <v>6.0956549999999998</v>
      </c>
      <c r="F60">
        <v>87.510323</v>
      </c>
      <c r="G60">
        <v>8.6295929999999998</v>
      </c>
    </row>
    <row r="61" spans="1:9" x14ac:dyDescent="0.25">
      <c r="A61">
        <v>60</v>
      </c>
      <c r="D61">
        <v>92.301974000000001</v>
      </c>
      <c r="E61">
        <v>6.0838000000000001</v>
      </c>
      <c r="F61">
        <v>87.57954500000001</v>
      </c>
      <c r="G61">
        <v>8.6511379999999996</v>
      </c>
    </row>
    <row r="62" spans="1:9" x14ac:dyDescent="0.25">
      <c r="A62">
        <v>61</v>
      </c>
      <c r="D62">
        <v>92.298158999999998</v>
      </c>
      <c r="E62">
        <v>6.1094689999999998</v>
      </c>
      <c r="F62">
        <v>87.536042000000009</v>
      </c>
      <c r="G62">
        <v>8.6487160000000003</v>
      </c>
    </row>
    <row r="63" spans="1:9" x14ac:dyDescent="0.25">
      <c r="A63">
        <v>62</v>
      </c>
      <c r="D63">
        <v>92.399752000000007</v>
      </c>
      <c r="E63">
        <v>6.0801920000000003</v>
      </c>
      <c r="F63">
        <v>87.523415</v>
      </c>
      <c r="G63">
        <v>8.6464470000000002</v>
      </c>
    </row>
    <row r="64" spans="1:9" x14ac:dyDescent="0.25">
      <c r="A64">
        <v>63</v>
      </c>
      <c r="F64">
        <v>87.503312000000008</v>
      </c>
      <c r="G64">
        <v>8.6568590000000007</v>
      </c>
    </row>
    <row r="65" spans="1:9" x14ac:dyDescent="0.25">
      <c r="A65">
        <v>64</v>
      </c>
      <c r="F65">
        <v>87.450016000000005</v>
      </c>
      <c r="G65">
        <v>8.6415000000000006</v>
      </c>
    </row>
    <row r="66" spans="1:9" x14ac:dyDescent="0.25">
      <c r="A66">
        <v>65</v>
      </c>
      <c r="F66">
        <v>87.475323000000003</v>
      </c>
      <c r="G66">
        <v>8.6207279999999997</v>
      </c>
      <c r="H66">
        <v>93.690508000000008</v>
      </c>
      <c r="I66">
        <v>5.8214949999999996</v>
      </c>
    </row>
    <row r="67" spans="1:9" x14ac:dyDescent="0.25">
      <c r="A67">
        <v>66</v>
      </c>
      <c r="F67">
        <v>87.472180000000009</v>
      </c>
      <c r="G67">
        <v>8.6635080000000002</v>
      </c>
      <c r="H67">
        <v>93.641800000000003</v>
      </c>
      <c r="I67">
        <v>5.8296380000000001</v>
      </c>
    </row>
    <row r="68" spans="1:9" x14ac:dyDescent="0.25">
      <c r="A68">
        <v>67</v>
      </c>
      <c r="F68">
        <v>87.510323</v>
      </c>
      <c r="G68">
        <v>8.6295929999999998</v>
      </c>
      <c r="H68">
        <v>93.65824400000001</v>
      </c>
      <c r="I68">
        <v>5.7827339999999996</v>
      </c>
    </row>
    <row r="69" spans="1:9" x14ac:dyDescent="0.25">
      <c r="A69">
        <v>68</v>
      </c>
      <c r="F69">
        <v>87.510323</v>
      </c>
      <c r="G69">
        <v>8.6295929999999998</v>
      </c>
      <c r="H69">
        <v>93.657830000000004</v>
      </c>
      <c r="I69">
        <v>5.7919090000000004</v>
      </c>
    </row>
    <row r="70" spans="1:9" x14ac:dyDescent="0.25">
      <c r="A70">
        <v>69</v>
      </c>
      <c r="B70">
        <v>109.55554400000001</v>
      </c>
      <c r="C70">
        <v>7.5284139999999997</v>
      </c>
      <c r="H70">
        <v>93.696539000000001</v>
      </c>
      <c r="I70">
        <v>5.7815479999999999</v>
      </c>
    </row>
    <row r="71" spans="1:9" x14ac:dyDescent="0.25">
      <c r="A71">
        <v>70</v>
      </c>
      <c r="B71">
        <v>109.58827400000001</v>
      </c>
      <c r="C71">
        <v>7.5254250000000003</v>
      </c>
      <c r="H71">
        <v>93.704323000000002</v>
      </c>
      <c r="I71">
        <v>5.7846409999999997</v>
      </c>
    </row>
    <row r="72" spans="1:9" x14ac:dyDescent="0.25">
      <c r="A72">
        <v>71</v>
      </c>
      <c r="B72">
        <v>109.60863300000001</v>
      </c>
      <c r="C72">
        <v>7.5507330000000001</v>
      </c>
      <c r="H72">
        <v>93.656748000000007</v>
      </c>
      <c r="I72">
        <v>5.6789769999999997</v>
      </c>
    </row>
    <row r="73" spans="1:9" x14ac:dyDescent="0.25">
      <c r="A73">
        <v>72</v>
      </c>
      <c r="B73">
        <v>109.60832400000001</v>
      </c>
      <c r="C73">
        <v>7.5423309999999999</v>
      </c>
      <c r="H73">
        <v>93.761021</v>
      </c>
      <c r="I73">
        <v>5.6752140000000004</v>
      </c>
    </row>
    <row r="74" spans="1:9" x14ac:dyDescent="0.25">
      <c r="A74">
        <v>73</v>
      </c>
      <c r="B74">
        <v>109.60121000000001</v>
      </c>
      <c r="C74">
        <v>7.5399599999999998</v>
      </c>
      <c r="H74">
        <v>93.690508000000008</v>
      </c>
      <c r="I74">
        <v>5.8214949999999996</v>
      </c>
    </row>
    <row r="75" spans="1:9" x14ac:dyDescent="0.25">
      <c r="A75">
        <v>74</v>
      </c>
      <c r="B75">
        <v>109.57466700000001</v>
      </c>
      <c r="C75">
        <v>7.5620719999999997</v>
      </c>
    </row>
    <row r="76" spans="1:9" x14ac:dyDescent="0.25">
      <c r="A76">
        <v>75</v>
      </c>
      <c r="B76">
        <v>109.57899700000002</v>
      </c>
      <c r="C76">
        <v>7.5624849999999997</v>
      </c>
    </row>
    <row r="77" spans="1:9" x14ac:dyDescent="0.25">
      <c r="A77">
        <v>76</v>
      </c>
      <c r="B77">
        <v>109.603892</v>
      </c>
      <c r="C77">
        <v>7.5225390000000001</v>
      </c>
    </row>
    <row r="78" spans="1:9" x14ac:dyDescent="0.25">
      <c r="A78">
        <v>77</v>
      </c>
      <c r="B78">
        <v>109.65862900000002</v>
      </c>
      <c r="C78">
        <v>7.4728500000000002</v>
      </c>
    </row>
    <row r="79" spans="1:9" x14ac:dyDescent="0.25">
      <c r="A79">
        <v>78</v>
      </c>
      <c r="B79">
        <v>109.55554400000001</v>
      </c>
      <c r="C79">
        <v>7.5284139999999997</v>
      </c>
      <c r="D79">
        <v>119.04220400000001</v>
      </c>
      <c r="E79">
        <v>5.6993879999999999</v>
      </c>
    </row>
    <row r="80" spans="1:9" x14ac:dyDescent="0.25">
      <c r="A80">
        <v>79</v>
      </c>
      <c r="D80">
        <v>119.05205000000001</v>
      </c>
      <c r="E80">
        <v>5.7300560000000003</v>
      </c>
    </row>
    <row r="81" spans="1:9" x14ac:dyDescent="0.25">
      <c r="A81">
        <v>80</v>
      </c>
      <c r="D81">
        <v>119.03241200000001</v>
      </c>
      <c r="E81">
        <v>5.7044899999999998</v>
      </c>
    </row>
    <row r="82" spans="1:9" x14ac:dyDescent="0.25">
      <c r="A82">
        <v>81</v>
      </c>
      <c r="D82">
        <v>118.99767200000001</v>
      </c>
      <c r="E82">
        <v>5.6973260000000003</v>
      </c>
    </row>
    <row r="83" spans="1:9" x14ac:dyDescent="0.25">
      <c r="A83">
        <v>82</v>
      </c>
      <c r="D83">
        <v>118.95808600000001</v>
      </c>
      <c r="E83">
        <v>5.6892849999999999</v>
      </c>
    </row>
    <row r="84" spans="1:9" x14ac:dyDescent="0.25">
      <c r="A84">
        <v>83</v>
      </c>
      <c r="D84">
        <v>119.00102100000001</v>
      </c>
      <c r="E84">
        <v>5.6696470000000003</v>
      </c>
    </row>
    <row r="85" spans="1:9" x14ac:dyDescent="0.25">
      <c r="A85">
        <v>84</v>
      </c>
      <c r="D85">
        <v>119.05086400000002</v>
      </c>
      <c r="E85">
        <v>5.6907800000000002</v>
      </c>
    </row>
    <row r="86" spans="1:9" x14ac:dyDescent="0.25">
      <c r="A86">
        <v>85</v>
      </c>
      <c r="D86">
        <v>119.06627500000002</v>
      </c>
      <c r="E86">
        <v>5.6930480000000001</v>
      </c>
      <c r="F86">
        <v>115.890826</v>
      </c>
      <c r="G86">
        <v>7.818244</v>
      </c>
    </row>
    <row r="87" spans="1:9" x14ac:dyDescent="0.25">
      <c r="A87">
        <v>86</v>
      </c>
      <c r="D87">
        <v>119.04220400000001</v>
      </c>
      <c r="E87">
        <v>5.6993879999999999</v>
      </c>
      <c r="F87">
        <v>115.92309</v>
      </c>
      <c r="G87">
        <v>7.804379</v>
      </c>
    </row>
    <row r="88" spans="1:9" x14ac:dyDescent="0.25">
      <c r="A88">
        <v>87</v>
      </c>
      <c r="F88">
        <v>115.89067300000001</v>
      </c>
      <c r="G88">
        <v>7.8024199999999997</v>
      </c>
    </row>
    <row r="89" spans="1:9" x14ac:dyDescent="0.25">
      <c r="A89">
        <v>88</v>
      </c>
      <c r="F89">
        <v>115.87381600000001</v>
      </c>
      <c r="G89">
        <v>7.8020589999999999</v>
      </c>
    </row>
    <row r="90" spans="1:9" x14ac:dyDescent="0.25">
      <c r="A90">
        <v>89</v>
      </c>
      <c r="F90">
        <v>115.87350700000002</v>
      </c>
      <c r="G90">
        <v>7.8198420000000004</v>
      </c>
      <c r="H90">
        <v>120.46414000000001</v>
      </c>
      <c r="I90">
        <v>4.9849930000000002</v>
      </c>
    </row>
    <row r="91" spans="1:9" x14ac:dyDescent="0.25">
      <c r="A91">
        <v>90</v>
      </c>
      <c r="F91">
        <v>115.85793900000002</v>
      </c>
      <c r="G91">
        <v>7.8093269999999997</v>
      </c>
      <c r="H91">
        <v>120.457076</v>
      </c>
      <c r="I91">
        <v>4.9796319999999996</v>
      </c>
    </row>
    <row r="92" spans="1:9" x14ac:dyDescent="0.25">
      <c r="A92">
        <v>91</v>
      </c>
      <c r="B92">
        <v>132.869822</v>
      </c>
      <c r="C92">
        <v>7.425224</v>
      </c>
      <c r="F92">
        <v>115.85155</v>
      </c>
      <c r="G92">
        <v>7.8147909999999996</v>
      </c>
      <c r="H92">
        <v>120.44641000000001</v>
      </c>
      <c r="I92">
        <v>4.9717969999999996</v>
      </c>
    </row>
    <row r="93" spans="1:9" x14ac:dyDescent="0.25">
      <c r="A93">
        <v>92</v>
      </c>
      <c r="B93">
        <v>132.85879400000002</v>
      </c>
      <c r="C93">
        <v>7.4303780000000001</v>
      </c>
      <c r="F93">
        <v>115.91273000000001</v>
      </c>
      <c r="G93">
        <v>7.7002610000000002</v>
      </c>
      <c r="H93">
        <v>120.45481000000001</v>
      </c>
      <c r="I93">
        <v>4.9662819999999996</v>
      </c>
    </row>
    <row r="94" spans="1:9" x14ac:dyDescent="0.25">
      <c r="A94">
        <v>93</v>
      </c>
      <c r="B94">
        <v>132.874461</v>
      </c>
      <c r="C94">
        <v>7.4099149999999998</v>
      </c>
      <c r="F94">
        <v>115.890826</v>
      </c>
      <c r="G94">
        <v>7.818244</v>
      </c>
      <c r="H94">
        <v>120.48908500000002</v>
      </c>
      <c r="I94">
        <v>4.9549940000000001</v>
      </c>
    </row>
    <row r="95" spans="1:9" x14ac:dyDescent="0.25">
      <c r="A95">
        <v>94</v>
      </c>
      <c r="B95">
        <v>132.875235</v>
      </c>
      <c r="C95">
        <v>7.4148120000000004</v>
      </c>
      <c r="H95">
        <v>120.557433</v>
      </c>
      <c r="I95">
        <v>4.8946880000000004</v>
      </c>
    </row>
    <row r="96" spans="1:9" x14ac:dyDescent="0.25">
      <c r="A96">
        <v>95</v>
      </c>
      <c r="B96">
        <v>132.91136399999999</v>
      </c>
      <c r="C96">
        <v>7.4080599999999999</v>
      </c>
      <c r="H96">
        <v>120.59841</v>
      </c>
      <c r="I96">
        <v>4.898193</v>
      </c>
    </row>
    <row r="97" spans="1:9" x14ac:dyDescent="0.25">
      <c r="A97">
        <v>96</v>
      </c>
      <c r="B97">
        <v>132.94079400000001</v>
      </c>
      <c r="C97">
        <v>7.4396560000000003</v>
      </c>
      <c r="H97">
        <v>120.591296</v>
      </c>
      <c r="I97">
        <v>4.9595820000000002</v>
      </c>
    </row>
    <row r="98" spans="1:9" x14ac:dyDescent="0.25">
      <c r="A98">
        <v>97</v>
      </c>
      <c r="B98">
        <v>132.89646800000003</v>
      </c>
      <c r="C98">
        <v>7.4302239999999999</v>
      </c>
      <c r="H98">
        <v>120.46414000000001</v>
      </c>
      <c r="I98">
        <v>4.9849930000000002</v>
      </c>
    </row>
    <row r="99" spans="1:9" x14ac:dyDescent="0.25">
      <c r="A99">
        <v>98</v>
      </c>
      <c r="B99">
        <v>132.89301500000002</v>
      </c>
      <c r="C99">
        <v>7.4117189999999997</v>
      </c>
    </row>
    <row r="100" spans="1:9" x14ac:dyDescent="0.25">
      <c r="A100">
        <v>99</v>
      </c>
      <c r="B100">
        <v>132.92054200000001</v>
      </c>
      <c r="C100">
        <v>7.3935760000000004</v>
      </c>
    </row>
    <row r="101" spans="1:9" x14ac:dyDescent="0.25">
      <c r="A101">
        <v>100</v>
      </c>
      <c r="B101">
        <v>132.984972</v>
      </c>
      <c r="C101">
        <v>7.3732680000000004</v>
      </c>
    </row>
    <row r="102" spans="1:9" x14ac:dyDescent="0.25">
      <c r="A102">
        <v>101</v>
      </c>
      <c r="B102">
        <v>132.869822</v>
      </c>
      <c r="C102">
        <v>7.425224</v>
      </c>
      <c r="D102">
        <v>151.65403000000001</v>
      </c>
      <c r="E102">
        <v>7.3646430000000001</v>
      </c>
    </row>
    <row r="103" spans="1:9" x14ac:dyDescent="0.25">
      <c r="A103">
        <v>102</v>
      </c>
      <c r="D103">
        <v>151.69591800000001</v>
      </c>
      <c r="E103">
        <v>7.34903</v>
      </c>
    </row>
    <row r="104" spans="1:9" x14ac:dyDescent="0.25">
      <c r="A104">
        <v>103</v>
      </c>
      <c r="D104">
        <v>151.62862200000001</v>
      </c>
      <c r="E104">
        <v>7.380204</v>
      </c>
    </row>
    <row r="105" spans="1:9" x14ac:dyDescent="0.25">
      <c r="A105">
        <v>104</v>
      </c>
      <c r="D105">
        <v>151.67198999999999</v>
      </c>
      <c r="E105">
        <v>7.3834179999999998</v>
      </c>
    </row>
    <row r="106" spans="1:9" x14ac:dyDescent="0.25">
      <c r="A106">
        <v>105</v>
      </c>
      <c r="D106">
        <v>151.67663199999998</v>
      </c>
      <c r="E106">
        <v>7.3231630000000001</v>
      </c>
    </row>
    <row r="107" spans="1:9" x14ac:dyDescent="0.25">
      <c r="A107">
        <v>106</v>
      </c>
      <c r="D107">
        <v>151.65678500000001</v>
      </c>
      <c r="E107">
        <v>7.3669900000000004</v>
      </c>
    </row>
    <row r="108" spans="1:9" x14ac:dyDescent="0.25">
      <c r="A108">
        <v>107</v>
      </c>
      <c r="D108">
        <v>151.63887700000001</v>
      </c>
      <c r="E108">
        <v>7.312398</v>
      </c>
      <c r="F108">
        <v>136.730547</v>
      </c>
      <c r="G108">
        <v>7.4318730000000004</v>
      </c>
    </row>
    <row r="109" spans="1:9" x14ac:dyDescent="0.25">
      <c r="A109">
        <v>108</v>
      </c>
      <c r="D109">
        <v>151.65403000000001</v>
      </c>
      <c r="E109">
        <v>7.3646430000000001</v>
      </c>
      <c r="F109">
        <v>136.730547</v>
      </c>
      <c r="G109">
        <v>7.4318730000000004</v>
      </c>
    </row>
    <row r="110" spans="1:9" x14ac:dyDescent="0.25">
      <c r="A110">
        <v>109</v>
      </c>
      <c r="F110">
        <v>136.76285799999999</v>
      </c>
      <c r="G110">
        <v>7.425224</v>
      </c>
    </row>
    <row r="111" spans="1:9" x14ac:dyDescent="0.25">
      <c r="A111">
        <v>110</v>
      </c>
      <c r="F111">
        <v>136.821619</v>
      </c>
      <c r="G111">
        <v>7.440429</v>
      </c>
      <c r="H111">
        <v>152.08255</v>
      </c>
      <c r="I111">
        <v>6.4877039999999999</v>
      </c>
    </row>
    <row r="112" spans="1:9" x14ac:dyDescent="0.25">
      <c r="A112">
        <v>111</v>
      </c>
      <c r="F112">
        <v>136.873988</v>
      </c>
      <c r="G112">
        <v>7.3536820000000001</v>
      </c>
      <c r="H112">
        <v>152.10413199999999</v>
      </c>
      <c r="I112">
        <v>6.5102549999999999</v>
      </c>
    </row>
    <row r="113" spans="1:9" x14ac:dyDescent="0.25">
      <c r="A113">
        <v>112</v>
      </c>
      <c r="F113">
        <v>136.698847</v>
      </c>
      <c r="G113">
        <v>7.3198169999999996</v>
      </c>
      <c r="H113">
        <v>152.061836</v>
      </c>
      <c r="I113">
        <v>6.3227039999999999</v>
      </c>
    </row>
    <row r="114" spans="1:9" x14ac:dyDescent="0.25">
      <c r="A114">
        <v>113</v>
      </c>
      <c r="F114">
        <v>136.65549700000003</v>
      </c>
      <c r="G114">
        <v>7.2132250000000004</v>
      </c>
      <c r="H114">
        <v>152.060408</v>
      </c>
      <c r="I114">
        <v>6.3512750000000002</v>
      </c>
    </row>
    <row r="115" spans="1:9" x14ac:dyDescent="0.25">
      <c r="A115">
        <v>114</v>
      </c>
      <c r="F115">
        <v>136.730547</v>
      </c>
      <c r="G115">
        <v>7.4318730000000004</v>
      </c>
      <c r="H115">
        <v>152.060408</v>
      </c>
      <c r="I115">
        <v>6.3512750000000002</v>
      </c>
    </row>
    <row r="116" spans="1:9" x14ac:dyDescent="0.25">
      <c r="A116">
        <v>115</v>
      </c>
      <c r="F116">
        <v>136.730547</v>
      </c>
      <c r="G116">
        <v>7.4318730000000004</v>
      </c>
      <c r="H116">
        <v>152.060408</v>
      </c>
      <c r="I116">
        <v>6.3512750000000002</v>
      </c>
    </row>
    <row r="117" spans="1:9" x14ac:dyDescent="0.25">
      <c r="A117">
        <v>116</v>
      </c>
      <c r="H117">
        <v>151.77132599999999</v>
      </c>
      <c r="I117">
        <v>6.5090820000000003</v>
      </c>
    </row>
    <row r="118" spans="1:9" x14ac:dyDescent="0.25">
      <c r="A118">
        <v>117</v>
      </c>
      <c r="H118">
        <v>152.08255</v>
      </c>
      <c r="I118">
        <v>6.4877039999999999</v>
      </c>
    </row>
    <row r="119" spans="1:9" x14ac:dyDescent="0.25">
      <c r="A119">
        <v>118</v>
      </c>
    </row>
    <row r="120" spans="1:9" x14ac:dyDescent="0.25">
      <c r="A120">
        <v>119</v>
      </c>
    </row>
    <row r="121" spans="1:9" x14ac:dyDescent="0.25">
      <c r="A121">
        <v>120</v>
      </c>
    </row>
    <row r="122" spans="1:9" x14ac:dyDescent="0.25">
      <c r="A122">
        <v>121</v>
      </c>
      <c r="B122">
        <v>169.460713</v>
      </c>
      <c r="C122">
        <v>8.5880100000000006</v>
      </c>
    </row>
    <row r="123" spans="1:9" x14ac:dyDescent="0.25">
      <c r="A123">
        <v>122</v>
      </c>
      <c r="B123">
        <v>169.460713</v>
      </c>
      <c r="C123">
        <v>8.5880100000000006</v>
      </c>
    </row>
    <row r="124" spans="1:9" x14ac:dyDescent="0.25">
      <c r="A124">
        <v>123</v>
      </c>
      <c r="B124">
        <v>169.451379</v>
      </c>
      <c r="C124">
        <v>8.6053569999999997</v>
      </c>
    </row>
    <row r="125" spans="1:9" x14ac:dyDescent="0.25">
      <c r="A125">
        <v>124</v>
      </c>
      <c r="B125">
        <v>169.473062</v>
      </c>
      <c r="C125">
        <v>8.6240310000000004</v>
      </c>
    </row>
    <row r="126" spans="1:9" x14ac:dyDescent="0.25">
      <c r="A126">
        <v>125</v>
      </c>
      <c r="B126">
        <v>169.47898000000001</v>
      </c>
      <c r="C126">
        <v>8.6288260000000001</v>
      </c>
    </row>
    <row r="127" spans="1:9" x14ac:dyDescent="0.25">
      <c r="A127">
        <v>126</v>
      </c>
      <c r="B127">
        <v>169.47418299999998</v>
      </c>
      <c r="C127">
        <v>8.6276530000000005</v>
      </c>
      <c r="D127">
        <v>175.243674</v>
      </c>
      <c r="E127">
        <v>7.144234</v>
      </c>
    </row>
    <row r="128" spans="1:9" x14ac:dyDescent="0.25">
      <c r="A128">
        <v>127</v>
      </c>
      <c r="B128">
        <v>169.45469400000002</v>
      </c>
      <c r="C128">
        <v>8.6296940000000006</v>
      </c>
      <c r="D128">
        <v>175.214797</v>
      </c>
      <c r="E128">
        <v>7.142398</v>
      </c>
    </row>
    <row r="129" spans="1:9" x14ac:dyDescent="0.25">
      <c r="A129">
        <v>128</v>
      </c>
      <c r="B129">
        <v>169.50377600000002</v>
      </c>
      <c r="C129">
        <v>8.6107650000000007</v>
      </c>
      <c r="D129">
        <v>175.246274</v>
      </c>
      <c r="E129">
        <v>7.1432140000000004</v>
      </c>
    </row>
    <row r="130" spans="1:9" x14ac:dyDescent="0.25">
      <c r="A130">
        <v>129</v>
      </c>
      <c r="B130">
        <v>169.460713</v>
      </c>
      <c r="C130">
        <v>8.5880100000000006</v>
      </c>
      <c r="D130">
        <v>175.24801200000002</v>
      </c>
      <c r="E130">
        <v>7.1478580000000003</v>
      </c>
    </row>
    <row r="131" spans="1:9" x14ac:dyDescent="0.25">
      <c r="A131">
        <v>130</v>
      </c>
      <c r="D131">
        <v>175.22443899999999</v>
      </c>
      <c r="E131">
        <v>7.1677039999999996</v>
      </c>
    </row>
    <row r="132" spans="1:9" x14ac:dyDescent="0.25">
      <c r="A132">
        <v>131</v>
      </c>
      <c r="D132">
        <v>175.252906</v>
      </c>
      <c r="E132">
        <v>7.1646929999999998</v>
      </c>
    </row>
    <row r="133" spans="1:9" x14ac:dyDescent="0.25">
      <c r="A133">
        <v>132</v>
      </c>
      <c r="D133">
        <v>175.243674</v>
      </c>
      <c r="E133">
        <v>7.144234</v>
      </c>
    </row>
    <row r="134" spans="1:9" x14ac:dyDescent="0.25">
      <c r="A134">
        <v>133</v>
      </c>
      <c r="F134">
        <v>175.74306000000001</v>
      </c>
      <c r="G134">
        <v>10.240408</v>
      </c>
    </row>
    <row r="135" spans="1:9" x14ac:dyDescent="0.25">
      <c r="A135">
        <v>134</v>
      </c>
      <c r="F135">
        <v>175.773213</v>
      </c>
      <c r="G135">
        <v>10.256429000000001</v>
      </c>
    </row>
    <row r="136" spans="1:9" x14ac:dyDescent="0.25">
      <c r="A136">
        <v>135</v>
      </c>
      <c r="F136">
        <v>175.74811299999999</v>
      </c>
      <c r="G136">
        <v>10.191274999999999</v>
      </c>
      <c r="H136">
        <v>177.228621</v>
      </c>
      <c r="I136">
        <v>6.5953569999999999</v>
      </c>
    </row>
    <row r="137" spans="1:9" x14ac:dyDescent="0.25">
      <c r="A137">
        <v>136</v>
      </c>
      <c r="F137">
        <v>175.750257</v>
      </c>
      <c r="G137">
        <v>10.232347000000001</v>
      </c>
      <c r="H137">
        <v>177.20545899999999</v>
      </c>
      <c r="I137">
        <v>6.6245409999999998</v>
      </c>
    </row>
    <row r="138" spans="1:9" x14ac:dyDescent="0.25">
      <c r="A138">
        <v>137</v>
      </c>
      <c r="F138">
        <v>175.76959099999999</v>
      </c>
      <c r="G138">
        <v>10.236938</v>
      </c>
      <c r="H138">
        <v>177.14428599999999</v>
      </c>
      <c r="I138">
        <v>6.6420919999999999</v>
      </c>
    </row>
    <row r="139" spans="1:9" x14ac:dyDescent="0.25">
      <c r="A139">
        <v>138</v>
      </c>
      <c r="F139">
        <v>175.73224399999998</v>
      </c>
      <c r="G139">
        <v>10.243622</v>
      </c>
      <c r="H139">
        <v>177.12770399999999</v>
      </c>
      <c r="I139">
        <v>6.6359700000000004</v>
      </c>
    </row>
    <row r="140" spans="1:9" x14ac:dyDescent="0.25">
      <c r="A140">
        <v>139</v>
      </c>
      <c r="F140">
        <v>175.703776</v>
      </c>
      <c r="G140">
        <v>10.29199</v>
      </c>
      <c r="H140">
        <v>177.07944000000001</v>
      </c>
      <c r="I140">
        <v>6.6480100000000002</v>
      </c>
    </row>
    <row r="141" spans="1:9" x14ac:dyDescent="0.25">
      <c r="A141">
        <v>140</v>
      </c>
      <c r="F141">
        <v>175.664592</v>
      </c>
      <c r="G141">
        <v>10.357398</v>
      </c>
      <c r="H141">
        <v>177.12331699999999</v>
      </c>
      <c r="I141">
        <v>6.6316839999999999</v>
      </c>
    </row>
    <row r="142" spans="1:9" x14ac:dyDescent="0.25">
      <c r="A142">
        <v>141</v>
      </c>
      <c r="F142">
        <v>175.74306000000001</v>
      </c>
      <c r="G142">
        <v>10.240408</v>
      </c>
      <c r="H142">
        <v>177.15627599999999</v>
      </c>
      <c r="I142">
        <v>6.6936730000000004</v>
      </c>
    </row>
    <row r="143" spans="1:9" x14ac:dyDescent="0.25">
      <c r="A143">
        <v>142</v>
      </c>
      <c r="B143">
        <v>196.701224</v>
      </c>
      <c r="C143">
        <v>9.9505099999999995</v>
      </c>
      <c r="H143">
        <v>177.228621</v>
      </c>
      <c r="I143">
        <v>6.5953569999999999</v>
      </c>
    </row>
    <row r="144" spans="1:9" x14ac:dyDescent="0.25">
      <c r="A144">
        <v>143</v>
      </c>
      <c r="B144">
        <v>196.67352199999999</v>
      </c>
      <c r="C144">
        <v>9.9875000000000007</v>
      </c>
    </row>
    <row r="145" spans="1:9" x14ac:dyDescent="0.25">
      <c r="A145">
        <v>144</v>
      </c>
      <c r="B145">
        <v>196.69821400000001</v>
      </c>
      <c r="C145">
        <v>9.9854590000000005</v>
      </c>
    </row>
    <row r="146" spans="1:9" x14ac:dyDescent="0.25">
      <c r="A146">
        <v>145</v>
      </c>
      <c r="B146">
        <v>196.67903000000001</v>
      </c>
      <c r="C146">
        <v>9.9778570000000002</v>
      </c>
    </row>
    <row r="147" spans="1:9" x14ac:dyDescent="0.25">
      <c r="A147">
        <v>146</v>
      </c>
      <c r="B147">
        <v>196.66137599999999</v>
      </c>
      <c r="C147">
        <v>9.9553569999999993</v>
      </c>
    </row>
    <row r="148" spans="1:9" x14ac:dyDescent="0.25">
      <c r="A148">
        <v>147</v>
      </c>
      <c r="B148">
        <v>196.696021</v>
      </c>
      <c r="C148">
        <v>9.9560200000000005</v>
      </c>
    </row>
    <row r="149" spans="1:9" x14ac:dyDescent="0.25">
      <c r="A149">
        <v>148</v>
      </c>
      <c r="B149">
        <v>196.72540900000001</v>
      </c>
      <c r="C149">
        <v>9.9839800000000007</v>
      </c>
    </row>
    <row r="150" spans="1:9" x14ac:dyDescent="0.25">
      <c r="A150">
        <v>149</v>
      </c>
      <c r="B150">
        <v>196.73413399999998</v>
      </c>
      <c r="C150">
        <v>9.9819379999999995</v>
      </c>
    </row>
    <row r="151" spans="1:9" x14ac:dyDescent="0.25">
      <c r="A151">
        <v>150</v>
      </c>
      <c r="B151">
        <v>196.701224</v>
      </c>
      <c r="C151">
        <v>9.9505099999999995</v>
      </c>
      <c r="D151">
        <v>204.93867</v>
      </c>
      <c r="E151">
        <v>8.5606120000000008</v>
      </c>
    </row>
    <row r="152" spans="1:9" x14ac:dyDescent="0.25">
      <c r="A152">
        <v>151</v>
      </c>
      <c r="D152">
        <v>204.92346900000001</v>
      </c>
      <c r="E152">
        <v>8.5763259999999999</v>
      </c>
    </row>
    <row r="153" spans="1:9" x14ac:dyDescent="0.25">
      <c r="A153">
        <v>152</v>
      </c>
      <c r="D153">
        <v>204.92479600000001</v>
      </c>
      <c r="E153">
        <v>8.5740300000000005</v>
      </c>
    </row>
    <row r="154" spans="1:9" x14ac:dyDescent="0.25">
      <c r="A154">
        <v>153</v>
      </c>
      <c r="D154">
        <v>204.943828</v>
      </c>
      <c r="E154">
        <v>8.5817859999999992</v>
      </c>
    </row>
    <row r="155" spans="1:9" x14ac:dyDescent="0.25">
      <c r="A155">
        <v>154</v>
      </c>
      <c r="D155">
        <v>204.94560899999999</v>
      </c>
      <c r="E155">
        <v>8.5847960000000008</v>
      </c>
    </row>
    <row r="156" spans="1:9" x14ac:dyDescent="0.25">
      <c r="A156">
        <v>155</v>
      </c>
      <c r="D156">
        <v>204.92449099999999</v>
      </c>
      <c r="E156">
        <v>8.5269390000000005</v>
      </c>
      <c r="F156">
        <v>202.53877499999999</v>
      </c>
      <c r="G156">
        <v>10.637347</v>
      </c>
    </row>
    <row r="157" spans="1:9" x14ac:dyDescent="0.25">
      <c r="A157">
        <v>156</v>
      </c>
      <c r="D157">
        <v>204.93867</v>
      </c>
      <c r="E157">
        <v>8.5606120000000008</v>
      </c>
      <c r="F157">
        <v>202.599593</v>
      </c>
      <c r="G157">
        <v>10.681888000000001</v>
      </c>
    </row>
    <row r="158" spans="1:9" x14ac:dyDescent="0.25">
      <c r="A158">
        <v>157</v>
      </c>
      <c r="F158">
        <v>202.61540500000001</v>
      </c>
      <c r="G158">
        <v>10.665867</v>
      </c>
    </row>
    <row r="159" spans="1:9" x14ac:dyDescent="0.25">
      <c r="A159">
        <v>158</v>
      </c>
      <c r="F159">
        <v>202.56096600000001</v>
      </c>
      <c r="G159">
        <v>10.635866999999999</v>
      </c>
      <c r="H159">
        <v>206.71311500000002</v>
      </c>
      <c r="I159">
        <v>7.7694900000000002</v>
      </c>
    </row>
    <row r="160" spans="1:9" x14ac:dyDescent="0.25">
      <c r="A160">
        <v>159</v>
      </c>
      <c r="F160">
        <v>202.578574</v>
      </c>
      <c r="G160">
        <v>10.667294999999999</v>
      </c>
      <c r="H160">
        <v>206.707347</v>
      </c>
      <c r="I160">
        <v>7.8270920000000004</v>
      </c>
    </row>
    <row r="161" spans="1:9" x14ac:dyDescent="0.25">
      <c r="A161">
        <v>160</v>
      </c>
      <c r="F161">
        <v>202.577651</v>
      </c>
      <c r="G161">
        <v>10.668825999999999</v>
      </c>
      <c r="H161">
        <v>206.779796</v>
      </c>
      <c r="I161">
        <v>7.7239789999999999</v>
      </c>
    </row>
    <row r="162" spans="1:9" x14ac:dyDescent="0.25">
      <c r="A162">
        <v>161</v>
      </c>
      <c r="F162">
        <v>202.59668600000001</v>
      </c>
      <c r="G162">
        <v>10.693623000000001</v>
      </c>
      <c r="H162">
        <v>206.85270199999999</v>
      </c>
      <c r="I162">
        <v>7.7693370000000002</v>
      </c>
    </row>
    <row r="163" spans="1:9" x14ac:dyDescent="0.25">
      <c r="A163">
        <v>162</v>
      </c>
      <c r="F163">
        <v>202.56698900000001</v>
      </c>
      <c r="G163">
        <v>10.697908</v>
      </c>
      <c r="H163">
        <v>206.839744</v>
      </c>
      <c r="I163">
        <v>7.7682650000000004</v>
      </c>
    </row>
    <row r="164" spans="1:9" x14ac:dyDescent="0.25">
      <c r="A164">
        <v>163</v>
      </c>
      <c r="B164">
        <v>220.8672</v>
      </c>
      <c r="C164">
        <v>9.8198519999999991</v>
      </c>
      <c r="F164">
        <v>202.53877499999999</v>
      </c>
      <c r="G164">
        <v>10.637347</v>
      </c>
      <c r="H164">
        <v>206.80305799999999</v>
      </c>
      <c r="I164">
        <v>7.7070920000000003</v>
      </c>
    </row>
    <row r="165" spans="1:9" x14ac:dyDescent="0.25">
      <c r="A165">
        <v>164</v>
      </c>
      <c r="B165">
        <v>220.85684699999999</v>
      </c>
      <c r="C165">
        <v>9.8400029999999994</v>
      </c>
      <c r="H165">
        <v>206.83010000000002</v>
      </c>
      <c r="I165">
        <v>7.6916320000000002</v>
      </c>
    </row>
    <row r="166" spans="1:9" x14ac:dyDescent="0.25">
      <c r="A166">
        <v>165</v>
      </c>
      <c r="B166">
        <v>220.87881400000001</v>
      </c>
      <c r="C166">
        <v>9.8426290000000005</v>
      </c>
      <c r="H166">
        <v>206.76903099999998</v>
      </c>
      <c r="I166">
        <v>7.7307649999999999</v>
      </c>
    </row>
    <row r="167" spans="1:9" x14ac:dyDescent="0.25">
      <c r="A167">
        <v>166</v>
      </c>
      <c r="B167">
        <v>220.89623800000001</v>
      </c>
      <c r="C167">
        <v>9.843235</v>
      </c>
      <c r="H167">
        <v>206.71311500000002</v>
      </c>
      <c r="I167">
        <v>7.7694900000000002</v>
      </c>
    </row>
    <row r="168" spans="1:9" x14ac:dyDescent="0.25">
      <c r="A168">
        <v>167</v>
      </c>
      <c r="B168">
        <v>220.90901400000001</v>
      </c>
      <c r="C168">
        <v>9.8691429999999993</v>
      </c>
    </row>
    <row r="169" spans="1:9" x14ac:dyDescent="0.25">
      <c r="A169">
        <v>168</v>
      </c>
      <c r="B169">
        <v>220.86810800000001</v>
      </c>
      <c r="C169">
        <v>9.8696990000000007</v>
      </c>
    </row>
    <row r="170" spans="1:9" x14ac:dyDescent="0.25">
      <c r="A170">
        <v>169</v>
      </c>
      <c r="B170">
        <v>220.849019</v>
      </c>
      <c r="C170">
        <v>9.8657079999999997</v>
      </c>
    </row>
    <row r="171" spans="1:9" x14ac:dyDescent="0.25">
      <c r="A171">
        <v>170</v>
      </c>
      <c r="B171">
        <v>220.81881799999999</v>
      </c>
      <c r="C171">
        <v>9.8472749999999998</v>
      </c>
    </row>
    <row r="172" spans="1:9" x14ac:dyDescent="0.25">
      <c r="A172">
        <v>171</v>
      </c>
      <c r="B172">
        <v>220.84426999999999</v>
      </c>
      <c r="C172">
        <v>9.8101050000000001</v>
      </c>
      <c r="D172">
        <v>228.095113</v>
      </c>
      <c r="E172">
        <v>7.7194039999999999</v>
      </c>
    </row>
    <row r="173" spans="1:9" x14ac:dyDescent="0.25">
      <c r="A173">
        <v>172</v>
      </c>
      <c r="D173">
        <v>228.11758699999999</v>
      </c>
      <c r="E173">
        <v>7.7025370000000004</v>
      </c>
    </row>
    <row r="174" spans="1:9" x14ac:dyDescent="0.25">
      <c r="A174">
        <v>173</v>
      </c>
      <c r="D174">
        <v>228.102183</v>
      </c>
      <c r="E174">
        <v>7.7054150000000003</v>
      </c>
    </row>
    <row r="175" spans="1:9" x14ac:dyDescent="0.25">
      <c r="A175">
        <v>174</v>
      </c>
      <c r="D175">
        <v>228.074557</v>
      </c>
      <c r="E175">
        <v>7.6884969999999999</v>
      </c>
    </row>
    <row r="176" spans="1:9" x14ac:dyDescent="0.25">
      <c r="A176">
        <v>175</v>
      </c>
      <c r="D176">
        <v>228.04238799999999</v>
      </c>
      <c r="E176">
        <v>7.6546099999999999</v>
      </c>
    </row>
    <row r="177" spans="1:9" x14ac:dyDescent="0.25">
      <c r="A177">
        <v>176</v>
      </c>
      <c r="D177">
        <v>228.01713599999999</v>
      </c>
      <c r="E177">
        <v>7.710515</v>
      </c>
    </row>
    <row r="178" spans="1:9" x14ac:dyDescent="0.25">
      <c r="A178">
        <v>177</v>
      </c>
      <c r="D178">
        <v>228.095113</v>
      </c>
      <c r="E178">
        <v>7.7194039999999999</v>
      </c>
      <c r="F178">
        <v>226.26540800000001</v>
      </c>
      <c r="G178">
        <v>10.158068</v>
      </c>
    </row>
    <row r="179" spans="1:9" x14ac:dyDescent="0.25">
      <c r="A179">
        <v>178</v>
      </c>
      <c r="D179">
        <v>228.095113</v>
      </c>
      <c r="E179">
        <v>7.7194039999999999</v>
      </c>
      <c r="F179">
        <v>226.27833699999999</v>
      </c>
      <c r="G179">
        <v>10.138624</v>
      </c>
    </row>
    <row r="180" spans="1:9" x14ac:dyDescent="0.25">
      <c r="A180">
        <v>179</v>
      </c>
      <c r="F180">
        <v>226.287023</v>
      </c>
      <c r="G180">
        <v>10.134836</v>
      </c>
    </row>
    <row r="181" spans="1:9" x14ac:dyDescent="0.25">
      <c r="A181">
        <v>180</v>
      </c>
      <c r="F181">
        <v>226.337324</v>
      </c>
      <c r="G181">
        <v>10.139281</v>
      </c>
      <c r="H181">
        <v>230.16571500000001</v>
      </c>
      <c r="I181">
        <v>6.9979760000000004</v>
      </c>
    </row>
    <row r="182" spans="1:9" x14ac:dyDescent="0.25">
      <c r="A182">
        <v>181</v>
      </c>
      <c r="F182">
        <v>226.28813399999999</v>
      </c>
      <c r="G182">
        <v>10.149937</v>
      </c>
      <c r="H182">
        <v>230.180409</v>
      </c>
      <c r="I182">
        <v>7.0047439999999996</v>
      </c>
    </row>
    <row r="183" spans="1:9" x14ac:dyDescent="0.25">
      <c r="A183">
        <v>182</v>
      </c>
      <c r="F183">
        <v>226.24752999999998</v>
      </c>
      <c r="G183">
        <v>10.120291999999999</v>
      </c>
      <c r="H183">
        <v>230.21773200000001</v>
      </c>
      <c r="I183">
        <v>6.9946440000000001</v>
      </c>
    </row>
    <row r="184" spans="1:9" x14ac:dyDescent="0.25">
      <c r="A184">
        <v>183</v>
      </c>
      <c r="F184">
        <v>226.28116499999999</v>
      </c>
      <c r="G184">
        <v>10.11913</v>
      </c>
      <c r="H184">
        <v>230.25262900000001</v>
      </c>
      <c r="I184">
        <v>6.9187880000000002</v>
      </c>
    </row>
    <row r="185" spans="1:9" x14ac:dyDescent="0.25">
      <c r="A185">
        <v>184</v>
      </c>
      <c r="F185">
        <v>226.26540800000001</v>
      </c>
      <c r="G185">
        <v>10.158068</v>
      </c>
      <c r="H185">
        <v>230.23540800000001</v>
      </c>
      <c r="I185">
        <v>6.920909</v>
      </c>
    </row>
    <row r="186" spans="1:9" x14ac:dyDescent="0.25">
      <c r="A186">
        <v>185</v>
      </c>
      <c r="H186">
        <v>230.272425</v>
      </c>
      <c r="I186">
        <v>6.8721240000000003</v>
      </c>
    </row>
    <row r="187" spans="1:9" x14ac:dyDescent="0.25">
      <c r="A187">
        <v>186</v>
      </c>
      <c r="B187">
        <v>248.15903700000001</v>
      </c>
      <c r="C187">
        <v>8.7083940000000002</v>
      </c>
      <c r="H187">
        <v>230.33075600000001</v>
      </c>
      <c r="I187">
        <v>6.8384900000000002</v>
      </c>
    </row>
    <row r="188" spans="1:9" x14ac:dyDescent="0.25">
      <c r="A188">
        <v>187</v>
      </c>
      <c r="B188">
        <v>248.18146000000002</v>
      </c>
      <c r="C188">
        <v>8.6889000000000003</v>
      </c>
      <c r="H188">
        <v>230.16571500000001</v>
      </c>
      <c r="I188">
        <v>6.9979760000000004</v>
      </c>
    </row>
    <row r="189" spans="1:9" x14ac:dyDescent="0.25">
      <c r="A189">
        <v>188</v>
      </c>
      <c r="B189">
        <v>248.17004700000001</v>
      </c>
      <c r="C189">
        <v>8.7142020000000002</v>
      </c>
    </row>
    <row r="190" spans="1:9" x14ac:dyDescent="0.25">
      <c r="A190">
        <v>189</v>
      </c>
      <c r="B190">
        <v>248.14666199999999</v>
      </c>
      <c r="C190">
        <v>8.7207670000000004</v>
      </c>
    </row>
    <row r="191" spans="1:9" x14ac:dyDescent="0.25">
      <c r="A191">
        <v>190</v>
      </c>
      <c r="B191">
        <v>248.18777299999999</v>
      </c>
      <c r="C191">
        <v>8.7302110000000006</v>
      </c>
    </row>
    <row r="192" spans="1:9" x14ac:dyDescent="0.25">
      <c r="A192">
        <v>191</v>
      </c>
      <c r="B192">
        <v>248.219538</v>
      </c>
      <c r="C192">
        <v>8.7300599999999999</v>
      </c>
    </row>
    <row r="193" spans="1:11" x14ac:dyDescent="0.25">
      <c r="A193">
        <v>192</v>
      </c>
      <c r="B193">
        <v>248.23519400000001</v>
      </c>
      <c r="C193">
        <v>8.7134450000000001</v>
      </c>
    </row>
    <row r="194" spans="1:11" x14ac:dyDescent="0.25">
      <c r="A194">
        <v>193</v>
      </c>
      <c r="B194">
        <v>248.31079700000001</v>
      </c>
      <c r="C194">
        <v>8.7072319999999994</v>
      </c>
    </row>
    <row r="195" spans="1:11" x14ac:dyDescent="0.25">
      <c r="A195">
        <v>194</v>
      </c>
      <c r="B195">
        <v>248.15903700000001</v>
      </c>
      <c r="C195">
        <v>8.7083940000000002</v>
      </c>
      <c r="D195">
        <v>257.47805699999998</v>
      </c>
      <c r="E195">
        <v>7.1141319999999997</v>
      </c>
    </row>
    <row r="196" spans="1:11" x14ac:dyDescent="0.25">
      <c r="A196">
        <v>195</v>
      </c>
      <c r="B196">
        <v>248.15903700000001</v>
      </c>
      <c r="C196">
        <v>8.7083940000000002</v>
      </c>
      <c r="D196">
        <v>257.48169200000001</v>
      </c>
      <c r="E196">
        <v>7.1442819999999996</v>
      </c>
    </row>
    <row r="197" spans="1:11" x14ac:dyDescent="0.25">
      <c r="A197">
        <v>196</v>
      </c>
      <c r="D197">
        <v>257.49472300000002</v>
      </c>
      <c r="E197">
        <v>7.0843860000000003</v>
      </c>
    </row>
    <row r="198" spans="1:11" x14ac:dyDescent="0.25">
      <c r="A198">
        <v>197</v>
      </c>
      <c r="D198">
        <v>257.47926999999999</v>
      </c>
      <c r="E198">
        <v>7.0762549999999997</v>
      </c>
    </row>
    <row r="199" spans="1:11" x14ac:dyDescent="0.25">
      <c r="A199">
        <v>198</v>
      </c>
      <c r="D199">
        <v>257.51517699999999</v>
      </c>
      <c r="E199">
        <v>7.0690330000000001</v>
      </c>
    </row>
    <row r="200" spans="1:11" x14ac:dyDescent="0.25">
      <c r="A200">
        <v>199</v>
      </c>
      <c r="D200">
        <v>257.50462199999998</v>
      </c>
      <c r="E200">
        <v>7.08378</v>
      </c>
    </row>
    <row r="201" spans="1:11" x14ac:dyDescent="0.25">
      <c r="A201">
        <v>200</v>
      </c>
      <c r="D201">
        <v>257.48987499999998</v>
      </c>
      <c r="E201">
        <v>7.1125660000000002</v>
      </c>
    </row>
    <row r="202" spans="1:11" x14ac:dyDescent="0.25">
      <c r="A202">
        <v>201</v>
      </c>
      <c r="D202">
        <v>257.56244500000003</v>
      </c>
      <c r="E202">
        <v>7.0801439999999998</v>
      </c>
    </row>
    <row r="203" spans="1:11" x14ac:dyDescent="0.25">
      <c r="A203">
        <v>202</v>
      </c>
      <c r="D203">
        <v>257.47593599999999</v>
      </c>
      <c r="E203">
        <v>7.1317069999999996</v>
      </c>
    </row>
    <row r="204" spans="1:11" x14ac:dyDescent="0.25">
      <c r="A204">
        <v>203</v>
      </c>
      <c r="F204">
        <v>256.28675299999998</v>
      </c>
      <c r="G204">
        <v>8.8987379999999998</v>
      </c>
    </row>
    <row r="205" spans="1:11" x14ac:dyDescent="0.25">
      <c r="A205">
        <v>204</v>
      </c>
      <c r="F205">
        <v>256.28675299999998</v>
      </c>
      <c r="G205">
        <v>8.8987379999999998</v>
      </c>
      <c r="H205">
        <v>259.76142399999998</v>
      </c>
      <c r="I205">
        <v>5.897932</v>
      </c>
      <c r="J205">
        <v>235.87284700000001</v>
      </c>
      <c r="K205">
        <v>13.342451000000001</v>
      </c>
    </row>
    <row r="206" spans="1:11" x14ac:dyDescent="0.25">
      <c r="A206">
        <v>205</v>
      </c>
    </row>
    <row r="207" spans="1:11" x14ac:dyDescent="0.25">
      <c r="A207">
        <v>206</v>
      </c>
    </row>
    <row r="208" spans="1:1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1" x14ac:dyDescent="0.25">
      <c r="A225">
        <v>224</v>
      </c>
    </row>
    <row r="226" spans="1:11" x14ac:dyDescent="0.25">
      <c r="A226">
        <v>225</v>
      </c>
    </row>
    <row r="227" spans="1:11" x14ac:dyDescent="0.25">
      <c r="A227">
        <v>226</v>
      </c>
    </row>
    <row r="228" spans="1:11" x14ac:dyDescent="0.25">
      <c r="A228">
        <v>227</v>
      </c>
    </row>
    <row r="229" spans="1:11" x14ac:dyDescent="0.25">
      <c r="A229">
        <v>228</v>
      </c>
    </row>
    <row r="230" spans="1:11" x14ac:dyDescent="0.25">
      <c r="A230">
        <v>229</v>
      </c>
    </row>
    <row r="231" spans="1:11" x14ac:dyDescent="0.25">
      <c r="A231">
        <v>230</v>
      </c>
    </row>
    <row r="232" spans="1:11" x14ac:dyDescent="0.25">
      <c r="A232">
        <v>231</v>
      </c>
    </row>
    <row r="233" spans="1:11" x14ac:dyDescent="0.25">
      <c r="A233">
        <v>232</v>
      </c>
    </row>
    <row r="234" spans="1:11" x14ac:dyDescent="0.25">
      <c r="A234">
        <v>233</v>
      </c>
    </row>
    <row r="235" spans="1:11" x14ac:dyDescent="0.25">
      <c r="A235">
        <v>234</v>
      </c>
    </row>
    <row r="236" spans="1:11" x14ac:dyDescent="0.25">
      <c r="A236">
        <v>235</v>
      </c>
    </row>
    <row r="237" spans="1:11" x14ac:dyDescent="0.25">
      <c r="A237">
        <v>236</v>
      </c>
    </row>
    <row r="238" spans="1:11" x14ac:dyDescent="0.25">
      <c r="A238">
        <v>237</v>
      </c>
      <c r="J238">
        <v>235.758813</v>
      </c>
      <c r="K238">
        <v>13.190389</v>
      </c>
    </row>
    <row r="239" spans="1:11" x14ac:dyDescent="0.25">
      <c r="A239">
        <v>238</v>
      </c>
      <c r="D239">
        <v>236.392619</v>
      </c>
      <c r="E239">
        <v>6.4757300000000004</v>
      </c>
    </row>
    <row r="240" spans="1:11" x14ac:dyDescent="0.25">
      <c r="A240">
        <v>239</v>
      </c>
      <c r="D240">
        <v>236.36575199999999</v>
      </c>
      <c r="E240">
        <v>6.4593670000000003</v>
      </c>
    </row>
    <row r="241" spans="1:9" x14ac:dyDescent="0.25">
      <c r="A241">
        <v>240</v>
      </c>
      <c r="D241">
        <v>236.382621</v>
      </c>
      <c r="E241">
        <v>6.4478530000000003</v>
      </c>
    </row>
    <row r="242" spans="1:9" x14ac:dyDescent="0.25">
      <c r="A242">
        <v>241</v>
      </c>
      <c r="D242">
        <v>236.38039699999999</v>
      </c>
      <c r="E242">
        <v>6.4565900000000003</v>
      </c>
    </row>
    <row r="243" spans="1:9" x14ac:dyDescent="0.25">
      <c r="A243">
        <v>242</v>
      </c>
      <c r="D243">
        <v>236.35009600000001</v>
      </c>
      <c r="E243">
        <v>6.4941639999999996</v>
      </c>
    </row>
    <row r="244" spans="1:9" x14ac:dyDescent="0.25">
      <c r="A244">
        <v>243</v>
      </c>
      <c r="D244">
        <v>236.315957</v>
      </c>
      <c r="E244">
        <v>6.5011330000000003</v>
      </c>
    </row>
    <row r="245" spans="1:9" x14ac:dyDescent="0.25">
      <c r="A245">
        <v>244</v>
      </c>
      <c r="D245">
        <v>236.30262299999998</v>
      </c>
      <c r="E245">
        <v>6.4576500000000001</v>
      </c>
    </row>
    <row r="246" spans="1:9" x14ac:dyDescent="0.25">
      <c r="A246">
        <v>245</v>
      </c>
      <c r="D246">
        <v>236.27929</v>
      </c>
      <c r="E246">
        <v>6.4688619999999997</v>
      </c>
    </row>
    <row r="247" spans="1:9" x14ac:dyDescent="0.25">
      <c r="A247">
        <v>246</v>
      </c>
      <c r="D247">
        <v>236.28731999999999</v>
      </c>
      <c r="E247">
        <v>6.497598</v>
      </c>
    </row>
    <row r="248" spans="1:9" x14ac:dyDescent="0.25">
      <c r="A248">
        <v>247</v>
      </c>
      <c r="D248">
        <v>236.290301</v>
      </c>
      <c r="E248">
        <v>6.4950720000000004</v>
      </c>
    </row>
    <row r="249" spans="1:9" x14ac:dyDescent="0.25">
      <c r="A249">
        <v>248</v>
      </c>
      <c r="D249">
        <v>236.306006</v>
      </c>
      <c r="E249">
        <v>6.5215860000000001</v>
      </c>
    </row>
    <row r="250" spans="1:9" x14ac:dyDescent="0.25">
      <c r="A250">
        <v>249</v>
      </c>
      <c r="D250">
        <v>236.31443999999999</v>
      </c>
      <c r="E250">
        <v>6.506183</v>
      </c>
    </row>
    <row r="251" spans="1:9" x14ac:dyDescent="0.25">
      <c r="A251">
        <v>250</v>
      </c>
      <c r="D251">
        <v>236.23747499999999</v>
      </c>
      <c r="E251">
        <v>6.5472929999999998</v>
      </c>
    </row>
    <row r="252" spans="1:9" x14ac:dyDescent="0.25">
      <c r="A252">
        <v>251</v>
      </c>
      <c r="B252">
        <v>228.15490800000001</v>
      </c>
      <c r="C252">
        <v>5.6393079999999998</v>
      </c>
      <c r="D252">
        <v>236.392619</v>
      </c>
      <c r="E252">
        <v>6.4757300000000004</v>
      </c>
    </row>
    <row r="253" spans="1:9" x14ac:dyDescent="0.25">
      <c r="A253">
        <v>252</v>
      </c>
      <c r="B253">
        <v>228.144656</v>
      </c>
      <c r="C253">
        <v>5.5948659999999997</v>
      </c>
    </row>
    <row r="254" spans="1:9" x14ac:dyDescent="0.25">
      <c r="A254">
        <v>253</v>
      </c>
      <c r="B254">
        <v>228.12632400000001</v>
      </c>
      <c r="C254">
        <v>5.5719380000000003</v>
      </c>
    </row>
    <row r="255" spans="1:9" x14ac:dyDescent="0.25">
      <c r="A255">
        <v>254</v>
      </c>
      <c r="B255">
        <v>228.15308999999999</v>
      </c>
      <c r="C255">
        <v>5.5980980000000002</v>
      </c>
      <c r="H255">
        <v>234.92870400000001</v>
      </c>
      <c r="I255">
        <v>7.7744010000000001</v>
      </c>
    </row>
    <row r="256" spans="1:9" x14ac:dyDescent="0.25">
      <c r="A256">
        <v>255</v>
      </c>
      <c r="B256">
        <v>228.14197999999999</v>
      </c>
      <c r="C256">
        <v>5.6001690000000002</v>
      </c>
      <c r="H256">
        <v>234.878907</v>
      </c>
      <c r="I256">
        <v>7.8566700000000003</v>
      </c>
    </row>
    <row r="257" spans="1:9" x14ac:dyDescent="0.25">
      <c r="A257">
        <v>256</v>
      </c>
      <c r="B257">
        <v>228.15632099999999</v>
      </c>
      <c r="C257">
        <v>5.580927</v>
      </c>
      <c r="H257">
        <v>234.92243999999999</v>
      </c>
      <c r="I257">
        <v>7.7950569999999999</v>
      </c>
    </row>
    <row r="258" spans="1:9" x14ac:dyDescent="0.25">
      <c r="A258">
        <v>257</v>
      </c>
      <c r="B258">
        <v>228.10491099999999</v>
      </c>
      <c r="C258">
        <v>5.617794</v>
      </c>
      <c r="H258">
        <v>234.93127899999999</v>
      </c>
      <c r="I258">
        <v>7.8121770000000001</v>
      </c>
    </row>
    <row r="259" spans="1:9" x14ac:dyDescent="0.25">
      <c r="A259">
        <v>258</v>
      </c>
      <c r="B259">
        <v>228.09359799999999</v>
      </c>
      <c r="C259">
        <v>5.6048660000000003</v>
      </c>
      <c r="H259">
        <v>234.930522</v>
      </c>
      <c r="I259">
        <v>7.8019249999999998</v>
      </c>
    </row>
    <row r="260" spans="1:9" x14ac:dyDescent="0.25">
      <c r="A260">
        <v>259</v>
      </c>
      <c r="B260">
        <v>228.15051299999999</v>
      </c>
      <c r="C260">
        <v>5.6000680000000003</v>
      </c>
      <c r="H260">
        <v>234.95546999999999</v>
      </c>
      <c r="I260">
        <v>7.8039459999999998</v>
      </c>
    </row>
    <row r="261" spans="1:9" x14ac:dyDescent="0.25">
      <c r="A261">
        <v>260</v>
      </c>
      <c r="B261">
        <v>228.13596999999999</v>
      </c>
      <c r="C261">
        <v>5.6393079999999998</v>
      </c>
      <c r="H261">
        <v>234.95855</v>
      </c>
      <c r="I261">
        <v>7.7917240000000003</v>
      </c>
    </row>
    <row r="262" spans="1:9" x14ac:dyDescent="0.25">
      <c r="A262">
        <v>261</v>
      </c>
      <c r="B262">
        <v>228.13596999999999</v>
      </c>
      <c r="C262">
        <v>5.6393079999999998</v>
      </c>
      <c r="H262">
        <v>234.97930600000001</v>
      </c>
      <c r="I262">
        <v>7.8078849999999997</v>
      </c>
    </row>
    <row r="263" spans="1:9" x14ac:dyDescent="0.25">
      <c r="A263">
        <v>262</v>
      </c>
      <c r="B263">
        <v>228.11344600000001</v>
      </c>
      <c r="C263">
        <v>5.6581960000000002</v>
      </c>
      <c r="H263">
        <v>234.99743699999999</v>
      </c>
      <c r="I263">
        <v>7.8023800000000003</v>
      </c>
    </row>
    <row r="264" spans="1:9" x14ac:dyDescent="0.25">
      <c r="A264">
        <v>263</v>
      </c>
      <c r="F264">
        <v>228.654629</v>
      </c>
      <c r="G264">
        <v>5.4291669999999996</v>
      </c>
      <c r="H264">
        <v>234.970114</v>
      </c>
      <c r="I264">
        <v>7.7766739999999999</v>
      </c>
    </row>
    <row r="265" spans="1:9" x14ac:dyDescent="0.25">
      <c r="A265">
        <v>264</v>
      </c>
      <c r="F265">
        <v>228.646851</v>
      </c>
      <c r="G265">
        <v>5.3684640000000003</v>
      </c>
      <c r="H265">
        <v>234.997185</v>
      </c>
      <c r="I265">
        <v>7.7603609999999996</v>
      </c>
    </row>
    <row r="266" spans="1:9" x14ac:dyDescent="0.25">
      <c r="A266">
        <v>265</v>
      </c>
      <c r="F266">
        <v>228.636954</v>
      </c>
      <c r="G266">
        <v>5.3385660000000001</v>
      </c>
      <c r="H266">
        <v>234.96819600000001</v>
      </c>
      <c r="I266">
        <v>7.7579380000000002</v>
      </c>
    </row>
    <row r="267" spans="1:9" x14ac:dyDescent="0.25">
      <c r="A267">
        <v>266</v>
      </c>
      <c r="F267">
        <v>228.596249</v>
      </c>
      <c r="G267">
        <v>5.3685650000000003</v>
      </c>
      <c r="H267">
        <v>234.92870400000001</v>
      </c>
      <c r="I267">
        <v>7.7744010000000001</v>
      </c>
    </row>
    <row r="268" spans="1:9" x14ac:dyDescent="0.25">
      <c r="A268">
        <v>267</v>
      </c>
      <c r="D268">
        <v>216.23410200000001</v>
      </c>
      <c r="E268">
        <v>7.8259639999999999</v>
      </c>
      <c r="F268">
        <v>228.610995</v>
      </c>
      <c r="G268">
        <v>5.399775</v>
      </c>
      <c r="H268">
        <v>234.92870400000001</v>
      </c>
      <c r="I268">
        <v>7.7744010000000001</v>
      </c>
    </row>
    <row r="269" spans="1:9" x14ac:dyDescent="0.25">
      <c r="A269">
        <v>268</v>
      </c>
      <c r="D269">
        <v>216.21400199999999</v>
      </c>
      <c r="E269">
        <v>7.8734869999999999</v>
      </c>
      <c r="F269">
        <v>228.64377300000001</v>
      </c>
      <c r="G269">
        <v>5.3787659999999997</v>
      </c>
    </row>
    <row r="270" spans="1:9" x14ac:dyDescent="0.25">
      <c r="A270">
        <v>269</v>
      </c>
      <c r="D270">
        <v>216.18486200000001</v>
      </c>
      <c r="E270">
        <v>7.8221759999999998</v>
      </c>
      <c r="F270">
        <v>228.689627</v>
      </c>
      <c r="G270">
        <v>5.3246779999999996</v>
      </c>
    </row>
    <row r="271" spans="1:9" x14ac:dyDescent="0.25">
      <c r="A271">
        <v>270</v>
      </c>
      <c r="D271">
        <v>216.21274</v>
      </c>
      <c r="E271">
        <v>7.8104100000000001</v>
      </c>
      <c r="F271">
        <v>228.671548</v>
      </c>
      <c r="G271">
        <v>5.4068449999999997</v>
      </c>
    </row>
    <row r="272" spans="1:9" x14ac:dyDescent="0.25">
      <c r="A272">
        <v>271</v>
      </c>
      <c r="D272">
        <v>216.23430400000001</v>
      </c>
      <c r="E272">
        <v>7.8563169999999998</v>
      </c>
      <c r="F272">
        <v>228.57377500000001</v>
      </c>
      <c r="G272">
        <v>5.4409850000000004</v>
      </c>
    </row>
    <row r="273" spans="1:9" x14ac:dyDescent="0.25">
      <c r="A273">
        <v>272</v>
      </c>
      <c r="D273">
        <v>216.242941</v>
      </c>
      <c r="E273">
        <v>7.8699519999999996</v>
      </c>
      <c r="F273">
        <v>228.53998799999999</v>
      </c>
      <c r="G273">
        <v>5.4486610000000004</v>
      </c>
    </row>
    <row r="274" spans="1:9" x14ac:dyDescent="0.25">
      <c r="A274">
        <v>273</v>
      </c>
      <c r="D274">
        <v>216.25753499999999</v>
      </c>
      <c r="E274">
        <v>7.8825269999999996</v>
      </c>
      <c r="F274">
        <v>228.65063900000001</v>
      </c>
      <c r="G274">
        <v>5.4566910000000002</v>
      </c>
    </row>
    <row r="275" spans="1:9" x14ac:dyDescent="0.25">
      <c r="A275">
        <v>274</v>
      </c>
      <c r="D275">
        <v>216.29152400000001</v>
      </c>
      <c r="E275">
        <v>7.8859110000000001</v>
      </c>
    </row>
    <row r="276" spans="1:9" x14ac:dyDescent="0.25">
      <c r="A276">
        <v>275</v>
      </c>
      <c r="D276">
        <v>216.27238299999999</v>
      </c>
      <c r="E276">
        <v>7.8457619999999997</v>
      </c>
    </row>
    <row r="277" spans="1:9" x14ac:dyDescent="0.25">
      <c r="A277">
        <v>276</v>
      </c>
      <c r="D277">
        <v>216.281171</v>
      </c>
      <c r="E277">
        <v>7.8419230000000004</v>
      </c>
    </row>
    <row r="278" spans="1:9" x14ac:dyDescent="0.25">
      <c r="A278">
        <v>277</v>
      </c>
      <c r="D278">
        <v>216.199962</v>
      </c>
      <c r="E278">
        <v>7.8005110000000002</v>
      </c>
    </row>
    <row r="279" spans="1:9" x14ac:dyDescent="0.25">
      <c r="A279">
        <v>278</v>
      </c>
      <c r="B279">
        <v>208.13852199999999</v>
      </c>
      <c r="C279">
        <v>6.9715299999999996</v>
      </c>
      <c r="D279">
        <v>216.23410200000001</v>
      </c>
      <c r="E279">
        <v>7.8259639999999999</v>
      </c>
    </row>
    <row r="280" spans="1:9" x14ac:dyDescent="0.25">
      <c r="A280">
        <v>279</v>
      </c>
      <c r="B280">
        <v>208.15449000000001</v>
      </c>
      <c r="C280">
        <v>6.9321429999999999</v>
      </c>
    </row>
    <row r="281" spans="1:9" x14ac:dyDescent="0.25">
      <c r="A281">
        <v>280</v>
      </c>
      <c r="B281">
        <v>208.16183799999999</v>
      </c>
      <c r="C281">
        <v>6.9264279999999996</v>
      </c>
    </row>
    <row r="282" spans="1:9" x14ac:dyDescent="0.25">
      <c r="A282">
        <v>281</v>
      </c>
      <c r="B282">
        <v>208.12938600000001</v>
      </c>
      <c r="C282">
        <v>6.920204</v>
      </c>
    </row>
    <row r="283" spans="1:9" x14ac:dyDescent="0.25">
      <c r="A283">
        <v>282</v>
      </c>
      <c r="B283">
        <v>208.13286099999999</v>
      </c>
      <c r="C283">
        <v>6.914898</v>
      </c>
      <c r="H283">
        <v>214.179914</v>
      </c>
      <c r="I283">
        <v>8.8538420000000002</v>
      </c>
    </row>
    <row r="284" spans="1:9" x14ac:dyDescent="0.25">
      <c r="A284">
        <v>283</v>
      </c>
      <c r="B284">
        <v>208.15270100000001</v>
      </c>
      <c r="C284">
        <v>6.9352549999999997</v>
      </c>
      <c r="H284">
        <v>214.140522</v>
      </c>
      <c r="I284">
        <v>8.8332359999999994</v>
      </c>
    </row>
    <row r="285" spans="1:9" x14ac:dyDescent="0.25">
      <c r="A285">
        <v>284</v>
      </c>
      <c r="B285">
        <v>208.15489500000001</v>
      </c>
      <c r="C285">
        <v>6.9571930000000002</v>
      </c>
      <c r="H285">
        <v>214.12062499999999</v>
      </c>
      <c r="I285">
        <v>8.8207629999999995</v>
      </c>
    </row>
    <row r="286" spans="1:9" x14ac:dyDescent="0.25">
      <c r="A286">
        <v>285</v>
      </c>
      <c r="B286">
        <v>208.19484599999998</v>
      </c>
      <c r="C286">
        <v>6.9432140000000002</v>
      </c>
      <c r="H286">
        <v>214.131078</v>
      </c>
      <c r="I286">
        <v>8.8389430000000004</v>
      </c>
    </row>
    <row r="287" spans="1:9" x14ac:dyDescent="0.25">
      <c r="A287">
        <v>286</v>
      </c>
      <c r="B287">
        <v>208.13852199999999</v>
      </c>
      <c r="C287">
        <v>6.9715299999999996</v>
      </c>
      <c r="H287">
        <v>214.15895599999999</v>
      </c>
      <c r="I287">
        <v>8.874447</v>
      </c>
    </row>
    <row r="288" spans="1:9" x14ac:dyDescent="0.25">
      <c r="A288">
        <v>287</v>
      </c>
      <c r="H288">
        <v>214.14658299999999</v>
      </c>
      <c r="I288">
        <v>8.8849</v>
      </c>
    </row>
    <row r="289" spans="1:9" x14ac:dyDescent="0.25">
      <c r="A289">
        <v>288</v>
      </c>
      <c r="H289">
        <v>214.16501600000001</v>
      </c>
      <c r="I289">
        <v>8.8854550000000003</v>
      </c>
    </row>
    <row r="290" spans="1:9" x14ac:dyDescent="0.25">
      <c r="A290">
        <v>289</v>
      </c>
      <c r="F290">
        <v>208.03627299999999</v>
      </c>
      <c r="G290">
        <v>6.3856630000000001</v>
      </c>
      <c r="H290">
        <v>214.219357</v>
      </c>
      <c r="I290">
        <v>8.9311600000000002</v>
      </c>
    </row>
    <row r="291" spans="1:9" x14ac:dyDescent="0.25">
      <c r="A291">
        <v>290</v>
      </c>
      <c r="F291">
        <v>208.07795999999999</v>
      </c>
      <c r="G291">
        <v>6.3990299999999998</v>
      </c>
      <c r="H291">
        <v>214.21471</v>
      </c>
      <c r="I291">
        <v>8.8802540000000008</v>
      </c>
    </row>
    <row r="292" spans="1:9" x14ac:dyDescent="0.25">
      <c r="A292">
        <v>291</v>
      </c>
      <c r="F292">
        <v>208.07693799999998</v>
      </c>
      <c r="G292">
        <v>6.3856120000000001</v>
      </c>
      <c r="H292">
        <v>214.179914</v>
      </c>
      <c r="I292">
        <v>8.8538420000000002</v>
      </c>
    </row>
    <row r="293" spans="1:9" x14ac:dyDescent="0.25">
      <c r="A293">
        <v>292</v>
      </c>
      <c r="F293">
        <v>208.05479700000001</v>
      </c>
      <c r="G293">
        <v>6.3704590000000003</v>
      </c>
      <c r="H293">
        <v>214.160269</v>
      </c>
      <c r="I293">
        <v>8.8604570000000002</v>
      </c>
    </row>
    <row r="294" spans="1:9" x14ac:dyDescent="0.25">
      <c r="A294">
        <v>293</v>
      </c>
      <c r="F294">
        <v>208.07647600000001</v>
      </c>
      <c r="G294">
        <v>6.3741839999999996</v>
      </c>
    </row>
    <row r="295" spans="1:9" x14ac:dyDescent="0.25">
      <c r="A295">
        <v>294</v>
      </c>
      <c r="D295">
        <v>193.41367600000001</v>
      </c>
      <c r="E295">
        <v>7.9129589999999999</v>
      </c>
      <c r="F295">
        <v>208.07004799999999</v>
      </c>
      <c r="G295">
        <v>6.3279079999999999</v>
      </c>
    </row>
    <row r="296" spans="1:9" x14ac:dyDescent="0.25">
      <c r="A296">
        <v>295</v>
      </c>
      <c r="D296">
        <v>193.361785</v>
      </c>
      <c r="E296">
        <v>7.9041329999999999</v>
      </c>
      <c r="F296">
        <v>207.97454400000001</v>
      </c>
      <c r="G296">
        <v>6.2232649999999996</v>
      </c>
    </row>
    <row r="297" spans="1:9" x14ac:dyDescent="0.25">
      <c r="A297">
        <v>296</v>
      </c>
      <c r="D297">
        <v>193.36673300000001</v>
      </c>
      <c r="E297">
        <v>7.9188780000000003</v>
      </c>
      <c r="F297">
        <v>207.95071300000001</v>
      </c>
      <c r="G297">
        <v>6.2614789999999996</v>
      </c>
    </row>
    <row r="298" spans="1:9" x14ac:dyDescent="0.25">
      <c r="A298">
        <v>297</v>
      </c>
      <c r="D298">
        <v>193.342906</v>
      </c>
      <c r="E298">
        <v>7.9296939999999996</v>
      </c>
      <c r="F298">
        <v>208.03627299999999</v>
      </c>
      <c r="G298">
        <v>6.3856630000000001</v>
      </c>
    </row>
    <row r="299" spans="1:9" x14ac:dyDescent="0.25">
      <c r="A299">
        <v>298</v>
      </c>
      <c r="D299">
        <v>193.35459</v>
      </c>
      <c r="E299">
        <v>7.920255</v>
      </c>
    </row>
    <row r="300" spans="1:9" x14ac:dyDescent="0.25">
      <c r="A300">
        <v>299</v>
      </c>
      <c r="D300">
        <v>193.359183</v>
      </c>
      <c r="E300">
        <v>7.9136220000000002</v>
      </c>
    </row>
    <row r="301" spans="1:9" x14ac:dyDescent="0.25">
      <c r="A301">
        <v>300</v>
      </c>
      <c r="D301">
        <v>193.32489699999999</v>
      </c>
      <c r="E301">
        <v>7.9189800000000004</v>
      </c>
    </row>
    <row r="302" spans="1:9" x14ac:dyDescent="0.25">
      <c r="A302">
        <v>301</v>
      </c>
      <c r="D302">
        <v>193.330153</v>
      </c>
      <c r="E302">
        <v>7.9228059999999996</v>
      </c>
    </row>
    <row r="303" spans="1:9" x14ac:dyDescent="0.25">
      <c r="A303">
        <v>302</v>
      </c>
      <c r="B303">
        <v>185.64693700000001</v>
      </c>
      <c r="C303">
        <v>6.7658160000000001</v>
      </c>
      <c r="D303">
        <v>193.34724699999998</v>
      </c>
      <c r="E303">
        <v>7.8791840000000004</v>
      </c>
    </row>
    <row r="304" spans="1:9" x14ac:dyDescent="0.25">
      <c r="A304">
        <v>303</v>
      </c>
      <c r="B304">
        <v>185.641887</v>
      </c>
      <c r="C304">
        <v>6.7691330000000001</v>
      </c>
      <c r="D304">
        <v>193.41367600000001</v>
      </c>
      <c r="E304">
        <v>7.9129589999999999</v>
      </c>
    </row>
    <row r="305" spans="1:9" x14ac:dyDescent="0.25">
      <c r="A305">
        <v>304</v>
      </c>
      <c r="B305">
        <v>185.64239800000001</v>
      </c>
      <c r="C305">
        <v>6.7573980000000002</v>
      </c>
    </row>
    <row r="306" spans="1:9" x14ac:dyDescent="0.25">
      <c r="A306">
        <v>305</v>
      </c>
      <c r="B306">
        <v>185.658469</v>
      </c>
      <c r="C306">
        <v>6.7294890000000001</v>
      </c>
    </row>
    <row r="307" spans="1:9" x14ac:dyDescent="0.25">
      <c r="A307">
        <v>306</v>
      </c>
      <c r="B307">
        <v>185.61545799999999</v>
      </c>
      <c r="C307">
        <v>6.7458669999999996</v>
      </c>
    </row>
    <row r="308" spans="1:9" x14ac:dyDescent="0.25">
      <c r="A308">
        <v>307</v>
      </c>
      <c r="B308">
        <v>185.618773</v>
      </c>
      <c r="C308">
        <v>6.7559699999999996</v>
      </c>
    </row>
    <row r="309" spans="1:9" x14ac:dyDescent="0.25">
      <c r="A309">
        <v>308</v>
      </c>
      <c r="B309">
        <v>185.649642</v>
      </c>
      <c r="C309">
        <v>6.7802040000000003</v>
      </c>
      <c r="H309">
        <v>188.54474500000001</v>
      </c>
      <c r="I309">
        <v>9.2995920000000005</v>
      </c>
    </row>
    <row r="310" spans="1:9" x14ac:dyDescent="0.25">
      <c r="A310">
        <v>309</v>
      </c>
      <c r="B310">
        <v>185.639083</v>
      </c>
      <c r="C310">
        <v>6.8394380000000004</v>
      </c>
      <c r="H310">
        <v>188.513926</v>
      </c>
      <c r="I310">
        <v>9.2795919999999992</v>
      </c>
    </row>
    <row r="311" spans="1:9" x14ac:dyDescent="0.25">
      <c r="A311">
        <v>310</v>
      </c>
      <c r="B311">
        <v>185.64693700000001</v>
      </c>
      <c r="C311">
        <v>6.7658160000000001</v>
      </c>
      <c r="H311">
        <v>188.53775300000001</v>
      </c>
      <c r="I311">
        <v>9.2473469999999995</v>
      </c>
    </row>
    <row r="312" spans="1:9" x14ac:dyDescent="0.25">
      <c r="A312">
        <v>311</v>
      </c>
      <c r="B312">
        <v>185.64693700000001</v>
      </c>
      <c r="C312">
        <v>6.7658160000000001</v>
      </c>
      <c r="H312">
        <v>188.50974600000001</v>
      </c>
      <c r="I312">
        <v>9.2346419999999991</v>
      </c>
    </row>
    <row r="313" spans="1:9" x14ac:dyDescent="0.25">
      <c r="A313">
        <v>312</v>
      </c>
      <c r="F313">
        <v>185.07490100000001</v>
      </c>
      <c r="G313">
        <v>5.8372960000000003</v>
      </c>
      <c r="H313">
        <v>188.53979799999999</v>
      </c>
      <c r="I313">
        <v>9.2615809999999996</v>
      </c>
    </row>
    <row r="314" spans="1:9" x14ac:dyDescent="0.25">
      <c r="A314">
        <v>313</v>
      </c>
      <c r="F314">
        <v>185.00035800000001</v>
      </c>
      <c r="G314">
        <v>5.8369390000000001</v>
      </c>
      <c r="H314">
        <v>188.54954000000001</v>
      </c>
      <c r="I314">
        <v>9.2766330000000004</v>
      </c>
    </row>
    <row r="315" spans="1:9" x14ac:dyDescent="0.25">
      <c r="A315">
        <v>314</v>
      </c>
      <c r="F315">
        <v>185.05408</v>
      </c>
      <c r="G315">
        <v>5.8476530000000002</v>
      </c>
      <c r="H315">
        <v>188.56392599999998</v>
      </c>
      <c r="I315">
        <v>9.2737759999999998</v>
      </c>
    </row>
    <row r="316" spans="1:9" x14ac:dyDescent="0.25">
      <c r="A316">
        <v>315</v>
      </c>
      <c r="F316">
        <v>185.11096900000001</v>
      </c>
      <c r="G316">
        <v>5.8429589999999996</v>
      </c>
      <c r="H316">
        <v>188.568927</v>
      </c>
      <c r="I316">
        <v>9.2739799999999999</v>
      </c>
    </row>
    <row r="317" spans="1:9" x14ac:dyDescent="0.25">
      <c r="A317">
        <v>316</v>
      </c>
      <c r="F317">
        <v>185.047957</v>
      </c>
      <c r="G317">
        <v>5.8362759999999998</v>
      </c>
      <c r="H317">
        <v>188.53484600000002</v>
      </c>
      <c r="I317">
        <v>9.2110710000000005</v>
      </c>
    </row>
    <row r="318" spans="1:9" x14ac:dyDescent="0.25">
      <c r="A318">
        <v>317</v>
      </c>
      <c r="F318">
        <v>185.07010199999999</v>
      </c>
      <c r="G318">
        <v>5.8098979999999996</v>
      </c>
      <c r="H318">
        <v>188.54474500000001</v>
      </c>
      <c r="I318">
        <v>9.2995920000000005</v>
      </c>
    </row>
    <row r="319" spans="1:9" x14ac:dyDescent="0.25">
      <c r="A319">
        <v>318</v>
      </c>
      <c r="F319">
        <v>185.08999900000001</v>
      </c>
      <c r="G319">
        <v>5.7770919999999997</v>
      </c>
    </row>
    <row r="320" spans="1:9" x14ac:dyDescent="0.25">
      <c r="A320">
        <v>319</v>
      </c>
      <c r="D320">
        <v>167.92826400000001</v>
      </c>
      <c r="E320">
        <v>7.4476019999999998</v>
      </c>
      <c r="F320">
        <v>185.03362200000001</v>
      </c>
      <c r="G320">
        <v>5.7287759999999999</v>
      </c>
    </row>
    <row r="321" spans="1:9" x14ac:dyDescent="0.25">
      <c r="A321">
        <v>320</v>
      </c>
      <c r="D321">
        <v>167.95137699999998</v>
      </c>
      <c r="E321">
        <v>7.4144899999999998</v>
      </c>
      <c r="F321">
        <v>185.07490100000001</v>
      </c>
      <c r="G321">
        <v>5.8372960000000003</v>
      </c>
    </row>
    <row r="322" spans="1:9" x14ac:dyDescent="0.25">
      <c r="A322">
        <v>321</v>
      </c>
      <c r="D322">
        <v>167.95443799999998</v>
      </c>
      <c r="E322">
        <v>7.444286</v>
      </c>
    </row>
    <row r="323" spans="1:9" x14ac:dyDescent="0.25">
      <c r="A323">
        <v>322</v>
      </c>
      <c r="D323">
        <v>167.94734699999998</v>
      </c>
      <c r="E323">
        <v>7.4456119999999997</v>
      </c>
    </row>
    <row r="324" spans="1:9" x14ac:dyDescent="0.25">
      <c r="A324">
        <v>323</v>
      </c>
      <c r="D324">
        <v>167.96025600000002</v>
      </c>
      <c r="E324">
        <v>7.4343880000000002</v>
      </c>
    </row>
    <row r="325" spans="1:9" x14ac:dyDescent="0.25">
      <c r="A325">
        <v>324</v>
      </c>
      <c r="D325">
        <v>167.93341699999999</v>
      </c>
      <c r="E325">
        <v>7.4084690000000002</v>
      </c>
    </row>
    <row r="326" spans="1:9" x14ac:dyDescent="0.25">
      <c r="A326">
        <v>325</v>
      </c>
      <c r="D326">
        <v>167.92030599999998</v>
      </c>
      <c r="E326">
        <v>7.4083170000000003</v>
      </c>
    </row>
    <row r="327" spans="1:9" x14ac:dyDescent="0.25">
      <c r="A327">
        <v>326</v>
      </c>
      <c r="D327">
        <v>167.895049</v>
      </c>
      <c r="E327">
        <v>7.402704</v>
      </c>
    </row>
    <row r="328" spans="1:9" x14ac:dyDescent="0.25">
      <c r="A328">
        <v>327</v>
      </c>
      <c r="B328">
        <v>161.274745</v>
      </c>
      <c r="C328">
        <v>6.4288259999999999</v>
      </c>
      <c r="D328">
        <v>167.82867299999998</v>
      </c>
      <c r="E328">
        <v>7.4298979999999997</v>
      </c>
    </row>
    <row r="329" spans="1:9" x14ac:dyDescent="0.25">
      <c r="A329">
        <v>328</v>
      </c>
      <c r="B329">
        <v>161.24974399999999</v>
      </c>
      <c r="C329">
        <v>6.4406629999999998</v>
      </c>
      <c r="D329">
        <v>167.92826400000001</v>
      </c>
      <c r="E329">
        <v>7.4476019999999998</v>
      </c>
    </row>
    <row r="330" spans="1:9" x14ac:dyDescent="0.25">
      <c r="A330">
        <v>329</v>
      </c>
      <c r="B330">
        <v>161.254897</v>
      </c>
      <c r="C330">
        <v>6.4568370000000002</v>
      </c>
    </row>
    <row r="331" spans="1:9" x14ac:dyDescent="0.25">
      <c r="A331">
        <v>330</v>
      </c>
      <c r="B331">
        <v>161.23801</v>
      </c>
      <c r="C331">
        <v>6.4599489999999999</v>
      </c>
    </row>
    <row r="332" spans="1:9" x14ac:dyDescent="0.25">
      <c r="A332">
        <v>331</v>
      </c>
      <c r="B332">
        <v>161.32474400000001</v>
      </c>
      <c r="C332">
        <v>6.4603570000000001</v>
      </c>
    </row>
    <row r="333" spans="1:9" x14ac:dyDescent="0.25">
      <c r="A333">
        <v>332</v>
      </c>
      <c r="B333">
        <v>161.404796</v>
      </c>
      <c r="C333">
        <v>6.5201019999999996</v>
      </c>
    </row>
    <row r="334" spans="1:9" x14ac:dyDescent="0.25">
      <c r="A334">
        <v>333</v>
      </c>
      <c r="B334">
        <v>161.27209199999999</v>
      </c>
      <c r="C334">
        <v>6.512092</v>
      </c>
    </row>
    <row r="335" spans="1:9" x14ac:dyDescent="0.25">
      <c r="A335">
        <v>334</v>
      </c>
      <c r="B335">
        <v>161.274745</v>
      </c>
      <c r="C335">
        <v>6.4288259999999999</v>
      </c>
      <c r="H335">
        <v>162.35096999999999</v>
      </c>
      <c r="I335">
        <v>9.1666840000000001</v>
      </c>
    </row>
    <row r="336" spans="1:9" x14ac:dyDescent="0.25">
      <c r="A336">
        <v>335</v>
      </c>
      <c r="H336">
        <v>162.28724399999999</v>
      </c>
      <c r="I336">
        <v>9.156072</v>
      </c>
    </row>
    <row r="337" spans="1:9" x14ac:dyDescent="0.25">
      <c r="A337">
        <v>336</v>
      </c>
      <c r="H337">
        <v>162.297653</v>
      </c>
      <c r="I337">
        <v>9.0960710000000002</v>
      </c>
    </row>
    <row r="338" spans="1:9" x14ac:dyDescent="0.25">
      <c r="A338">
        <v>337</v>
      </c>
      <c r="F338">
        <v>160.31989799999999</v>
      </c>
      <c r="G338">
        <v>5.9718369999999998</v>
      </c>
      <c r="H338">
        <v>162.33127500000001</v>
      </c>
      <c r="I338">
        <v>9.145918</v>
      </c>
    </row>
    <row r="339" spans="1:9" x14ac:dyDescent="0.25">
      <c r="A339">
        <v>338</v>
      </c>
      <c r="F339">
        <v>160.31204</v>
      </c>
      <c r="G339">
        <v>5.9741330000000001</v>
      </c>
      <c r="H339">
        <v>162.33107100000001</v>
      </c>
      <c r="I339">
        <v>9.1519899999999996</v>
      </c>
    </row>
    <row r="340" spans="1:9" x14ac:dyDescent="0.25">
      <c r="A340">
        <v>339</v>
      </c>
      <c r="F340">
        <v>160.27249899999998</v>
      </c>
      <c r="G340">
        <v>5.9635720000000001</v>
      </c>
      <c r="H340">
        <v>162.335815</v>
      </c>
      <c r="I340">
        <v>9.1849489999999996</v>
      </c>
    </row>
    <row r="341" spans="1:9" x14ac:dyDescent="0.25">
      <c r="A341">
        <v>340</v>
      </c>
      <c r="F341">
        <v>160.27887699999999</v>
      </c>
      <c r="G341">
        <v>5.960153</v>
      </c>
      <c r="H341">
        <v>162.350764</v>
      </c>
      <c r="I341">
        <v>9.1930619999999994</v>
      </c>
    </row>
    <row r="342" spans="1:9" x14ac:dyDescent="0.25">
      <c r="A342">
        <v>341</v>
      </c>
      <c r="D342">
        <v>137.30041</v>
      </c>
      <c r="E342">
        <v>6.1631260000000001</v>
      </c>
      <c r="F342">
        <v>160.27545900000001</v>
      </c>
      <c r="G342">
        <v>5.9194899999999997</v>
      </c>
      <c r="H342">
        <v>162.30622399999999</v>
      </c>
      <c r="I342">
        <v>9.2102550000000001</v>
      </c>
    </row>
    <row r="343" spans="1:9" x14ac:dyDescent="0.25">
      <c r="A343">
        <v>342</v>
      </c>
      <c r="D343">
        <v>137.26150000000001</v>
      </c>
      <c r="E343">
        <v>6.1634349999999998</v>
      </c>
      <c r="F343">
        <v>160.246735</v>
      </c>
      <c r="G343">
        <v>5.928928</v>
      </c>
      <c r="H343">
        <v>162.313469</v>
      </c>
      <c r="I343">
        <v>9.1511739999999993</v>
      </c>
    </row>
    <row r="344" spans="1:9" x14ac:dyDescent="0.25">
      <c r="A344">
        <v>343</v>
      </c>
      <c r="D344">
        <v>137.26150000000001</v>
      </c>
      <c r="E344">
        <v>6.1634349999999998</v>
      </c>
      <c r="F344">
        <v>160.20525499999999</v>
      </c>
      <c r="G344">
        <v>5.8852549999999999</v>
      </c>
    </row>
    <row r="345" spans="1:9" x14ac:dyDescent="0.25">
      <c r="A345">
        <v>344</v>
      </c>
      <c r="D345">
        <v>137.26150000000001</v>
      </c>
      <c r="E345">
        <v>6.1634349999999998</v>
      </c>
      <c r="F345">
        <v>160.223367</v>
      </c>
      <c r="G345">
        <v>5.8204079999999996</v>
      </c>
    </row>
    <row r="346" spans="1:9" x14ac:dyDescent="0.25">
      <c r="A346">
        <v>345</v>
      </c>
      <c r="D346">
        <v>137.26150000000001</v>
      </c>
      <c r="E346">
        <v>6.1634349999999998</v>
      </c>
      <c r="F346">
        <v>160.31989799999999</v>
      </c>
      <c r="G346">
        <v>5.9718369999999998</v>
      </c>
    </row>
    <row r="347" spans="1:9" x14ac:dyDescent="0.25">
      <c r="A347">
        <v>346</v>
      </c>
      <c r="D347">
        <v>137.26150000000001</v>
      </c>
      <c r="E347">
        <v>6.1634349999999998</v>
      </c>
      <c r="F347">
        <v>160.31989799999999</v>
      </c>
      <c r="G347">
        <v>5.9718369999999998</v>
      </c>
    </row>
    <row r="348" spans="1:9" x14ac:dyDescent="0.25">
      <c r="A348">
        <v>347</v>
      </c>
      <c r="D348">
        <v>137.26150000000001</v>
      </c>
      <c r="E348">
        <v>6.1634349999999998</v>
      </c>
    </row>
    <row r="349" spans="1:9" x14ac:dyDescent="0.25">
      <c r="A349">
        <v>348</v>
      </c>
      <c r="D349">
        <v>137.26150000000001</v>
      </c>
      <c r="E349">
        <v>6.1634349999999998</v>
      </c>
    </row>
    <row r="350" spans="1:9" x14ac:dyDescent="0.25">
      <c r="A350">
        <v>349</v>
      </c>
      <c r="D350">
        <v>137.26150000000001</v>
      </c>
      <c r="E350">
        <v>6.1634349999999998</v>
      </c>
    </row>
    <row r="351" spans="1:9" x14ac:dyDescent="0.25">
      <c r="A351">
        <v>350</v>
      </c>
      <c r="B351">
        <v>131.78059999999999</v>
      </c>
      <c r="C351">
        <v>4.8301040000000004</v>
      </c>
      <c r="D351">
        <v>137.26150000000001</v>
      </c>
      <c r="E351">
        <v>6.1634349999999998</v>
      </c>
    </row>
    <row r="352" spans="1:9" x14ac:dyDescent="0.25">
      <c r="A352">
        <v>351</v>
      </c>
      <c r="B352">
        <v>131.849772</v>
      </c>
      <c r="C352">
        <v>4.8067029999999997</v>
      </c>
      <c r="D352">
        <v>137.30041</v>
      </c>
      <c r="E352">
        <v>6.1631260000000001</v>
      </c>
    </row>
    <row r="353" spans="1:9" x14ac:dyDescent="0.25">
      <c r="A353">
        <v>352</v>
      </c>
      <c r="B353">
        <v>131.808741</v>
      </c>
      <c r="C353">
        <v>4.9037600000000001</v>
      </c>
    </row>
    <row r="354" spans="1:9" x14ac:dyDescent="0.25">
      <c r="A354">
        <v>353</v>
      </c>
      <c r="B354">
        <v>131.80890100000002</v>
      </c>
      <c r="C354">
        <v>4.9386549999999998</v>
      </c>
    </row>
    <row r="355" spans="1:9" x14ac:dyDescent="0.25">
      <c r="A355">
        <v>354</v>
      </c>
      <c r="B355">
        <v>131.82797100000002</v>
      </c>
      <c r="C355">
        <v>4.9347890000000003</v>
      </c>
    </row>
    <row r="356" spans="1:9" x14ac:dyDescent="0.25">
      <c r="A356">
        <v>355</v>
      </c>
      <c r="B356">
        <v>131.82451500000002</v>
      </c>
      <c r="C356">
        <v>4.9728279999999998</v>
      </c>
    </row>
    <row r="357" spans="1:9" x14ac:dyDescent="0.25">
      <c r="A357">
        <v>356</v>
      </c>
      <c r="B357">
        <v>131.82106300000001</v>
      </c>
      <c r="C357">
        <v>5.025506</v>
      </c>
      <c r="H357">
        <v>134.81672900000001</v>
      </c>
      <c r="I357">
        <v>7.2325020000000002</v>
      </c>
    </row>
    <row r="358" spans="1:9" x14ac:dyDescent="0.25">
      <c r="A358">
        <v>357</v>
      </c>
      <c r="B358">
        <v>131.82956899999999</v>
      </c>
      <c r="C358">
        <v>4.9967449999999998</v>
      </c>
      <c r="H358">
        <v>134.834925</v>
      </c>
      <c r="I358">
        <v>7.2537380000000002</v>
      </c>
    </row>
    <row r="359" spans="1:9" x14ac:dyDescent="0.25">
      <c r="A359">
        <v>358</v>
      </c>
      <c r="B359">
        <v>131.78059999999999</v>
      </c>
      <c r="C359">
        <v>4.8301040000000004</v>
      </c>
      <c r="H359">
        <v>134.85708900000003</v>
      </c>
      <c r="I359">
        <v>7.2189459999999999</v>
      </c>
    </row>
    <row r="360" spans="1:9" x14ac:dyDescent="0.25">
      <c r="A360">
        <v>359</v>
      </c>
      <c r="B360">
        <v>131.78059999999999</v>
      </c>
      <c r="C360">
        <v>4.8301040000000004</v>
      </c>
      <c r="H360">
        <v>134.88656900000001</v>
      </c>
      <c r="I360">
        <v>7.2446149999999996</v>
      </c>
    </row>
    <row r="361" spans="1:9" x14ac:dyDescent="0.25">
      <c r="A361">
        <v>360</v>
      </c>
      <c r="F361">
        <v>132.548857</v>
      </c>
      <c r="G361">
        <v>3.7803149999999999</v>
      </c>
      <c r="H361">
        <v>134.95120500000002</v>
      </c>
      <c r="I361">
        <v>7.2719849999999999</v>
      </c>
    </row>
    <row r="362" spans="1:9" x14ac:dyDescent="0.25">
      <c r="A362">
        <v>361</v>
      </c>
      <c r="F362">
        <v>132.59895900000001</v>
      </c>
      <c r="G362">
        <v>3.7173280000000002</v>
      </c>
      <c r="H362">
        <v>135.03048200000001</v>
      </c>
      <c r="I362">
        <v>7.3337339999999998</v>
      </c>
    </row>
    <row r="363" spans="1:9" x14ac:dyDescent="0.25">
      <c r="A363">
        <v>362</v>
      </c>
      <c r="F363">
        <v>132.645297</v>
      </c>
      <c r="G363">
        <v>3.7394400000000001</v>
      </c>
      <c r="H363">
        <v>135.08991500000002</v>
      </c>
      <c r="I363">
        <v>7.3061579999999999</v>
      </c>
    </row>
    <row r="364" spans="1:9" x14ac:dyDescent="0.25">
      <c r="A364">
        <v>363</v>
      </c>
      <c r="F364">
        <v>132.60968300000002</v>
      </c>
      <c r="G364">
        <v>3.646868</v>
      </c>
      <c r="H364">
        <v>135.01120200000003</v>
      </c>
      <c r="I364">
        <v>7.266521</v>
      </c>
    </row>
    <row r="365" spans="1:9" x14ac:dyDescent="0.25">
      <c r="A365">
        <v>364</v>
      </c>
      <c r="F365">
        <v>132.76389900000001</v>
      </c>
      <c r="G365">
        <v>3.6615579999999999</v>
      </c>
      <c r="H365">
        <v>134.81672900000001</v>
      </c>
      <c r="I365">
        <v>7.2325020000000002</v>
      </c>
    </row>
    <row r="366" spans="1:9" x14ac:dyDescent="0.25">
      <c r="A366">
        <v>365</v>
      </c>
      <c r="F366">
        <v>132.70029300000002</v>
      </c>
      <c r="G366">
        <v>3.7026379999999999</v>
      </c>
      <c r="H366">
        <v>134.81672900000001</v>
      </c>
      <c r="I366">
        <v>7.2325020000000002</v>
      </c>
    </row>
    <row r="367" spans="1:9" x14ac:dyDescent="0.25">
      <c r="A367">
        <v>366</v>
      </c>
      <c r="F367">
        <v>132.86173100000002</v>
      </c>
      <c r="G367">
        <v>3.628673</v>
      </c>
      <c r="H367">
        <v>134.81672900000001</v>
      </c>
      <c r="I367">
        <v>7.2325020000000002</v>
      </c>
    </row>
    <row r="368" spans="1:9" x14ac:dyDescent="0.25">
      <c r="A368">
        <v>367</v>
      </c>
      <c r="F368">
        <v>132.548857</v>
      </c>
      <c r="G368">
        <v>3.7803149999999999</v>
      </c>
    </row>
    <row r="369" spans="1:9" x14ac:dyDescent="0.25">
      <c r="A369">
        <v>368</v>
      </c>
    </row>
    <row r="370" spans="1:9" x14ac:dyDescent="0.25">
      <c r="A370">
        <v>369</v>
      </c>
    </row>
    <row r="371" spans="1:9" x14ac:dyDescent="0.25">
      <c r="A371">
        <v>370</v>
      </c>
    </row>
    <row r="372" spans="1:9" x14ac:dyDescent="0.25">
      <c r="A372">
        <v>371</v>
      </c>
      <c r="D372">
        <v>110.38714800000001</v>
      </c>
      <c r="E372">
        <v>6.0529770000000003</v>
      </c>
    </row>
    <row r="373" spans="1:9" x14ac:dyDescent="0.25">
      <c r="A373">
        <v>372</v>
      </c>
      <c r="D373">
        <v>110.45441300000002</v>
      </c>
      <c r="E373">
        <v>6.0212260000000004</v>
      </c>
    </row>
    <row r="374" spans="1:9" x14ac:dyDescent="0.25">
      <c r="A374">
        <v>373</v>
      </c>
      <c r="D374">
        <v>110.41941700000001</v>
      </c>
      <c r="E374">
        <v>6.0222569999999997</v>
      </c>
    </row>
    <row r="375" spans="1:9" x14ac:dyDescent="0.25">
      <c r="A375">
        <v>374</v>
      </c>
      <c r="D375">
        <v>110.40709500000001</v>
      </c>
      <c r="E375">
        <v>6.0275150000000002</v>
      </c>
    </row>
    <row r="376" spans="1:9" x14ac:dyDescent="0.25">
      <c r="A376">
        <v>375</v>
      </c>
      <c r="D376">
        <v>110.42369300000001</v>
      </c>
      <c r="E376">
        <v>6.0332879999999998</v>
      </c>
    </row>
    <row r="377" spans="1:9" x14ac:dyDescent="0.25">
      <c r="A377">
        <v>376</v>
      </c>
      <c r="D377">
        <v>110.42637500000001</v>
      </c>
      <c r="E377">
        <v>6.0153499999999998</v>
      </c>
    </row>
    <row r="378" spans="1:9" x14ac:dyDescent="0.25">
      <c r="A378">
        <v>377</v>
      </c>
      <c r="B378">
        <v>103.72972</v>
      </c>
      <c r="C378">
        <v>5.0812759999999999</v>
      </c>
      <c r="D378">
        <v>110.33972800000001</v>
      </c>
      <c r="E378">
        <v>6.0317930000000004</v>
      </c>
    </row>
    <row r="379" spans="1:9" x14ac:dyDescent="0.25">
      <c r="A379">
        <v>378</v>
      </c>
      <c r="B379">
        <v>103.789198</v>
      </c>
      <c r="C379">
        <v>5.1231289999999996</v>
      </c>
      <c r="D379">
        <v>110.36003700000001</v>
      </c>
      <c r="E379">
        <v>6.0441120000000002</v>
      </c>
    </row>
    <row r="380" spans="1:9" x14ac:dyDescent="0.25">
      <c r="A380">
        <v>379</v>
      </c>
      <c r="B380">
        <v>103.742293</v>
      </c>
      <c r="C380">
        <v>5.1530769999999997</v>
      </c>
      <c r="D380">
        <v>110.38714800000001</v>
      </c>
      <c r="E380">
        <v>6.0529770000000003</v>
      </c>
    </row>
    <row r="381" spans="1:9" x14ac:dyDescent="0.25">
      <c r="A381">
        <v>380</v>
      </c>
      <c r="B381">
        <v>103.691214</v>
      </c>
      <c r="C381">
        <v>5.1538500000000003</v>
      </c>
    </row>
    <row r="382" spans="1:9" x14ac:dyDescent="0.25">
      <c r="A382">
        <v>381</v>
      </c>
      <c r="B382">
        <v>103.660082</v>
      </c>
      <c r="C382">
        <v>5.1874560000000001</v>
      </c>
    </row>
    <row r="383" spans="1:9" x14ac:dyDescent="0.25">
      <c r="A383">
        <v>382</v>
      </c>
      <c r="B383">
        <v>103.67570000000001</v>
      </c>
      <c r="C383">
        <v>5.1783330000000003</v>
      </c>
    </row>
    <row r="384" spans="1:9" x14ac:dyDescent="0.25">
      <c r="A384">
        <v>383</v>
      </c>
      <c r="B384">
        <v>103.708792</v>
      </c>
      <c r="C384">
        <v>5.2725549999999997</v>
      </c>
      <c r="H384">
        <v>104.26427700000001</v>
      </c>
      <c r="I384">
        <v>8.1337419999999998</v>
      </c>
    </row>
    <row r="385" spans="1:9" x14ac:dyDescent="0.25">
      <c r="A385">
        <v>384</v>
      </c>
      <c r="B385">
        <v>103.72972</v>
      </c>
      <c r="C385">
        <v>5.0812759999999999</v>
      </c>
      <c r="H385">
        <v>104.25139100000001</v>
      </c>
      <c r="I385">
        <v>8.1876569999999997</v>
      </c>
    </row>
    <row r="386" spans="1:9" x14ac:dyDescent="0.25">
      <c r="A386">
        <v>385</v>
      </c>
      <c r="F386">
        <v>103.18881800000001</v>
      </c>
      <c r="G386">
        <v>4.6104250000000002</v>
      </c>
      <c r="H386">
        <v>104.234435</v>
      </c>
      <c r="I386">
        <v>8.1525049999999997</v>
      </c>
    </row>
    <row r="387" spans="1:9" x14ac:dyDescent="0.25">
      <c r="A387">
        <v>386</v>
      </c>
      <c r="F387">
        <v>103.127741</v>
      </c>
      <c r="G387">
        <v>4.5596540000000001</v>
      </c>
      <c r="H387">
        <v>104.24531</v>
      </c>
      <c r="I387">
        <v>8.1617820000000005</v>
      </c>
    </row>
    <row r="388" spans="1:9" x14ac:dyDescent="0.25">
      <c r="A388">
        <v>387</v>
      </c>
      <c r="F388">
        <v>103.11609100000001</v>
      </c>
      <c r="G388">
        <v>4.6119190000000003</v>
      </c>
      <c r="H388">
        <v>104.27205900000001</v>
      </c>
      <c r="I388">
        <v>8.1650299999999998</v>
      </c>
    </row>
    <row r="389" spans="1:9" x14ac:dyDescent="0.25">
      <c r="A389">
        <v>388</v>
      </c>
      <c r="F389">
        <v>103.15310100000001</v>
      </c>
      <c r="G389">
        <v>4.5965600000000002</v>
      </c>
      <c r="H389">
        <v>104.29716300000001</v>
      </c>
      <c r="I389">
        <v>8.1361659999999993</v>
      </c>
    </row>
    <row r="390" spans="1:9" x14ac:dyDescent="0.25">
      <c r="A390">
        <v>389</v>
      </c>
      <c r="F390">
        <v>103.14892400000001</v>
      </c>
      <c r="G390">
        <v>4.5671290000000004</v>
      </c>
      <c r="H390">
        <v>104.302577</v>
      </c>
      <c r="I390">
        <v>8.1421960000000002</v>
      </c>
    </row>
    <row r="391" spans="1:9" x14ac:dyDescent="0.25">
      <c r="A391">
        <v>390</v>
      </c>
      <c r="F391">
        <v>103.16144800000001</v>
      </c>
      <c r="G391">
        <v>4.5059459999999998</v>
      </c>
      <c r="H391">
        <v>104.237887</v>
      </c>
      <c r="I391">
        <v>8.1339489999999994</v>
      </c>
    </row>
    <row r="392" spans="1:9" x14ac:dyDescent="0.25">
      <c r="A392">
        <v>391</v>
      </c>
      <c r="F392">
        <v>103.08073300000001</v>
      </c>
      <c r="G392">
        <v>4.4587320000000004</v>
      </c>
      <c r="H392">
        <v>104.26427700000001</v>
      </c>
      <c r="I392">
        <v>8.1337419999999998</v>
      </c>
    </row>
    <row r="393" spans="1:9" x14ac:dyDescent="0.25">
      <c r="A393">
        <v>392</v>
      </c>
      <c r="F393">
        <v>103.18881800000001</v>
      </c>
      <c r="G393">
        <v>4.6104250000000002</v>
      </c>
      <c r="H393">
        <v>104.26427700000001</v>
      </c>
      <c r="I393">
        <v>8.1337419999999998</v>
      </c>
    </row>
    <row r="394" spans="1:9" x14ac:dyDescent="0.25">
      <c r="A394">
        <v>393</v>
      </c>
      <c r="D394">
        <v>83.918759000000009</v>
      </c>
      <c r="E394">
        <v>7.1028700000000002</v>
      </c>
    </row>
    <row r="395" spans="1:9" x14ac:dyDescent="0.25">
      <c r="A395">
        <v>394</v>
      </c>
      <c r="D395">
        <v>83.79103400000001</v>
      </c>
      <c r="E395">
        <v>7.0694179999999998</v>
      </c>
    </row>
    <row r="396" spans="1:9" x14ac:dyDescent="0.25">
      <c r="A396">
        <v>395</v>
      </c>
      <c r="D396">
        <v>83.872732000000013</v>
      </c>
      <c r="E396">
        <v>7.0877160000000003</v>
      </c>
    </row>
    <row r="397" spans="1:9" x14ac:dyDescent="0.25">
      <c r="A397">
        <v>396</v>
      </c>
      <c r="D397">
        <v>83.870772000000002</v>
      </c>
      <c r="E397">
        <v>7.1246720000000003</v>
      </c>
    </row>
    <row r="398" spans="1:9" x14ac:dyDescent="0.25">
      <c r="A398">
        <v>397</v>
      </c>
      <c r="D398">
        <v>83.874175000000008</v>
      </c>
      <c r="E398">
        <v>7.1494650000000002</v>
      </c>
    </row>
    <row r="399" spans="1:9" x14ac:dyDescent="0.25">
      <c r="A399">
        <v>398</v>
      </c>
      <c r="D399">
        <v>83.867266999999998</v>
      </c>
      <c r="E399">
        <v>7.1478159999999997</v>
      </c>
    </row>
    <row r="400" spans="1:9" x14ac:dyDescent="0.25">
      <c r="A400">
        <v>399</v>
      </c>
      <c r="D400">
        <v>83.843196000000006</v>
      </c>
      <c r="E400">
        <v>7.1363219999999998</v>
      </c>
    </row>
    <row r="401" spans="1:9" x14ac:dyDescent="0.25">
      <c r="A401">
        <v>400</v>
      </c>
      <c r="B401">
        <v>77.282618000000014</v>
      </c>
      <c r="C401">
        <v>6.188434</v>
      </c>
      <c r="D401">
        <v>83.823817000000005</v>
      </c>
      <c r="E401">
        <v>7.1526100000000001</v>
      </c>
    </row>
    <row r="402" spans="1:9" x14ac:dyDescent="0.25">
      <c r="A402">
        <v>401</v>
      </c>
      <c r="B402">
        <v>77.261123000000012</v>
      </c>
      <c r="C402">
        <v>6.1292099999999996</v>
      </c>
      <c r="D402">
        <v>83.918759000000009</v>
      </c>
      <c r="E402">
        <v>7.1028700000000002</v>
      </c>
    </row>
    <row r="403" spans="1:9" x14ac:dyDescent="0.25">
      <c r="A403">
        <v>402</v>
      </c>
      <c r="B403">
        <v>77.277721000000014</v>
      </c>
      <c r="C403">
        <v>6.1320449999999997</v>
      </c>
    </row>
    <row r="404" spans="1:9" x14ac:dyDescent="0.25">
      <c r="A404">
        <v>403</v>
      </c>
      <c r="B404">
        <v>77.287823000000003</v>
      </c>
      <c r="C404">
        <v>6.1523019999999997</v>
      </c>
    </row>
    <row r="405" spans="1:9" x14ac:dyDescent="0.25">
      <c r="A405">
        <v>404</v>
      </c>
      <c r="B405">
        <v>77.28730800000001</v>
      </c>
      <c r="C405">
        <v>6.144209</v>
      </c>
    </row>
    <row r="406" spans="1:9" x14ac:dyDescent="0.25">
      <c r="A406">
        <v>405</v>
      </c>
      <c r="B406">
        <v>77.310142000000013</v>
      </c>
      <c r="C406">
        <v>6.1253960000000003</v>
      </c>
    </row>
    <row r="407" spans="1:9" x14ac:dyDescent="0.25">
      <c r="A407">
        <v>406</v>
      </c>
      <c r="B407">
        <v>77.299524000000005</v>
      </c>
      <c r="C407">
        <v>6.146941</v>
      </c>
    </row>
    <row r="408" spans="1:9" x14ac:dyDescent="0.25">
      <c r="A408">
        <v>407</v>
      </c>
      <c r="B408">
        <v>77.282618000000014</v>
      </c>
      <c r="C408">
        <v>6.188434</v>
      </c>
      <c r="H408">
        <v>77.67687500000001</v>
      </c>
      <c r="I408">
        <v>8.2751789999999996</v>
      </c>
    </row>
    <row r="409" spans="1:9" x14ac:dyDescent="0.25">
      <c r="A409">
        <v>408</v>
      </c>
      <c r="B409">
        <v>77.282618000000014</v>
      </c>
      <c r="C409">
        <v>6.188434</v>
      </c>
      <c r="H409">
        <v>77.703420000000008</v>
      </c>
      <c r="I409">
        <v>8.1989450000000001</v>
      </c>
    </row>
    <row r="410" spans="1:9" x14ac:dyDescent="0.25">
      <c r="A410">
        <v>409</v>
      </c>
      <c r="F410">
        <v>75.919391000000005</v>
      </c>
      <c r="G410">
        <v>5.2738430000000003</v>
      </c>
      <c r="H410">
        <v>77.674762000000001</v>
      </c>
      <c r="I410">
        <v>8.1976060000000004</v>
      </c>
    </row>
    <row r="411" spans="1:9" x14ac:dyDescent="0.25">
      <c r="A411">
        <v>410</v>
      </c>
      <c r="F411">
        <v>75.884186</v>
      </c>
      <c r="G411">
        <v>5.2852860000000002</v>
      </c>
      <c r="H411">
        <v>77.682905000000005</v>
      </c>
      <c r="I411">
        <v>8.2362629999999992</v>
      </c>
    </row>
    <row r="412" spans="1:9" x14ac:dyDescent="0.25">
      <c r="A412">
        <v>411</v>
      </c>
      <c r="F412">
        <v>75.907536000000007</v>
      </c>
      <c r="G412">
        <v>5.2699780000000001</v>
      </c>
      <c r="H412">
        <v>77.688472000000004</v>
      </c>
      <c r="I412">
        <v>8.2599739999999997</v>
      </c>
    </row>
    <row r="413" spans="1:9" x14ac:dyDescent="0.25">
      <c r="A413">
        <v>412</v>
      </c>
      <c r="F413">
        <v>75.895113000000009</v>
      </c>
      <c r="G413">
        <v>5.2732250000000001</v>
      </c>
      <c r="H413">
        <v>77.705893000000003</v>
      </c>
      <c r="I413">
        <v>8.2350259999999995</v>
      </c>
    </row>
    <row r="414" spans="1:9" x14ac:dyDescent="0.25">
      <c r="A414">
        <v>413</v>
      </c>
      <c r="F414">
        <v>75.854961000000003</v>
      </c>
      <c r="G414">
        <v>5.2080219999999997</v>
      </c>
      <c r="H414">
        <v>77.692801000000003</v>
      </c>
      <c r="I414">
        <v>8.222861</v>
      </c>
    </row>
    <row r="415" spans="1:9" x14ac:dyDescent="0.25">
      <c r="A415">
        <v>414</v>
      </c>
      <c r="F415">
        <v>75.911607000000004</v>
      </c>
      <c r="G415">
        <v>5.2895640000000004</v>
      </c>
      <c r="H415">
        <v>77.653164000000004</v>
      </c>
      <c r="I415">
        <v>8.247757</v>
      </c>
    </row>
    <row r="416" spans="1:9" x14ac:dyDescent="0.25">
      <c r="A416">
        <v>415</v>
      </c>
      <c r="D416">
        <v>61.534736000000002</v>
      </c>
      <c r="E416">
        <v>6.9168750000000001</v>
      </c>
      <c r="F416">
        <v>75.939596000000009</v>
      </c>
      <c r="G416">
        <v>5.2914709999999996</v>
      </c>
      <c r="H416">
        <v>77.67687500000001</v>
      </c>
      <c r="I416">
        <v>8.2751789999999996</v>
      </c>
    </row>
    <row r="417" spans="1:9" x14ac:dyDescent="0.25">
      <c r="A417">
        <v>416</v>
      </c>
      <c r="D417">
        <v>61.518959000000002</v>
      </c>
      <c r="E417">
        <v>6.9167180000000004</v>
      </c>
      <c r="F417">
        <v>75.923617000000007</v>
      </c>
      <c r="G417">
        <v>5.2278669999999998</v>
      </c>
    </row>
    <row r="418" spans="1:9" x14ac:dyDescent="0.25">
      <c r="A418">
        <v>417</v>
      </c>
      <c r="D418">
        <v>61.510986000000003</v>
      </c>
      <c r="E418">
        <v>6.9357810000000004</v>
      </c>
      <c r="F418">
        <v>75.919391000000005</v>
      </c>
      <c r="G418">
        <v>5.2738430000000003</v>
      </c>
    </row>
    <row r="419" spans="1:9" x14ac:dyDescent="0.25">
      <c r="A419">
        <v>418</v>
      </c>
      <c r="D419">
        <v>61.538226999999999</v>
      </c>
      <c r="E419">
        <v>6.9484380000000003</v>
      </c>
    </row>
    <row r="420" spans="1:9" x14ac:dyDescent="0.25">
      <c r="A420">
        <v>419</v>
      </c>
      <c r="D420">
        <v>61.521717000000002</v>
      </c>
      <c r="E420">
        <v>6.9325520000000003</v>
      </c>
    </row>
    <row r="421" spans="1:9" x14ac:dyDescent="0.25">
      <c r="A421">
        <v>420</v>
      </c>
      <c r="D421">
        <v>61.506247999999999</v>
      </c>
      <c r="E421">
        <v>6.9247909999999999</v>
      </c>
    </row>
    <row r="422" spans="1:9" x14ac:dyDescent="0.25">
      <c r="A422">
        <v>421</v>
      </c>
      <c r="D422">
        <v>61.522338000000005</v>
      </c>
      <c r="E422">
        <v>6.9156250000000004</v>
      </c>
    </row>
    <row r="423" spans="1:9" x14ac:dyDescent="0.25">
      <c r="A423">
        <v>422</v>
      </c>
      <c r="D423">
        <v>61.525829000000002</v>
      </c>
      <c r="E423">
        <v>6.9206770000000004</v>
      </c>
    </row>
    <row r="424" spans="1:9" x14ac:dyDescent="0.25">
      <c r="A424">
        <v>423</v>
      </c>
      <c r="B424">
        <v>55.201145000000004</v>
      </c>
      <c r="C424">
        <v>5.7209380000000003</v>
      </c>
      <c r="D424">
        <v>61.544376</v>
      </c>
      <c r="E424">
        <v>6.9182810000000003</v>
      </c>
    </row>
    <row r="425" spans="1:9" x14ac:dyDescent="0.25">
      <c r="A425">
        <v>424</v>
      </c>
      <c r="B425">
        <v>55.2639</v>
      </c>
      <c r="C425">
        <v>5.722448</v>
      </c>
      <c r="D425">
        <v>61.534736000000002</v>
      </c>
      <c r="E425">
        <v>6.9168750000000001</v>
      </c>
    </row>
    <row r="426" spans="1:9" x14ac:dyDescent="0.25">
      <c r="A426">
        <v>425</v>
      </c>
      <c r="B426">
        <v>55.262287000000001</v>
      </c>
      <c r="C426">
        <v>5.6895309999999997</v>
      </c>
      <c r="D426">
        <v>61.534736000000002</v>
      </c>
      <c r="E426">
        <v>6.9168750000000001</v>
      </c>
    </row>
    <row r="427" spans="1:9" x14ac:dyDescent="0.25">
      <c r="A427">
        <v>426</v>
      </c>
      <c r="B427">
        <v>55.266925000000001</v>
      </c>
      <c r="C427">
        <v>5.6804170000000003</v>
      </c>
    </row>
    <row r="428" spans="1:9" x14ac:dyDescent="0.25">
      <c r="A428">
        <v>427</v>
      </c>
      <c r="B428">
        <v>55.278120999999999</v>
      </c>
      <c r="C428">
        <v>5.6789059999999996</v>
      </c>
    </row>
    <row r="429" spans="1:9" x14ac:dyDescent="0.25">
      <c r="A429">
        <v>428</v>
      </c>
      <c r="B429">
        <v>55.300048000000004</v>
      </c>
      <c r="C429">
        <v>5.802969</v>
      </c>
    </row>
    <row r="430" spans="1:9" x14ac:dyDescent="0.25">
      <c r="A430">
        <v>429</v>
      </c>
      <c r="B430">
        <v>55.260414000000004</v>
      </c>
      <c r="C430">
        <v>5.7993230000000002</v>
      </c>
    </row>
    <row r="431" spans="1:9" x14ac:dyDescent="0.25">
      <c r="A431">
        <v>430</v>
      </c>
      <c r="B431">
        <v>55.265464000000001</v>
      </c>
      <c r="C431">
        <v>5.8008850000000001</v>
      </c>
      <c r="H431">
        <v>56.542236000000003</v>
      </c>
      <c r="I431">
        <v>7.689063</v>
      </c>
    </row>
    <row r="432" spans="1:9" x14ac:dyDescent="0.25">
      <c r="A432">
        <v>431</v>
      </c>
      <c r="B432">
        <v>55.201145000000004</v>
      </c>
      <c r="C432">
        <v>5.7209380000000003</v>
      </c>
      <c r="H432">
        <v>56.553173000000001</v>
      </c>
      <c r="I432">
        <v>7.6543749999999999</v>
      </c>
    </row>
    <row r="433" spans="1:9" x14ac:dyDescent="0.25">
      <c r="A433">
        <v>432</v>
      </c>
      <c r="H433">
        <v>56.587028000000004</v>
      </c>
      <c r="I433">
        <v>7.671926</v>
      </c>
    </row>
    <row r="434" spans="1:9" x14ac:dyDescent="0.25">
      <c r="A434">
        <v>433</v>
      </c>
      <c r="F434">
        <v>53.854267</v>
      </c>
      <c r="G434">
        <v>4.3878649999999997</v>
      </c>
      <c r="H434">
        <v>56.582912</v>
      </c>
      <c r="I434">
        <v>7.6683859999999999</v>
      </c>
    </row>
    <row r="435" spans="1:9" x14ac:dyDescent="0.25">
      <c r="A435">
        <v>434</v>
      </c>
      <c r="F435">
        <v>53.866508000000003</v>
      </c>
      <c r="G435">
        <v>4.3778119999999996</v>
      </c>
      <c r="H435">
        <v>56.619892</v>
      </c>
      <c r="I435">
        <v>7.6791669999999996</v>
      </c>
    </row>
    <row r="436" spans="1:9" x14ac:dyDescent="0.25">
      <c r="A436">
        <v>435</v>
      </c>
      <c r="F436">
        <v>53.853904</v>
      </c>
      <c r="G436">
        <v>4.3769790000000004</v>
      </c>
      <c r="H436">
        <v>56.643123000000003</v>
      </c>
      <c r="I436">
        <v>7.6881769999999996</v>
      </c>
    </row>
    <row r="437" spans="1:9" x14ac:dyDescent="0.25">
      <c r="A437">
        <v>436</v>
      </c>
      <c r="F437">
        <v>53.825881000000003</v>
      </c>
      <c r="G437">
        <v>4.3752599999999999</v>
      </c>
      <c r="H437">
        <v>56.661037</v>
      </c>
      <c r="I437">
        <v>7.6732290000000001</v>
      </c>
    </row>
    <row r="438" spans="1:9" x14ac:dyDescent="0.25">
      <c r="A438">
        <v>437</v>
      </c>
      <c r="F438">
        <v>53.826770000000003</v>
      </c>
      <c r="G438">
        <v>4.3722399999999997</v>
      </c>
      <c r="H438">
        <v>56.604475999999998</v>
      </c>
      <c r="I438">
        <v>7.6713019999999998</v>
      </c>
    </row>
    <row r="439" spans="1:9" x14ac:dyDescent="0.25">
      <c r="A439">
        <v>438</v>
      </c>
      <c r="D439">
        <v>38.078954000000003</v>
      </c>
      <c r="E439">
        <v>6.7638540000000003</v>
      </c>
      <c r="F439">
        <v>53.835258000000003</v>
      </c>
      <c r="G439">
        <v>4.3189580000000003</v>
      </c>
      <c r="H439">
        <v>56.508228000000003</v>
      </c>
      <c r="I439">
        <v>7.5988540000000002</v>
      </c>
    </row>
    <row r="440" spans="1:9" x14ac:dyDescent="0.25">
      <c r="A440">
        <v>439</v>
      </c>
      <c r="D440">
        <v>38.061038000000003</v>
      </c>
      <c r="E440">
        <v>6.712396</v>
      </c>
      <c r="F440">
        <v>53.835933000000004</v>
      </c>
      <c r="G440">
        <v>4.2685940000000002</v>
      </c>
      <c r="H440">
        <v>56.542236000000003</v>
      </c>
      <c r="I440">
        <v>7.689063</v>
      </c>
    </row>
    <row r="441" spans="1:9" x14ac:dyDescent="0.25">
      <c r="A441">
        <v>440</v>
      </c>
      <c r="D441">
        <v>38.058329999999998</v>
      </c>
      <c r="E441">
        <v>6.719792</v>
      </c>
      <c r="F441">
        <v>53.878852000000002</v>
      </c>
      <c r="G441">
        <v>4.2795829999999997</v>
      </c>
    </row>
    <row r="442" spans="1:9" x14ac:dyDescent="0.25">
      <c r="A442">
        <v>441</v>
      </c>
      <c r="D442">
        <v>38.077133000000003</v>
      </c>
      <c r="E442">
        <v>6.7272920000000003</v>
      </c>
      <c r="F442">
        <v>53.752391000000003</v>
      </c>
      <c r="G442">
        <v>4.3175520000000001</v>
      </c>
    </row>
    <row r="443" spans="1:9" x14ac:dyDescent="0.25">
      <c r="A443">
        <v>442</v>
      </c>
      <c r="D443">
        <v>38.070051000000007</v>
      </c>
      <c r="E443">
        <v>6.7232810000000001</v>
      </c>
      <c r="F443">
        <v>53.854267</v>
      </c>
      <c r="G443">
        <v>4.3878649999999997</v>
      </c>
    </row>
    <row r="444" spans="1:9" x14ac:dyDescent="0.25">
      <c r="A444">
        <v>443</v>
      </c>
      <c r="D444">
        <v>38.043849000000002</v>
      </c>
      <c r="E444">
        <v>6.719792</v>
      </c>
    </row>
    <row r="445" spans="1:9" x14ac:dyDescent="0.25">
      <c r="A445">
        <v>444</v>
      </c>
      <c r="D445">
        <v>38.036560000000001</v>
      </c>
      <c r="E445">
        <v>6.7190620000000001</v>
      </c>
    </row>
    <row r="446" spans="1:9" x14ac:dyDescent="0.25">
      <c r="A446">
        <v>445</v>
      </c>
      <c r="D446">
        <v>38.008955</v>
      </c>
      <c r="E446">
        <v>6.7011459999999996</v>
      </c>
    </row>
    <row r="447" spans="1:9" x14ac:dyDescent="0.25">
      <c r="A447">
        <v>446</v>
      </c>
      <c r="B447">
        <v>31.598798000000002</v>
      </c>
      <c r="C447">
        <v>5.4919269999999996</v>
      </c>
      <c r="D447">
        <v>37.981713999999997</v>
      </c>
      <c r="E447">
        <v>6.7120309999999996</v>
      </c>
    </row>
    <row r="448" spans="1:9" x14ac:dyDescent="0.25">
      <c r="A448">
        <v>447</v>
      </c>
      <c r="B448">
        <v>31.628017</v>
      </c>
      <c r="C448">
        <v>5.5134369999999997</v>
      </c>
      <c r="D448">
        <v>37.981298000000002</v>
      </c>
      <c r="E448">
        <v>6.7020309999999998</v>
      </c>
    </row>
    <row r="449" spans="1:11" x14ac:dyDescent="0.25">
      <c r="A449">
        <v>448</v>
      </c>
      <c r="B449">
        <v>31.564996000000001</v>
      </c>
      <c r="C449">
        <v>5.4886460000000001</v>
      </c>
      <c r="D449">
        <v>37.929631999999998</v>
      </c>
      <c r="E449">
        <v>6.6947910000000004</v>
      </c>
    </row>
    <row r="450" spans="1:11" x14ac:dyDescent="0.25">
      <c r="A450">
        <v>449</v>
      </c>
      <c r="B450">
        <v>31.546558000000005</v>
      </c>
      <c r="C450">
        <v>5.4811459999999999</v>
      </c>
      <c r="D450">
        <v>38.078954000000003</v>
      </c>
      <c r="E450">
        <v>6.7638540000000003</v>
      </c>
    </row>
    <row r="451" spans="1:11" x14ac:dyDescent="0.25">
      <c r="A451">
        <v>450</v>
      </c>
      <c r="B451">
        <v>31.577235999999999</v>
      </c>
      <c r="C451">
        <v>5.489687</v>
      </c>
    </row>
    <row r="452" spans="1:11" x14ac:dyDescent="0.25">
      <c r="A452">
        <v>451</v>
      </c>
      <c r="B452">
        <v>31.603746000000001</v>
      </c>
      <c r="C452">
        <v>5.5038020000000003</v>
      </c>
    </row>
    <row r="453" spans="1:11" x14ac:dyDescent="0.25">
      <c r="A453">
        <v>452</v>
      </c>
      <c r="B453">
        <v>31.627391000000003</v>
      </c>
      <c r="C453">
        <v>5.4496869999999999</v>
      </c>
    </row>
    <row r="454" spans="1:11" x14ac:dyDescent="0.25">
      <c r="A454">
        <v>453</v>
      </c>
      <c r="B454">
        <v>31.638069000000002</v>
      </c>
      <c r="C454">
        <v>5.4786979999999996</v>
      </c>
    </row>
    <row r="455" spans="1:11" x14ac:dyDescent="0.25">
      <c r="A455">
        <v>454</v>
      </c>
      <c r="B455">
        <v>31.597757000000001</v>
      </c>
      <c r="C455">
        <v>5.5191140000000001</v>
      </c>
    </row>
    <row r="456" spans="1:11" x14ac:dyDescent="0.25">
      <c r="A456">
        <v>455</v>
      </c>
      <c r="B456">
        <v>31.539371000000003</v>
      </c>
      <c r="C456">
        <v>5.5519270000000001</v>
      </c>
      <c r="H456">
        <v>33.818695000000005</v>
      </c>
      <c r="I456">
        <v>7.4665100000000004</v>
      </c>
    </row>
    <row r="457" spans="1:11" x14ac:dyDescent="0.25">
      <c r="A457">
        <v>456</v>
      </c>
      <c r="B457">
        <v>31.598798000000002</v>
      </c>
      <c r="C457">
        <v>5.4919269999999996</v>
      </c>
      <c r="H457">
        <v>33.788644000000005</v>
      </c>
      <c r="I457">
        <v>7.4122909999999997</v>
      </c>
    </row>
    <row r="458" spans="1:11" x14ac:dyDescent="0.25">
      <c r="A458">
        <v>457</v>
      </c>
      <c r="H458">
        <v>33.772810000000007</v>
      </c>
      <c r="I458">
        <v>7.3892699999999998</v>
      </c>
    </row>
    <row r="459" spans="1:11" x14ac:dyDescent="0.25">
      <c r="A459">
        <v>458</v>
      </c>
      <c r="H459">
        <v>33.818695000000005</v>
      </c>
      <c r="I459">
        <v>7.4665100000000004</v>
      </c>
      <c r="J459">
        <v>39.24541</v>
      </c>
      <c r="K459">
        <v>13.527708000000001</v>
      </c>
    </row>
    <row r="460" spans="1:11" x14ac:dyDescent="0.25">
      <c r="A460">
        <v>459</v>
      </c>
    </row>
    <row r="461" spans="1:11" x14ac:dyDescent="0.25">
      <c r="A461">
        <v>460</v>
      </c>
    </row>
    <row r="462" spans="1:11" x14ac:dyDescent="0.25">
      <c r="A462">
        <v>461</v>
      </c>
    </row>
    <row r="463" spans="1:11" x14ac:dyDescent="0.25">
      <c r="A463">
        <v>462</v>
      </c>
    </row>
    <row r="464" spans="1:1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1" x14ac:dyDescent="0.25">
      <c r="A481">
        <v>480</v>
      </c>
    </row>
    <row r="482" spans="1:11" x14ac:dyDescent="0.25">
      <c r="A482">
        <v>481</v>
      </c>
    </row>
    <row r="483" spans="1:11" x14ac:dyDescent="0.25">
      <c r="A483">
        <v>482</v>
      </c>
    </row>
    <row r="484" spans="1:11" x14ac:dyDescent="0.25">
      <c r="A484">
        <v>483</v>
      </c>
    </row>
    <row r="485" spans="1:11" x14ac:dyDescent="0.25">
      <c r="A485">
        <v>484</v>
      </c>
    </row>
    <row r="486" spans="1:11" x14ac:dyDescent="0.25">
      <c r="A486">
        <v>485</v>
      </c>
    </row>
    <row r="487" spans="1:11" x14ac:dyDescent="0.25">
      <c r="A487">
        <v>486</v>
      </c>
    </row>
    <row r="488" spans="1:11" x14ac:dyDescent="0.25">
      <c r="A488">
        <v>487</v>
      </c>
    </row>
    <row r="489" spans="1:11" x14ac:dyDescent="0.25">
      <c r="A489">
        <v>488</v>
      </c>
    </row>
    <row r="490" spans="1:11" x14ac:dyDescent="0.25">
      <c r="A490">
        <v>489</v>
      </c>
    </row>
    <row r="491" spans="1:11" x14ac:dyDescent="0.25">
      <c r="A491">
        <v>490</v>
      </c>
    </row>
    <row r="492" spans="1:11" x14ac:dyDescent="0.25">
      <c r="A492">
        <v>491</v>
      </c>
      <c r="J492">
        <v>39.24541</v>
      </c>
      <c r="K492">
        <v>13.254009999999999</v>
      </c>
    </row>
    <row r="493" spans="1:11" x14ac:dyDescent="0.25">
      <c r="A493">
        <v>492</v>
      </c>
      <c r="D493">
        <v>35.313798000000006</v>
      </c>
      <c r="E493">
        <v>6.8446350000000002</v>
      </c>
    </row>
    <row r="494" spans="1:11" x14ac:dyDescent="0.25">
      <c r="A494">
        <v>493</v>
      </c>
      <c r="D494">
        <v>35.337652000000006</v>
      </c>
      <c r="E494">
        <v>6.8727080000000003</v>
      </c>
    </row>
    <row r="495" spans="1:11" x14ac:dyDescent="0.25">
      <c r="A495">
        <v>494</v>
      </c>
      <c r="D495">
        <v>35.311610999999999</v>
      </c>
      <c r="E495">
        <v>6.8218750000000004</v>
      </c>
    </row>
    <row r="496" spans="1:11" x14ac:dyDescent="0.25">
      <c r="A496">
        <v>495</v>
      </c>
      <c r="D496">
        <v>35.292652000000004</v>
      </c>
      <c r="E496">
        <v>6.8202610000000004</v>
      </c>
    </row>
    <row r="497" spans="1:9" x14ac:dyDescent="0.25">
      <c r="A497">
        <v>496</v>
      </c>
      <c r="D497">
        <v>35.300830000000005</v>
      </c>
      <c r="E497">
        <v>6.819115</v>
      </c>
    </row>
    <row r="498" spans="1:9" x14ac:dyDescent="0.25">
      <c r="A498">
        <v>497</v>
      </c>
      <c r="D498">
        <v>35.273696000000001</v>
      </c>
      <c r="E498">
        <v>6.7967180000000003</v>
      </c>
    </row>
    <row r="499" spans="1:9" x14ac:dyDescent="0.25">
      <c r="A499">
        <v>498</v>
      </c>
      <c r="D499">
        <v>35.256351000000002</v>
      </c>
      <c r="E499">
        <v>6.746874</v>
      </c>
    </row>
    <row r="500" spans="1:9" x14ac:dyDescent="0.25">
      <c r="A500">
        <v>499</v>
      </c>
      <c r="D500">
        <v>35.408224000000004</v>
      </c>
      <c r="E500">
        <v>6.7498959999999997</v>
      </c>
    </row>
    <row r="501" spans="1:9" x14ac:dyDescent="0.25">
      <c r="A501">
        <v>500</v>
      </c>
      <c r="B501">
        <v>43.081195000000001</v>
      </c>
      <c r="C501">
        <v>7.606249</v>
      </c>
      <c r="D501">
        <v>35.488695000000007</v>
      </c>
      <c r="E501">
        <v>6.6912500000000001</v>
      </c>
    </row>
    <row r="502" spans="1:9" x14ac:dyDescent="0.25">
      <c r="A502">
        <v>501</v>
      </c>
      <c r="B502">
        <v>43.067131000000003</v>
      </c>
      <c r="C502">
        <v>7.5697400000000004</v>
      </c>
      <c r="D502">
        <v>35.342809000000003</v>
      </c>
      <c r="E502">
        <v>6.8667699999999998</v>
      </c>
    </row>
    <row r="503" spans="1:9" x14ac:dyDescent="0.25">
      <c r="A503">
        <v>502</v>
      </c>
      <c r="B503">
        <v>43.102966000000002</v>
      </c>
      <c r="C503">
        <v>7.5716669999999997</v>
      </c>
    </row>
    <row r="504" spans="1:9" x14ac:dyDescent="0.25">
      <c r="A504">
        <v>503</v>
      </c>
      <c r="B504">
        <v>43.06776</v>
      </c>
      <c r="C504">
        <v>7.5488020000000002</v>
      </c>
    </row>
    <row r="505" spans="1:9" x14ac:dyDescent="0.25">
      <c r="A505">
        <v>504</v>
      </c>
      <c r="B505">
        <v>43.089321000000005</v>
      </c>
      <c r="C505">
        <v>7.5564580000000001</v>
      </c>
    </row>
    <row r="506" spans="1:9" x14ac:dyDescent="0.25">
      <c r="A506">
        <v>505</v>
      </c>
      <c r="B506">
        <v>43.067081000000002</v>
      </c>
      <c r="C506">
        <v>7.581302</v>
      </c>
      <c r="H506">
        <v>39.016452000000001</v>
      </c>
      <c r="I506">
        <v>4.5757810000000001</v>
      </c>
    </row>
    <row r="507" spans="1:9" x14ac:dyDescent="0.25">
      <c r="A507">
        <v>506</v>
      </c>
      <c r="B507">
        <v>43.067184000000005</v>
      </c>
      <c r="C507">
        <v>7.5801559999999997</v>
      </c>
      <c r="H507">
        <v>39.091037</v>
      </c>
      <c r="I507">
        <v>4.4557289999999998</v>
      </c>
    </row>
    <row r="508" spans="1:9" x14ac:dyDescent="0.25">
      <c r="A508">
        <v>507</v>
      </c>
      <c r="B508">
        <v>43.057914000000004</v>
      </c>
      <c r="C508">
        <v>7.5921349999999999</v>
      </c>
      <c r="H508">
        <v>39.072811000000002</v>
      </c>
      <c r="I508">
        <v>4.4958850000000004</v>
      </c>
    </row>
    <row r="509" spans="1:9" x14ac:dyDescent="0.25">
      <c r="A509">
        <v>508</v>
      </c>
      <c r="B509">
        <v>43.073642</v>
      </c>
      <c r="C509">
        <v>7.5263540000000004</v>
      </c>
      <c r="H509">
        <v>39.057392</v>
      </c>
      <c r="I509">
        <v>4.4711980000000002</v>
      </c>
    </row>
    <row r="510" spans="1:9" x14ac:dyDescent="0.25">
      <c r="A510">
        <v>509</v>
      </c>
      <c r="B510">
        <v>43.081195000000001</v>
      </c>
      <c r="C510">
        <v>7.606249</v>
      </c>
      <c r="H510">
        <v>39.031299000000004</v>
      </c>
      <c r="I510">
        <v>4.4844790000000003</v>
      </c>
    </row>
    <row r="511" spans="1:9" x14ac:dyDescent="0.25">
      <c r="A511">
        <v>510</v>
      </c>
      <c r="F511">
        <v>42.201613999999999</v>
      </c>
      <c r="G511">
        <v>8.0801560000000006</v>
      </c>
      <c r="H511">
        <v>39.066455000000005</v>
      </c>
      <c r="I511">
        <v>4.4899480000000001</v>
      </c>
    </row>
    <row r="512" spans="1:9" x14ac:dyDescent="0.25">
      <c r="A512">
        <v>511</v>
      </c>
      <c r="F512">
        <v>42.220310000000005</v>
      </c>
      <c r="G512">
        <v>8.0609380000000002</v>
      </c>
      <c r="H512">
        <v>39.079944000000005</v>
      </c>
      <c r="I512">
        <v>4.4702080000000004</v>
      </c>
    </row>
    <row r="513" spans="1:9" x14ac:dyDescent="0.25">
      <c r="A513">
        <v>512</v>
      </c>
      <c r="F513">
        <v>42.226455000000001</v>
      </c>
      <c r="G513">
        <v>8.0799470000000007</v>
      </c>
      <c r="H513">
        <v>39.009216000000002</v>
      </c>
      <c r="I513">
        <v>4.5374480000000004</v>
      </c>
    </row>
    <row r="514" spans="1:9" x14ac:dyDescent="0.25">
      <c r="A514">
        <v>513</v>
      </c>
      <c r="F514">
        <v>42.225256999999999</v>
      </c>
      <c r="G514">
        <v>8.0840630000000004</v>
      </c>
      <c r="H514">
        <v>38.973018000000003</v>
      </c>
      <c r="I514">
        <v>4.5443230000000003</v>
      </c>
    </row>
    <row r="515" spans="1:9" x14ac:dyDescent="0.25">
      <c r="A515">
        <v>514</v>
      </c>
      <c r="F515">
        <v>42.215778</v>
      </c>
      <c r="G515">
        <v>8.0789580000000001</v>
      </c>
      <c r="H515">
        <v>38.996456000000002</v>
      </c>
      <c r="I515">
        <v>4.5390629999999996</v>
      </c>
    </row>
    <row r="516" spans="1:9" x14ac:dyDescent="0.25">
      <c r="A516">
        <v>515</v>
      </c>
      <c r="F516">
        <v>42.159996</v>
      </c>
      <c r="G516">
        <v>8.0726040000000001</v>
      </c>
      <c r="H516">
        <v>39.016452000000001</v>
      </c>
      <c r="I516">
        <v>4.5757810000000001</v>
      </c>
    </row>
    <row r="517" spans="1:9" x14ac:dyDescent="0.25">
      <c r="A517">
        <v>516</v>
      </c>
      <c r="D517">
        <v>59.624942000000004</v>
      </c>
      <c r="E517">
        <v>7.2180730000000004</v>
      </c>
      <c r="F517">
        <v>42.133850000000002</v>
      </c>
      <c r="G517">
        <v>8.0448439999999994</v>
      </c>
    </row>
    <row r="518" spans="1:9" x14ac:dyDescent="0.25">
      <c r="A518">
        <v>517</v>
      </c>
      <c r="D518">
        <v>59.682758</v>
      </c>
      <c r="E518">
        <v>7.1879160000000004</v>
      </c>
      <c r="F518">
        <v>42.161769</v>
      </c>
      <c r="G518">
        <v>7.9967699999999997</v>
      </c>
    </row>
    <row r="519" spans="1:9" x14ac:dyDescent="0.25">
      <c r="A519">
        <v>518</v>
      </c>
      <c r="D519">
        <v>59.663906000000004</v>
      </c>
      <c r="E519">
        <v>7.1881769999999996</v>
      </c>
      <c r="F519">
        <v>42.201613999999999</v>
      </c>
      <c r="G519">
        <v>8.0801560000000006</v>
      </c>
    </row>
    <row r="520" spans="1:9" x14ac:dyDescent="0.25">
      <c r="A520">
        <v>519</v>
      </c>
      <c r="D520">
        <v>59.678851999999999</v>
      </c>
      <c r="E520">
        <v>7.1866659999999998</v>
      </c>
    </row>
    <row r="521" spans="1:9" x14ac:dyDescent="0.25">
      <c r="A521">
        <v>520</v>
      </c>
      <c r="D521">
        <v>59.664478000000003</v>
      </c>
      <c r="E521">
        <v>7.1774480000000001</v>
      </c>
    </row>
    <row r="522" spans="1:9" x14ac:dyDescent="0.25">
      <c r="A522">
        <v>521</v>
      </c>
      <c r="D522">
        <v>59.676666000000004</v>
      </c>
      <c r="E522">
        <v>7.1746350000000003</v>
      </c>
    </row>
    <row r="523" spans="1:9" x14ac:dyDescent="0.25">
      <c r="A523">
        <v>522</v>
      </c>
      <c r="D523">
        <v>59.706039000000004</v>
      </c>
      <c r="E523">
        <v>7.1978650000000002</v>
      </c>
    </row>
    <row r="524" spans="1:9" x14ac:dyDescent="0.25">
      <c r="A524">
        <v>523</v>
      </c>
      <c r="B524">
        <v>65.923954000000009</v>
      </c>
      <c r="C524">
        <v>8.6113540000000004</v>
      </c>
      <c r="D524">
        <v>59.697966999999998</v>
      </c>
      <c r="E524">
        <v>7.1715619999999998</v>
      </c>
    </row>
    <row r="525" spans="1:9" x14ac:dyDescent="0.25">
      <c r="A525">
        <v>524</v>
      </c>
      <c r="B525">
        <v>65.977599999999995</v>
      </c>
      <c r="C525">
        <v>8.5677079999999997</v>
      </c>
      <c r="D525">
        <v>59.767395</v>
      </c>
      <c r="E525">
        <v>7.1686459999999999</v>
      </c>
    </row>
    <row r="526" spans="1:9" x14ac:dyDescent="0.25">
      <c r="A526">
        <v>525</v>
      </c>
      <c r="B526">
        <v>65.988224000000002</v>
      </c>
      <c r="C526">
        <v>8.5891140000000004</v>
      </c>
      <c r="D526">
        <v>59.624942000000004</v>
      </c>
      <c r="E526">
        <v>7.2180730000000004</v>
      </c>
    </row>
    <row r="527" spans="1:9" x14ac:dyDescent="0.25">
      <c r="A527">
        <v>526</v>
      </c>
      <c r="B527">
        <v>65.957027000000011</v>
      </c>
      <c r="C527">
        <v>8.5905719999999999</v>
      </c>
    </row>
    <row r="528" spans="1:9" x14ac:dyDescent="0.25">
      <c r="A528">
        <v>527</v>
      </c>
      <c r="B528">
        <v>65.976928000000001</v>
      </c>
      <c r="C528">
        <v>8.583437</v>
      </c>
    </row>
    <row r="529" spans="1:9" x14ac:dyDescent="0.25">
      <c r="A529">
        <v>528</v>
      </c>
      <c r="B529">
        <v>65.973327000000012</v>
      </c>
      <c r="C529">
        <v>8.5958330000000007</v>
      </c>
    </row>
    <row r="530" spans="1:9" x14ac:dyDescent="0.25">
      <c r="A530">
        <v>529</v>
      </c>
      <c r="B530">
        <v>65.972656000000001</v>
      </c>
      <c r="C530">
        <v>8.6166669999999996</v>
      </c>
    </row>
    <row r="531" spans="1:9" x14ac:dyDescent="0.25">
      <c r="A531">
        <v>530</v>
      </c>
      <c r="B531">
        <v>65.938438000000005</v>
      </c>
      <c r="C531">
        <v>8.5372920000000008</v>
      </c>
    </row>
    <row r="532" spans="1:9" x14ac:dyDescent="0.25">
      <c r="A532">
        <v>531</v>
      </c>
      <c r="B532">
        <v>65.923954000000009</v>
      </c>
      <c r="C532">
        <v>8.6113540000000004</v>
      </c>
      <c r="H532">
        <v>65.813224000000005</v>
      </c>
      <c r="I532">
        <v>6.2631249999999996</v>
      </c>
    </row>
    <row r="533" spans="1:9" x14ac:dyDescent="0.25">
      <c r="A533">
        <v>532</v>
      </c>
      <c r="H533">
        <v>65.826194000000001</v>
      </c>
      <c r="I533">
        <v>6.2169790000000003</v>
      </c>
    </row>
    <row r="534" spans="1:9" x14ac:dyDescent="0.25">
      <c r="A534">
        <v>533</v>
      </c>
      <c r="F534">
        <v>66.82265000000001</v>
      </c>
      <c r="G534">
        <v>9.7021879999999996</v>
      </c>
      <c r="H534">
        <v>65.838333000000006</v>
      </c>
      <c r="I534">
        <v>6.2557809999999998</v>
      </c>
    </row>
    <row r="535" spans="1:9" x14ac:dyDescent="0.25">
      <c r="A535">
        <v>534</v>
      </c>
      <c r="F535">
        <v>66.872394</v>
      </c>
      <c r="G535">
        <v>9.667135</v>
      </c>
      <c r="H535">
        <v>65.847342999999995</v>
      </c>
      <c r="I535">
        <v>6.2120829999999998</v>
      </c>
    </row>
    <row r="536" spans="1:9" x14ac:dyDescent="0.25">
      <c r="A536">
        <v>535</v>
      </c>
      <c r="F536">
        <v>66.871504999999999</v>
      </c>
      <c r="G536">
        <v>9.6953639999999996</v>
      </c>
      <c r="H536">
        <v>65.852134000000007</v>
      </c>
      <c r="I536">
        <v>6.2202599999999997</v>
      </c>
    </row>
    <row r="537" spans="1:9" x14ac:dyDescent="0.25">
      <c r="A537">
        <v>536</v>
      </c>
      <c r="F537">
        <v>66.86676700000001</v>
      </c>
      <c r="G537">
        <v>9.6920830000000002</v>
      </c>
      <c r="H537">
        <v>65.893905000000004</v>
      </c>
      <c r="I537">
        <v>6.168698</v>
      </c>
    </row>
    <row r="538" spans="1:9" x14ac:dyDescent="0.25">
      <c r="A538">
        <v>537</v>
      </c>
      <c r="F538">
        <v>66.88536400000001</v>
      </c>
      <c r="G538">
        <v>9.6777599999999993</v>
      </c>
      <c r="H538">
        <v>65.869219999999999</v>
      </c>
      <c r="I538">
        <v>6.1791140000000002</v>
      </c>
    </row>
    <row r="539" spans="1:9" x14ac:dyDescent="0.25">
      <c r="A539">
        <v>538</v>
      </c>
      <c r="F539">
        <v>66.930678999999998</v>
      </c>
      <c r="G539">
        <v>9.6732820000000004</v>
      </c>
      <c r="H539">
        <v>65.822967000000006</v>
      </c>
      <c r="I539">
        <v>6.305625</v>
      </c>
    </row>
    <row r="540" spans="1:9" x14ac:dyDescent="0.25">
      <c r="A540">
        <v>539</v>
      </c>
      <c r="F540">
        <v>66.938224000000005</v>
      </c>
      <c r="G540">
        <v>9.6613539999999993</v>
      </c>
      <c r="H540">
        <v>65.813224000000005</v>
      </c>
      <c r="I540">
        <v>6.2631249999999996</v>
      </c>
    </row>
    <row r="541" spans="1:9" x14ac:dyDescent="0.25">
      <c r="A541">
        <v>540</v>
      </c>
      <c r="F541">
        <v>66.82265000000001</v>
      </c>
      <c r="G541">
        <v>9.7021879999999996</v>
      </c>
    </row>
    <row r="542" spans="1:9" x14ac:dyDescent="0.25">
      <c r="A542">
        <v>541</v>
      </c>
      <c r="D542">
        <v>83.390076000000008</v>
      </c>
      <c r="E542">
        <v>7.7345889999999997</v>
      </c>
    </row>
    <row r="543" spans="1:9" x14ac:dyDescent="0.25">
      <c r="A543">
        <v>542</v>
      </c>
      <c r="D543">
        <v>83.425436000000005</v>
      </c>
      <c r="E543">
        <v>7.7089720000000002</v>
      </c>
    </row>
    <row r="544" spans="1:9" x14ac:dyDescent="0.25">
      <c r="A544">
        <v>543</v>
      </c>
      <c r="D544">
        <v>83.442959999999999</v>
      </c>
      <c r="E544">
        <v>7.6867559999999999</v>
      </c>
    </row>
    <row r="545" spans="1:9" x14ac:dyDescent="0.25">
      <c r="A545">
        <v>544</v>
      </c>
      <c r="D545">
        <v>83.443218999999999</v>
      </c>
      <c r="E545">
        <v>7.6782000000000004</v>
      </c>
    </row>
    <row r="546" spans="1:9" x14ac:dyDescent="0.25">
      <c r="A546">
        <v>545</v>
      </c>
      <c r="D546">
        <v>83.354512</v>
      </c>
      <c r="E546">
        <v>7.6585619999999999</v>
      </c>
    </row>
    <row r="547" spans="1:9" x14ac:dyDescent="0.25">
      <c r="A547">
        <v>546</v>
      </c>
      <c r="D547">
        <v>83.426569000000001</v>
      </c>
      <c r="E547">
        <v>7.671036</v>
      </c>
    </row>
    <row r="548" spans="1:9" x14ac:dyDescent="0.25">
      <c r="A548">
        <v>547</v>
      </c>
      <c r="D548">
        <v>83.404354000000012</v>
      </c>
      <c r="E548">
        <v>7.6690759999999996</v>
      </c>
    </row>
    <row r="549" spans="1:9" x14ac:dyDescent="0.25">
      <c r="A549">
        <v>548</v>
      </c>
      <c r="B549">
        <v>90.295586000000014</v>
      </c>
      <c r="C549">
        <v>8.1787919999999996</v>
      </c>
      <c r="D549">
        <v>83.390076000000008</v>
      </c>
      <c r="E549">
        <v>7.7345889999999997</v>
      </c>
    </row>
    <row r="550" spans="1:9" x14ac:dyDescent="0.25">
      <c r="A550">
        <v>549</v>
      </c>
      <c r="B550">
        <v>90.324709000000013</v>
      </c>
      <c r="C550">
        <v>8.1685870000000005</v>
      </c>
    </row>
    <row r="551" spans="1:9" x14ac:dyDescent="0.25">
      <c r="A551">
        <v>550</v>
      </c>
      <c r="B551">
        <v>90.304245000000009</v>
      </c>
      <c r="C551">
        <v>8.1719369999999998</v>
      </c>
    </row>
    <row r="552" spans="1:9" x14ac:dyDescent="0.25">
      <c r="A552">
        <v>551</v>
      </c>
      <c r="B552">
        <v>90.295997999999997</v>
      </c>
      <c r="C552">
        <v>8.1734310000000008</v>
      </c>
    </row>
    <row r="553" spans="1:9" x14ac:dyDescent="0.25">
      <c r="A553">
        <v>552</v>
      </c>
      <c r="B553">
        <v>90.311617000000012</v>
      </c>
      <c r="C553">
        <v>8.1934819999999995</v>
      </c>
    </row>
    <row r="554" spans="1:9" x14ac:dyDescent="0.25">
      <c r="A554">
        <v>553</v>
      </c>
      <c r="B554">
        <v>90.295586000000014</v>
      </c>
      <c r="C554">
        <v>8.0956519999999994</v>
      </c>
    </row>
    <row r="555" spans="1:9" x14ac:dyDescent="0.25">
      <c r="A555">
        <v>554</v>
      </c>
      <c r="B555">
        <v>90.295586000000014</v>
      </c>
      <c r="C555">
        <v>8.1787919999999996</v>
      </c>
      <c r="H555">
        <v>90.281979000000007</v>
      </c>
      <c r="I555">
        <v>5.4868220000000001</v>
      </c>
    </row>
    <row r="556" spans="1:9" x14ac:dyDescent="0.25">
      <c r="A556">
        <v>555</v>
      </c>
      <c r="B556">
        <v>90.295586000000014</v>
      </c>
      <c r="C556">
        <v>8.1787919999999996</v>
      </c>
      <c r="H556">
        <v>90.303059000000005</v>
      </c>
      <c r="I556">
        <v>5.4781620000000002</v>
      </c>
    </row>
    <row r="557" spans="1:9" x14ac:dyDescent="0.25">
      <c r="A557">
        <v>556</v>
      </c>
      <c r="F557">
        <v>91.525778000000003</v>
      </c>
      <c r="G557">
        <v>8.9583379999999995</v>
      </c>
      <c r="H557">
        <v>90.272854000000009</v>
      </c>
      <c r="I557">
        <v>5.4933160000000001</v>
      </c>
    </row>
    <row r="558" spans="1:9" x14ac:dyDescent="0.25">
      <c r="A558">
        <v>557</v>
      </c>
      <c r="F558">
        <v>91.572838000000004</v>
      </c>
      <c r="G558">
        <v>8.9345250000000007</v>
      </c>
      <c r="H558">
        <v>90.292752000000007</v>
      </c>
      <c r="I558">
        <v>5.4699150000000003</v>
      </c>
    </row>
    <row r="559" spans="1:9" x14ac:dyDescent="0.25">
      <c r="A559">
        <v>558</v>
      </c>
      <c r="F559">
        <v>91.560313000000008</v>
      </c>
      <c r="G559">
        <v>8.9522049999999993</v>
      </c>
      <c r="H559">
        <v>90.301463000000012</v>
      </c>
      <c r="I559">
        <v>5.492801</v>
      </c>
    </row>
    <row r="560" spans="1:9" x14ac:dyDescent="0.25">
      <c r="A560">
        <v>559</v>
      </c>
      <c r="F560">
        <v>91.581446</v>
      </c>
      <c r="G560">
        <v>8.9712239999999994</v>
      </c>
      <c r="H560">
        <v>90.232600000000005</v>
      </c>
      <c r="I560">
        <v>5.488677</v>
      </c>
    </row>
    <row r="561" spans="1:9" x14ac:dyDescent="0.25">
      <c r="A561">
        <v>560</v>
      </c>
      <c r="F561">
        <v>91.591395000000006</v>
      </c>
      <c r="G561">
        <v>8.9946769999999994</v>
      </c>
      <c r="H561">
        <v>90.260640000000009</v>
      </c>
      <c r="I561">
        <v>5.4973359999999998</v>
      </c>
    </row>
    <row r="562" spans="1:9" x14ac:dyDescent="0.25">
      <c r="A562">
        <v>561</v>
      </c>
      <c r="F562">
        <v>91.537737000000007</v>
      </c>
      <c r="G562">
        <v>8.999625</v>
      </c>
      <c r="H562">
        <v>90.281670000000005</v>
      </c>
      <c r="I562">
        <v>5.5124899999999997</v>
      </c>
    </row>
    <row r="563" spans="1:9" x14ac:dyDescent="0.25">
      <c r="A563">
        <v>562</v>
      </c>
      <c r="F563">
        <v>91.540106000000009</v>
      </c>
      <c r="G563">
        <v>9.0250859999999999</v>
      </c>
      <c r="H563">
        <v>90.327904000000004</v>
      </c>
      <c r="I563">
        <v>5.5156349999999996</v>
      </c>
    </row>
    <row r="564" spans="1:9" x14ac:dyDescent="0.25">
      <c r="A564">
        <v>563</v>
      </c>
      <c r="F564">
        <v>91.525778000000003</v>
      </c>
      <c r="G564">
        <v>8.9583379999999995</v>
      </c>
      <c r="H564">
        <v>90.281979000000007</v>
      </c>
      <c r="I564">
        <v>5.4868220000000001</v>
      </c>
    </row>
    <row r="565" spans="1:9" x14ac:dyDescent="0.25">
      <c r="A565">
        <v>564</v>
      </c>
    </row>
    <row r="566" spans="1:9" x14ac:dyDescent="0.25">
      <c r="A566">
        <v>565</v>
      </c>
      <c r="D566">
        <v>113.23741000000001</v>
      </c>
      <c r="E566">
        <v>5.7699509999999998</v>
      </c>
    </row>
    <row r="567" spans="1:9" x14ac:dyDescent="0.25">
      <c r="A567">
        <v>566</v>
      </c>
      <c r="D567">
        <v>113.26921300000001</v>
      </c>
      <c r="E567">
        <v>5.8299989999999999</v>
      </c>
    </row>
    <row r="568" spans="1:9" x14ac:dyDescent="0.25">
      <c r="A568">
        <v>567</v>
      </c>
      <c r="D568">
        <v>113.25235600000001</v>
      </c>
      <c r="E568">
        <v>5.8104120000000004</v>
      </c>
    </row>
    <row r="569" spans="1:9" x14ac:dyDescent="0.25">
      <c r="A569">
        <v>568</v>
      </c>
      <c r="D569">
        <v>113.26039700000001</v>
      </c>
      <c r="E569">
        <v>5.7969080000000002</v>
      </c>
    </row>
    <row r="570" spans="1:9" x14ac:dyDescent="0.25">
      <c r="A570">
        <v>569</v>
      </c>
      <c r="D570">
        <v>113.23225600000001</v>
      </c>
      <c r="E570">
        <v>5.7353139999999998</v>
      </c>
    </row>
    <row r="571" spans="1:9" x14ac:dyDescent="0.25">
      <c r="A571">
        <v>570</v>
      </c>
      <c r="D571">
        <v>113.27735800000001</v>
      </c>
      <c r="E571">
        <v>5.7352100000000004</v>
      </c>
    </row>
    <row r="572" spans="1:9" x14ac:dyDescent="0.25">
      <c r="A572">
        <v>571</v>
      </c>
      <c r="B572">
        <v>119.87551000000002</v>
      </c>
      <c r="C572">
        <v>6.9873089999999998</v>
      </c>
      <c r="D572">
        <v>113.31256000000002</v>
      </c>
      <c r="E572">
        <v>5.7441279999999999</v>
      </c>
    </row>
    <row r="573" spans="1:9" x14ac:dyDescent="0.25">
      <c r="A573">
        <v>572</v>
      </c>
      <c r="B573">
        <v>119.92911400000001</v>
      </c>
      <c r="C573">
        <v>7.0176170000000004</v>
      </c>
      <c r="D573">
        <v>113.368899</v>
      </c>
      <c r="E573">
        <v>5.7461900000000004</v>
      </c>
    </row>
    <row r="574" spans="1:9" x14ac:dyDescent="0.25">
      <c r="A574">
        <v>573</v>
      </c>
      <c r="B574">
        <v>119.94473500000001</v>
      </c>
      <c r="C574">
        <v>7.040038</v>
      </c>
      <c r="D574">
        <v>113.23741000000001</v>
      </c>
      <c r="E574">
        <v>5.7699509999999998</v>
      </c>
    </row>
    <row r="575" spans="1:9" x14ac:dyDescent="0.25">
      <c r="A575">
        <v>574</v>
      </c>
      <c r="B575">
        <v>119.92911400000001</v>
      </c>
      <c r="C575">
        <v>7.050605</v>
      </c>
    </row>
    <row r="576" spans="1:9" x14ac:dyDescent="0.25">
      <c r="A576">
        <v>575</v>
      </c>
      <c r="B576">
        <v>119.92911400000001</v>
      </c>
      <c r="C576">
        <v>7.0335429999999999</v>
      </c>
    </row>
    <row r="577" spans="1:9" x14ac:dyDescent="0.25">
      <c r="A577">
        <v>576</v>
      </c>
      <c r="B577">
        <v>119.939684</v>
      </c>
      <c r="C577">
        <v>7.0292649999999997</v>
      </c>
    </row>
    <row r="578" spans="1:9" x14ac:dyDescent="0.25">
      <c r="A578">
        <v>577</v>
      </c>
      <c r="B578">
        <v>119.99452400000001</v>
      </c>
      <c r="C578">
        <v>6.9179310000000003</v>
      </c>
    </row>
    <row r="579" spans="1:9" x14ac:dyDescent="0.25">
      <c r="A579">
        <v>578</v>
      </c>
      <c r="B579">
        <v>119.87551000000002</v>
      </c>
      <c r="C579">
        <v>6.9873089999999998</v>
      </c>
      <c r="H579">
        <v>120.15822800000001</v>
      </c>
      <c r="I579">
        <v>4.2568869999999999</v>
      </c>
    </row>
    <row r="580" spans="1:9" x14ac:dyDescent="0.25">
      <c r="A580">
        <v>579</v>
      </c>
      <c r="H580">
        <v>120.19270900000001</v>
      </c>
      <c r="I580">
        <v>4.2547220000000001</v>
      </c>
    </row>
    <row r="581" spans="1:9" x14ac:dyDescent="0.25">
      <c r="A581">
        <v>580</v>
      </c>
      <c r="F581">
        <v>121.86236400000001</v>
      </c>
      <c r="G581">
        <v>7.6958279999999997</v>
      </c>
      <c r="H581">
        <v>120.18704100000001</v>
      </c>
      <c r="I581">
        <v>4.2610109999999999</v>
      </c>
    </row>
    <row r="582" spans="1:9" x14ac:dyDescent="0.25">
      <c r="A582">
        <v>581</v>
      </c>
      <c r="F582">
        <v>121.84984100000001</v>
      </c>
      <c r="G582">
        <v>7.6570669999999996</v>
      </c>
      <c r="H582">
        <v>120.18039200000001</v>
      </c>
      <c r="I582">
        <v>4.2507529999999996</v>
      </c>
    </row>
    <row r="583" spans="1:9" x14ac:dyDescent="0.25">
      <c r="A583">
        <v>582</v>
      </c>
      <c r="F583">
        <v>121.848242</v>
      </c>
      <c r="G583">
        <v>7.6322749999999999</v>
      </c>
      <c r="H583">
        <v>120.18564800000001</v>
      </c>
      <c r="I583">
        <v>4.2484859999999998</v>
      </c>
    </row>
    <row r="584" spans="1:9" x14ac:dyDescent="0.25">
      <c r="A584">
        <v>583</v>
      </c>
      <c r="F584">
        <v>121.890196</v>
      </c>
      <c r="G584">
        <v>7.6409849999999997</v>
      </c>
      <c r="H584">
        <v>120.15776700000001</v>
      </c>
      <c r="I584">
        <v>4.2713190000000001</v>
      </c>
    </row>
    <row r="585" spans="1:9" x14ac:dyDescent="0.25">
      <c r="A585">
        <v>584</v>
      </c>
      <c r="F585">
        <v>121.83298300000001</v>
      </c>
      <c r="G585">
        <v>7.6660870000000001</v>
      </c>
      <c r="H585">
        <v>120.15256000000001</v>
      </c>
      <c r="I585">
        <v>4.2814220000000001</v>
      </c>
    </row>
    <row r="586" spans="1:9" x14ac:dyDescent="0.25">
      <c r="A586">
        <v>585</v>
      </c>
      <c r="F586">
        <v>121.856955</v>
      </c>
      <c r="G586">
        <v>7.671036</v>
      </c>
      <c r="H586">
        <v>120.24255200000002</v>
      </c>
      <c r="I586">
        <v>4.2706489999999997</v>
      </c>
    </row>
    <row r="587" spans="1:9" x14ac:dyDescent="0.25">
      <c r="A587">
        <v>586</v>
      </c>
      <c r="F587">
        <v>121.94235800000001</v>
      </c>
      <c r="G587">
        <v>7.7461859999999998</v>
      </c>
      <c r="H587">
        <v>120.15822800000001</v>
      </c>
      <c r="I587">
        <v>4.2568869999999999</v>
      </c>
    </row>
    <row r="588" spans="1:9" x14ac:dyDescent="0.25">
      <c r="A588">
        <v>587</v>
      </c>
      <c r="D588">
        <v>150.09637700000002</v>
      </c>
      <c r="E588">
        <v>6.8117859999999997</v>
      </c>
      <c r="F588">
        <v>121.86236400000001</v>
      </c>
      <c r="G588">
        <v>7.6958279999999997</v>
      </c>
    </row>
    <row r="589" spans="1:9" x14ac:dyDescent="0.25">
      <c r="A589">
        <v>588</v>
      </c>
      <c r="D589">
        <v>150.09637700000002</v>
      </c>
      <c r="E589">
        <v>6.8117859999999997</v>
      </c>
      <c r="F589">
        <v>121.86236400000001</v>
      </c>
      <c r="G589">
        <v>7.6958279999999997</v>
      </c>
    </row>
    <row r="590" spans="1:9" x14ac:dyDescent="0.25">
      <c r="A590">
        <v>589</v>
      </c>
      <c r="D590">
        <v>150.09637700000002</v>
      </c>
      <c r="E590">
        <v>6.8117859999999997</v>
      </c>
    </row>
    <row r="591" spans="1:9" x14ac:dyDescent="0.25">
      <c r="A591">
        <v>590</v>
      </c>
      <c r="D591">
        <v>150.09637700000002</v>
      </c>
      <c r="E591">
        <v>6.8117859999999997</v>
      </c>
    </row>
    <row r="592" spans="1:9" x14ac:dyDescent="0.25">
      <c r="A592">
        <v>591</v>
      </c>
      <c r="D592">
        <v>150.09637700000002</v>
      </c>
      <c r="E592">
        <v>6.8117859999999997</v>
      </c>
    </row>
    <row r="593" spans="1:9" x14ac:dyDescent="0.25">
      <c r="A593">
        <v>592</v>
      </c>
      <c r="D593">
        <v>150.09637700000002</v>
      </c>
      <c r="E593">
        <v>6.8117859999999997</v>
      </c>
    </row>
    <row r="594" spans="1:9" x14ac:dyDescent="0.25">
      <c r="A594">
        <v>593</v>
      </c>
      <c r="D594">
        <v>150.09637700000002</v>
      </c>
      <c r="E594">
        <v>6.8117859999999997</v>
      </c>
    </row>
    <row r="595" spans="1:9" x14ac:dyDescent="0.25">
      <c r="A595">
        <v>594</v>
      </c>
      <c r="B595">
        <v>154.39515299999999</v>
      </c>
      <c r="C595">
        <v>8.3340300000000003</v>
      </c>
      <c r="D595">
        <v>150.09637700000002</v>
      </c>
      <c r="E595">
        <v>6.8117859999999997</v>
      </c>
    </row>
    <row r="596" spans="1:9" x14ac:dyDescent="0.25">
      <c r="A596">
        <v>595</v>
      </c>
      <c r="B596">
        <v>154.39515299999999</v>
      </c>
      <c r="C596">
        <v>8.3340300000000003</v>
      </c>
      <c r="D596">
        <v>150.09637700000002</v>
      </c>
      <c r="E596">
        <v>6.8117859999999997</v>
      </c>
    </row>
    <row r="597" spans="1:9" x14ac:dyDescent="0.25">
      <c r="A597">
        <v>596</v>
      </c>
      <c r="B597">
        <v>154.39515299999999</v>
      </c>
      <c r="C597">
        <v>8.3340300000000003</v>
      </c>
      <c r="D597">
        <v>150.09637700000002</v>
      </c>
      <c r="E597">
        <v>6.8117859999999997</v>
      </c>
    </row>
    <row r="598" spans="1:9" x14ac:dyDescent="0.25">
      <c r="A598">
        <v>597</v>
      </c>
      <c r="B598">
        <v>154.39515299999999</v>
      </c>
      <c r="C598">
        <v>8.3340300000000003</v>
      </c>
    </row>
    <row r="599" spans="1:9" x14ac:dyDescent="0.25">
      <c r="A599">
        <v>598</v>
      </c>
      <c r="B599">
        <v>154.39515299999999</v>
      </c>
      <c r="C599">
        <v>8.3340300000000003</v>
      </c>
    </row>
    <row r="600" spans="1:9" x14ac:dyDescent="0.25">
      <c r="A600">
        <v>599</v>
      </c>
      <c r="B600">
        <v>154.39515299999999</v>
      </c>
      <c r="C600">
        <v>8.3340300000000003</v>
      </c>
    </row>
    <row r="601" spans="1:9" x14ac:dyDescent="0.25">
      <c r="A601">
        <v>600</v>
      </c>
      <c r="B601">
        <v>154.39515299999999</v>
      </c>
      <c r="C601">
        <v>8.3340300000000003</v>
      </c>
    </row>
    <row r="602" spans="1:9" x14ac:dyDescent="0.25">
      <c r="A602">
        <v>601</v>
      </c>
      <c r="B602">
        <v>154.39515299999999</v>
      </c>
      <c r="C602">
        <v>8.3340300000000003</v>
      </c>
      <c r="H602">
        <v>154.06035700000001</v>
      </c>
      <c r="I602">
        <v>6.0789790000000004</v>
      </c>
    </row>
    <row r="603" spans="1:9" x14ac:dyDescent="0.25">
      <c r="A603">
        <v>602</v>
      </c>
      <c r="F603">
        <v>154.87831599999998</v>
      </c>
      <c r="G603">
        <v>9.3892849999999992</v>
      </c>
      <c r="H603">
        <v>154.06035700000001</v>
      </c>
      <c r="I603">
        <v>6.0789790000000004</v>
      </c>
    </row>
    <row r="604" spans="1:9" x14ac:dyDescent="0.25">
      <c r="A604">
        <v>603</v>
      </c>
      <c r="F604">
        <v>154.87831599999998</v>
      </c>
      <c r="G604">
        <v>9.3892849999999992</v>
      </c>
      <c r="H604">
        <v>154.06035700000001</v>
      </c>
      <c r="I604">
        <v>6.0789790000000004</v>
      </c>
    </row>
    <row r="605" spans="1:9" x14ac:dyDescent="0.25">
      <c r="A605">
        <v>604</v>
      </c>
      <c r="F605">
        <v>154.87831599999998</v>
      </c>
      <c r="G605">
        <v>9.3892849999999992</v>
      </c>
      <c r="H605">
        <v>154.06035700000001</v>
      </c>
      <c r="I605">
        <v>6.0789790000000004</v>
      </c>
    </row>
    <row r="606" spans="1:9" x14ac:dyDescent="0.25">
      <c r="A606">
        <v>605</v>
      </c>
      <c r="F606">
        <v>154.87831599999998</v>
      </c>
      <c r="G606">
        <v>9.3892849999999992</v>
      </c>
      <c r="H606">
        <v>154.06035700000001</v>
      </c>
      <c r="I606">
        <v>6.0789790000000004</v>
      </c>
    </row>
    <row r="607" spans="1:9" x14ac:dyDescent="0.25">
      <c r="A607">
        <v>606</v>
      </c>
      <c r="F607">
        <v>154.87831599999998</v>
      </c>
      <c r="G607">
        <v>9.3892849999999992</v>
      </c>
      <c r="H607">
        <v>154.06035700000001</v>
      </c>
      <c r="I607">
        <v>6.0789790000000004</v>
      </c>
    </row>
    <row r="608" spans="1:9" x14ac:dyDescent="0.25">
      <c r="A608">
        <v>607</v>
      </c>
      <c r="F608">
        <v>154.87831599999998</v>
      </c>
      <c r="G608">
        <v>9.3892849999999992</v>
      </c>
      <c r="H608">
        <v>154.06035700000001</v>
      </c>
      <c r="I608">
        <v>6.0789790000000004</v>
      </c>
    </row>
    <row r="609" spans="1:9" x14ac:dyDescent="0.25">
      <c r="A609">
        <v>608</v>
      </c>
      <c r="F609">
        <v>154.87831599999998</v>
      </c>
      <c r="G609">
        <v>9.3892849999999992</v>
      </c>
      <c r="H609">
        <v>154.06035700000001</v>
      </c>
      <c r="I609">
        <v>6.0789790000000004</v>
      </c>
    </row>
    <row r="610" spans="1:9" x14ac:dyDescent="0.25">
      <c r="A610">
        <v>609</v>
      </c>
      <c r="F610">
        <v>154.87831599999998</v>
      </c>
      <c r="G610">
        <v>9.3892849999999992</v>
      </c>
    </row>
    <row r="611" spans="1:9" x14ac:dyDescent="0.25">
      <c r="A611">
        <v>610</v>
      </c>
      <c r="F611">
        <v>154.87785700000001</v>
      </c>
      <c r="G611">
        <v>9.3511220000000002</v>
      </c>
    </row>
    <row r="612" spans="1:9" x14ac:dyDescent="0.25">
      <c r="A612">
        <v>611</v>
      </c>
    </row>
    <row r="613" spans="1:9" x14ac:dyDescent="0.25">
      <c r="A613">
        <v>612</v>
      </c>
    </row>
    <row r="614" spans="1:9" x14ac:dyDescent="0.25">
      <c r="A614">
        <v>613</v>
      </c>
    </row>
    <row r="615" spans="1:9" x14ac:dyDescent="0.25">
      <c r="A615">
        <v>614</v>
      </c>
    </row>
    <row r="616" spans="1:9" x14ac:dyDescent="0.25">
      <c r="A616">
        <v>615</v>
      </c>
      <c r="D616">
        <v>176.65158</v>
      </c>
      <c r="E616">
        <v>7.8726529999999997</v>
      </c>
    </row>
    <row r="617" spans="1:9" x14ac:dyDescent="0.25">
      <c r="A617">
        <v>616</v>
      </c>
      <c r="D617">
        <v>176.69091700000001</v>
      </c>
      <c r="E617">
        <v>7.8090310000000001</v>
      </c>
    </row>
    <row r="618" spans="1:9" x14ac:dyDescent="0.25">
      <c r="A618">
        <v>617</v>
      </c>
      <c r="D618">
        <v>176.66561200000001</v>
      </c>
      <c r="E618">
        <v>7.8255610000000004</v>
      </c>
    </row>
    <row r="619" spans="1:9" x14ac:dyDescent="0.25">
      <c r="A619">
        <v>618</v>
      </c>
      <c r="D619">
        <v>176.66000099999999</v>
      </c>
      <c r="E619">
        <v>7.8310709999999997</v>
      </c>
    </row>
    <row r="620" spans="1:9" x14ac:dyDescent="0.25">
      <c r="A620">
        <v>619</v>
      </c>
      <c r="D620">
        <v>176.663827</v>
      </c>
      <c r="E620">
        <v>7.8344899999999997</v>
      </c>
    </row>
    <row r="621" spans="1:9" x14ac:dyDescent="0.25">
      <c r="A621">
        <v>620</v>
      </c>
      <c r="B621">
        <v>182.226428</v>
      </c>
      <c r="C621">
        <v>9.0640820000000009</v>
      </c>
      <c r="D621">
        <v>176.70107200000001</v>
      </c>
      <c r="E621">
        <v>7.8537759999999999</v>
      </c>
    </row>
    <row r="622" spans="1:9" x14ac:dyDescent="0.25">
      <c r="A622">
        <v>621</v>
      </c>
      <c r="B622">
        <v>182.226428</v>
      </c>
      <c r="C622">
        <v>9.0640820000000009</v>
      </c>
      <c r="D622">
        <v>176.77291</v>
      </c>
      <c r="E622">
        <v>7.8286730000000002</v>
      </c>
    </row>
    <row r="623" spans="1:9" x14ac:dyDescent="0.25">
      <c r="A623">
        <v>622</v>
      </c>
      <c r="B623">
        <v>182.226428</v>
      </c>
      <c r="C623">
        <v>9.0640820000000009</v>
      </c>
      <c r="D623">
        <v>176.83285799999999</v>
      </c>
      <c r="E623">
        <v>7.748418</v>
      </c>
    </row>
    <row r="624" spans="1:9" x14ac:dyDescent="0.25">
      <c r="A624">
        <v>623</v>
      </c>
      <c r="B624">
        <v>182.226428</v>
      </c>
      <c r="C624">
        <v>9.0640820000000009</v>
      </c>
      <c r="D624">
        <v>176.65158</v>
      </c>
      <c r="E624">
        <v>7.8726529999999997</v>
      </c>
    </row>
    <row r="625" spans="1:9" x14ac:dyDescent="0.25">
      <c r="A625">
        <v>624</v>
      </c>
      <c r="B625">
        <v>182.226428</v>
      </c>
      <c r="C625">
        <v>9.0640820000000009</v>
      </c>
    </row>
    <row r="626" spans="1:9" x14ac:dyDescent="0.25">
      <c r="A626">
        <v>625</v>
      </c>
      <c r="B626">
        <v>182.226428</v>
      </c>
      <c r="C626">
        <v>9.0640820000000009</v>
      </c>
    </row>
    <row r="627" spans="1:9" x14ac:dyDescent="0.25">
      <c r="A627">
        <v>626</v>
      </c>
      <c r="B627">
        <v>182.226428</v>
      </c>
      <c r="C627">
        <v>9.0640820000000009</v>
      </c>
    </row>
    <row r="628" spans="1:9" x14ac:dyDescent="0.25">
      <c r="A628">
        <v>627</v>
      </c>
      <c r="B628">
        <v>182.226428</v>
      </c>
      <c r="C628">
        <v>9.0640820000000009</v>
      </c>
    </row>
    <row r="629" spans="1:9" x14ac:dyDescent="0.25">
      <c r="A629">
        <v>628</v>
      </c>
      <c r="B629">
        <v>182.226428</v>
      </c>
      <c r="C629">
        <v>9.0640820000000009</v>
      </c>
    </row>
    <row r="630" spans="1:9" x14ac:dyDescent="0.25">
      <c r="A630">
        <v>629</v>
      </c>
      <c r="F630">
        <v>183.40637900000002</v>
      </c>
      <c r="G630">
        <v>9.8484689999999997</v>
      </c>
      <c r="H630">
        <v>183.42693600000001</v>
      </c>
      <c r="I630">
        <v>6.2746940000000002</v>
      </c>
    </row>
    <row r="631" spans="1:9" x14ac:dyDescent="0.25">
      <c r="A631">
        <v>630</v>
      </c>
      <c r="F631">
        <v>183.43260100000001</v>
      </c>
      <c r="G631">
        <v>9.880255</v>
      </c>
      <c r="H631">
        <v>183.469436</v>
      </c>
      <c r="I631">
        <v>6.2897449999999999</v>
      </c>
    </row>
    <row r="632" spans="1:9" x14ac:dyDescent="0.25">
      <c r="A632">
        <v>631</v>
      </c>
      <c r="F632">
        <v>183.40525300000002</v>
      </c>
      <c r="G632">
        <v>9.8699999999999992</v>
      </c>
      <c r="H632">
        <v>183.44265300000001</v>
      </c>
      <c r="I632">
        <v>6.2916840000000001</v>
      </c>
    </row>
    <row r="633" spans="1:9" x14ac:dyDescent="0.25">
      <c r="A633">
        <v>632</v>
      </c>
      <c r="F633">
        <v>183.42841999999999</v>
      </c>
      <c r="G633">
        <v>9.8826020000000003</v>
      </c>
      <c r="H633">
        <v>183.42688699999999</v>
      </c>
      <c r="I633">
        <v>6.26051</v>
      </c>
    </row>
    <row r="634" spans="1:9" x14ac:dyDescent="0.25">
      <c r="A634">
        <v>633</v>
      </c>
      <c r="F634">
        <v>183.38326499999999</v>
      </c>
      <c r="G634">
        <v>9.9023979999999998</v>
      </c>
      <c r="H634">
        <v>183.437499</v>
      </c>
      <c r="I634">
        <v>6.2423979999999997</v>
      </c>
    </row>
    <row r="635" spans="1:9" x14ac:dyDescent="0.25">
      <c r="A635">
        <v>634</v>
      </c>
      <c r="F635">
        <v>183.33704299999999</v>
      </c>
      <c r="G635">
        <v>9.8947450000000003</v>
      </c>
      <c r="H635">
        <v>183.416427</v>
      </c>
      <c r="I635">
        <v>6.2704079999999998</v>
      </c>
    </row>
    <row r="636" spans="1:9" x14ac:dyDescent="0.25">
      <c r="A636">
        <v>635</v>
      </c>
      <c r="F636">
        <v>183.353061</v>
      </c>
      <c r="G636">
        <v>9.9317860000000007</v>
      </c>
      <c r="H636">
        <v>183.47428400000001</v>
      </c>
      <c r="I636">
        <v>6.274235</v>
      </c>
    </row>
    <row r="637" spans="1:9" x14ac:dyDescent="0.25">
      <c r="A637">
        <v>636</v>
      </c>
      <c r="F637">
        <v>183.40637900000002</v>
      </c>
      <c r="G637">
        <v>9.8484689999999997</v>
      </c>
      <c r="H637">
        <v>183.42693600000001</v>
      </c>
      <c r="I637">
        <v>6.2746940000000002</v>
      </c>
    </row>
    <row r="638" spans="1:9" x14ac:dyDescent="0.25">
      <c r="A638">
        <v>637</v>
      </c>
      <c r="D638">
        <v>203.26841999999999</v>
      </c>
      <c r="E638">
        <v>6.9581119999999999</v>
      </c>
    </row>
    <row r="639" spans="1:9" x14ac:dyDescent="0.25">
      <c r="A639">
        <v>638</v>
      </c>
      <c r="D639">
        <v>203.313468</v>
      </c>
      <c r="E639">
        <v>6.9367859999999997</v>
      </c>
    </row>
    <row r="640" spans="1:9" x14ac:dyDescent="0.25">
      <c r="A640">
        <v>639</v>
      </c>
      <c r="D640">
        <v>203.329848</v>
      </c>
      <c r="E640">
        <v>6.9181629999999998</v>
      </c>
    </row>
    <row r="641" spans="1:9" x14ac:dyDescent="0.25">
      <c r="A641">
        <v>640</v>
      </c>
      <c r="D641">
        <v>203.30846700000001</v>
      </c>
      <c r="E641">
        <v>6.9340820000000001</v>
      </c>
    </row>
    <row r="642" spans="1:9" x14ac:dyDescent="0.25">
      <c r="A642">
        <v>641</v>
      </c>
      <c r="D642">
        <v>203.30643000000001</v>
      </c>
      <c r="E642">
        <v>6.92204</v>
      </c>
    </row>
    <row r="643" spans="1:9" x14ac:dyDescent="0.25">
      <c r="A643">
        <v>642</v>
      </c>
      <c r="D643">
        <v>203.340304</v>
      </c>
      <c r="E643">
        <v>6.9118880000000003</v>
      </c>
    </row>
    <row r="644" spans="1:9" x14ac:dyDescent="0.25">
      <c r="A644">
        <v>643</v>
      </c>
      <c r="D644">
        <v>203.350562</v>
      </c>
      <c r="E644">
        <v>6.9222960000000002</v>
      </c>
    </row>
    <row r="645" spans="1:9" x14ac:dyDescent="0.25">
      <c r="A645">
        <v>644</v>
      </c>
      <c r="B645">
        <v>209.24897999999999</v>
      </c>
      <c r="C645">
        <v>7.8495920000000003</v>
      </c>
      <c r="D645">
        <v>203.324691</v>
      </c>
      <c r="E645">
        <v>6.8792340000000003</v>
      </c>
    </row>
    <row r="646" spans="1:9" x14ac:dyDescent="0.25">
      <c r="A646">
        <v>645</v>
      </c>
      <c r="B646">
        <v>209.24897999999999</v>
      </c>
      <c r="C646">
        <v>7.8495920000000003</v>
      </c>
      <c r="D646">
        <v>203.26841999999999</v>
      </c>
      <c r="E646">
        <v>6.9581119999999999</v>
      </c>
    </row>
    <row r="647" spans="1:9" x14ac:dyDescent="0.25">
      <c r="A647">
        <v>646</v>
      </c>
      <c r="B647">
        <v>209.24897999999999</v>
      </c>
      <c r="C647">
        <v>7.8495920000000003</v>
      </c>
      <c r="D647">
        <v>203.26841999999999</v>
      </c>
      <c r="E647">
        <v>6.9581119999999999</v>
      </c>
    </row>
    <row r="648" spans="1:9" x14ac:dyDescent="0.25">
      <c r="A648">
        <v>647</v>
      </c>
      <c r="B648">
        <v>209.24897999999999</v>
      </c>
      <c r="C648">
        <v>7.8495920000000003</v>
      </c>
    </row>
    <row r="649" spans="1:9" x14ac:dyDescent="0.25">
      <c r="A649">
        <v>648</v>
      </c>
      <c r="B649">
        <v>209.24897999999999</v>
      </c>
      <c r="C649">
        <v>7.8495920000000003</v>
      </c>
    </row>
    <row r="650" spans="1:9" x14ac:dyDescent="0.25">
      <c r="A650">
        <v>649</v>
      </c>
      <c r="B650">
        <v>209.24897999999999</v>
      </c>
      <c r="C650">
        <v>7.8495920000000003</v>
      </c>
    </row>
    <row r="651" spans="1:9" x14ac:dyDescent="0.25">
      <c r="A651">
        <v>650</v>
      </c>
      <c r="B651">
        <v>209.24897999999999</v>
      </c>
      <c r="C651">
        <v>7.8495920000000003</v>
      </c>
    </row>
    <row r="652" spans="1:9" x14ac:dyDescent="0.25">
      <c r="A652">
        <v>651</v>
      </c>
      <c r="B652">
        <v>209.24897999999999</v>
      </c>
      <c r="C652">
        <v>7.8495920000000003</v>
      </c>
      <c r="H652">
        <v>208.92326600000001</v>
      </c>
      <c r="I652">
        <v>5.7615819999999998</v>
      </c>
    </row>
    <row r="653" spans="1:9" x14ac:dyDescent="0.25">
      <c r="A653">
        <v>652</v>
      </c>
      <c r="H653">
        <v>208.94454100000002</v>
      </c>
      <c r="I653">
        <v>5.7544899999999997</v>
      </c>
    </row>
    <row r="654" spans="1:9" x14ac:dyDescent="0.25">
      <c r="A654">
        <v>653</v>
      </c>
      <c r="F654">
        <v>212.265265</v>
      </c>
      <c r="G654">
        <v>8.6267820000000004</v>
      </c>
      <c r="H654">
        <v>208.93245200000001</v>
      </c>
      <c r="I654">
        <v>5.7540820000000004</v>
      </c>
    </row>
    <row r="655" spans="1:9" x14ac:dyDescent="0.25">
      <c r="A655">
        <v>654</v>
      </c>
      <c r="F655">
        <v>212.25703300000001</v>
      </c>
      <c r="G655">
        <v>8.5749659999999999</v>
      </c>
      <c r="H655">
        <v>208.933829</v>
      </c>
      <c r="I655">
        <v>5.725765</v>
      </c>
    </row>
    <row r="656" spans="1:9" x14ac:dyDescent="0.25">
      <c r="A656">
        <v>655</v>
      </c>
      <c r="F656">
        <v>212.24132599999999</v>
      </c>
      <c r="G656">
        <v>8.5848150000000008</v>
      </c>
      <c r="H656">
        <v>208.97438299999999</v>
      </c>
      <c r="I656">
        <v>5.6930100000000001</v>
      </c>
    </row>
    <row r="657" spans="1:9" x14ac:dyDescent="0.25">
      <c r="A657">
        <v>656</v>
      </c>
      <c r="F657">
        <v>212.25556800000001</v>
      </c>
      <c r="G657">
        <v>8.5753199999999996</v>
      </c>
      <c r="H657">
        <v>209.016177</v>
      </c>
      <c r="I657">
        <v>5.67699</v>
      </c>
    </row>
    <row r="658" spans="1:9" x14ac:dyDescent="0.25">
      <c r="A658">
        <v>657</v>
      </c>
      <c r="F658">
        <v>212.200874</v>
      </c>
      <c r="G658">
        <v>8.5737050000000004</v>
      </c>
      <c r="H658">
        <v>209.026839</v>
      </c>
      <c r="I658">
        <v>5.6814280000000004</v>
      </c>
    </row>
    <row r="659" spans="1:9" x14ac:dyDescent="0.25">
      <c r="A659">
        <v>658</v>
      </c>
      <c r="F659">
        <v>212.20415700000001</v>
      </c>
      <c r="G659">
        <v>8.5539579999999997</v>
      </c>
      <c r="H659">
        <v>209.066531</v>
      </c>
      <c r="I659">
        <v>5.6892860000000001</v>
      </c>
    </row>
    <row r="660" spans="1:9" x14ac:dyDescent="0.25">
      <c r="A660">
        <v>659</v>
      </c>
      <c r="F660">
        <v>212.210621</v>
      </c>
      <c r="G660">
        <v>8.5645120000000006</v>
      </c>
      <c r="H660">
        <v>209.06025599999998</v>
      </c>
      <c r="I660">
        <v>5.7203059999999999</v>
      </c>
    </row>
    <row r="661" spans="1:9" x14ac:dyDescent="0.25">
      <c r="A661">
        <v>660</v>
      </c>
      <c r="D661">
        <v>226.223592</v>
      </c>
      <c r="E661">
        <v>5.7852610000000002</v>
      </c>
      <c r="F661">
        <v>212.13400899999999</v>
      </c>
      <c r="G661">
        <v>8.6630939999999992</v>
      </c>
      <c r="H661">
        <v>208.92326600000001</v>
      </c>
      <c r="I661">
        <v>5.7615819999999998</v>
      </c>
    </row>
    <row r="662" spans="1:9" x14ac:dyDescent="0.25">
      <c r="A662">
        <v>661</v>
      </c>
      <c r="D662">
        <v>226.128446</v>
      </c>
      <c r="E662">
        <v>5.7870780000000002</v>
      </c>
      <c r="F662">
        <v>212.054013</v>
      </c>
      <c r="G662">
        <v>8.7457150000000006</v>
      </c>
    </row>
    <row r="663" spans="1:9" x14ac:dyDescent="0.25">
      <c r="A663">
        <v>662</v>
      </c>
      <c r="D663">
        <v>226.11895100000001</v>
      </c>
      <c r="E663">
        <v>5.7866739999999997</v>
      </c>
      <c r="F663">
        <v>212.054013</v>
      </c>
      <c r="G663">
        <v>8.7457150000000006</v>
      </c>
    </row>
    <row r="664" spans="1:9" x14ac:dyDescent="0.25">
      <c r="A664">
        <v>663</v>
      </c>
      <c r="D664">
        <v>226.13470799999999</v>
      </c>
      <c r="E664">
        <v>5.7733420000000004</v>
      </c>
    </row>
    <row r="665" spans="1:9" x14ac:dyDescent="0.25">
      <c r="A665">
        <v>664</v>
      </c>
      <c r="D665">
        <v>226.129052</v>
      </c>
      <c r="E665">
        <v>5.7827349999999997</v>
      </c>
    </row>
    <row r="666" spans="1:9" x14ac:dyDescent="0.25">
      <c r="A666">
        <v>665</v>
      </c>
      <c r="D666">
        <v>226.08279099999999</v>
      </c>
      <c r="E666">
        <v>5.7896039999999998</v>
      </c>
    </row>
    <row r="667" spans="1:9" x14ac:dyDescent="0.25">
      <c r="A667">
        <v>666</v>
      </c>
      <c r="D667">
        <v>226.092085</v>
      </c>
      <c r="E667">
        <v>5.7814730000000001</v>
      </c>
    </row>
    <row r="668" spans="1:9" x14ac:dyDescent="0.25">
      <c r="A668">
        <v>667</v>
      </c>
      <c r="D668">
        <v>226.115668</v>
      </c>
      <c r="E668">
        <v>5.7943509999999998</v>
      </c>
    </row>
    <row r="669" spans="1:9" x14ac:dyDescent="0.25">
      <c r="A669">
        <v>668</v>
      </c>
      <c r="B669">
        <v>232.51165499999999</v>
      </c>
      <c r="C669">
        <v>6.7742500000000003</v>
      </c>
      <c r="D669">
        <v>226.060419</v>
      </c>
      <c r="E669">
        <v>5.8029359999999999</v>
      </c>
    </row>
    <row r="670" spans="1:9" x14ac:dyDescent="0.25">
      <c r="A670">
        <v>669</v>
      </c>
      <c r="B670">
        <v>232.51165499999999</v>
      </c>
      <c r="C670">
        <v>6.7742500000000003</v>
      </c>
      <c r="D670">
        <v>226.223592</v>
      </c>
      <c r="E670">
        <v>5.7852610000000002</v>
      </c>
    </row>
    <row r="671" spans="1:9" x14ac:dyDescent="0.25">
      <c r="A671">
        <v>670</v>
      </c>
      <c r="B671">
        <v>232.51165499999999</v>
      </c>
      <c r="C671">
        <v>6.7742500000000003</v>
      </c>
      <c r="D671">
        <v>226.223592</v>
      </c>
      <c r="E671">
        <v>5.7852610000000002</v>
      </c>
    </row>
    <row r="672" spans="1:9" x14ac:dyDescent="0.25">
      <c r="A672">
        <v>671</v>
      </c>
      <c r="B672">
        <v>232.51165499999999</v>
      </c>
      <c r="C672">
        <v>6.7742500000000003</v>
      </c>
    </row>
    <row r="673" spans="1:9" x14ac:dyDescent="0.25">
      <c r="A673">
        <v>672</v>
      </c>
      <c r="B673">
        <v>232.51165499999999</v>
      </c>
      <c r="C673">
        <v>6.7742500000000003</v>
      </c>
    </row>
    <row r="674" spans="1:9" x14ac:dyDescent="0.25">
      <c r="A674">
        <v>673</v>
      </c>
      <c r="B674">
        <v>232.51165499999999</v>
      </c>
      <c r="C674">
        <v>6.7742500000000003</v>
      </c>
    </row>
    <row r="675" spans="1:9" x14ac:dyDescent="0.25">
      <c r="A675">
        <v>674</v>
      </c>
      <c r="B675">
        <v>232.51165499999999</v>
      </c>
      <c r="C675">
        <v>6.7742500000000003</v>
      </c>
    </row>
    <row r="676" spans="1:9" x14ac:dyDescent="0.25">
      <c r="A676">
        <v>675</v>
      </c>
      <c r="B676">
        <v>232.51165499999999</v>
      </c>
      <c r="C676">
        <v>6.7742500000000003</v>
      </c>
      <c r="H676">
        <v>230.82128599999999</v>
      </c>
      <c r="I676">
        <v>5.2264499999999998</v>
      </c>
    </row>
    <row r="677" spans="1:9" x14ac:dyDescent="0.25">
      <c r="A677">
        <v>676</v>
      </c>
      <c r="B677">
        <v>232.51165499999999</v>
      </c>
      <c r="C677">
        <v>6.7742500000000003</v>
      </c>
      <c r="H677">
        <v>230.810328</v>
      </c>
      <c r="I677">
        <v>5.2086730000000001</v>
      </c>
    </row>
    <row r="678" spans="1:9" x14ac:dyDescent="0.25">
      <c r="A678">
        <v>677</v>
      </c>
      <c r="H678">
        <v>230.80997300000001</v>
      </c>
      <c r="I678">
        <v>5.1500399999999997</v>
      </c>
    </row>
    <row r="679" spans="1:9" x14ac:dyDescent="0.25">
      <c r="A679">
        <v>678</v>
      </c>
      <c r="H679">
        <v>230.834519</v>
      </c>
      <c r="I679">
        <v>5.1306979999999998</v>
      </c>
    </row>
    <row r="680" spans="1:9" x14ac:dyDescent="0.25">
      <c r="A680">
        <v>679</v>
      </c>
      <c r="F680">
        <v>234.78138799999999</v>
      </c>
      <c r="G680">
        <v>7.9708560000000004</v>
      </c>
      <c r="H680">
        <v>230.78659099999999</v>
      </c>
      <c r="I680">
        <v>5.1525650000000001</v>
      </c>
    </row>
    <row r="681" spans="1:9" x14ac:dyDescent="0.25">
      <c r="A681">
        <v>680</v>
      </c>
      <c r="F681">
        <v>234.796942</v>
      </c>
      <c r="G681">
        <v>7.9440390000000001</v>
      </c>
      <c r="H681">
        <v>230.809369</v>
      </c>
      <c r="I681">
        <v>5.133324</v>
      </c>
    </row>
    <row r="682" spans="1:9" x14ac:dyDescent="0.25">
      <c r="A682">
        <v>681</v>
      </c>
      <c r="F682">
        <v>234.77517599999999</v>
      </c>
      <c r="G682">
        <v>7.9449480000000001</v>
      </c>
      <c r="H682">
        <v>230.823003</v>
      </c>
      <c r="I682">
        <v>5.1208499999999999</v>
      </c>
    </row>
    <row r="683" spans="1:9" x14ac:dyDescent="0.25">
      <c r="A683">
        <v>682</v>
      </c>
      <c r="F683">
        <v>234.75901500000001</v>
      </c>
      <c r="G683">
        <v>7.9440390000000001</v>
      </c>
      <c r="H683">
        <v>230.810328</v>
      </c>
      <c r="I683">
        <v>5.1237789999999999</v>
      </c>
    </row>
    <row r="684" spans="1:9" x14ac:dyDescent="0.25">
      <c r="A684">
        <v>683</v>
      </c>
      <c r="D684">
        <v>249.84814299999999</v>
      </c>
      <c r="E684">
        <v>5.144889</v>
      </c>
      <c r="F684">
        <v>234.76659100000001</v>
      </c>
      <c r="G684">
        <v>7.9394439999999999</v>
      </c>
      <c r="H684">
        <v>230.92158599999999</v>
      </c>
      <c r="I684">
        <v>5.1262540000000003</v>
      </c>
    </row>
    <row r="685" spans="1:9" x14ac:dyDescent="0.25">
      <c r="A685">
        <v>684</v>
      </c>
      <c r="D685">
        <v>249.885817</v>
      </c>
      <c r="E685">
        <v>5.1738770000000001</v>
      </c>
      <c r="F685">
        <v>234.76830699999999</v>
      </c>
      <c r="G685">
        <v>7.9525740000000003</v>
      </c>
      <c r="H685">
        <v>230.82608500000001</v>
      </c>
      <c r="I685">
        <v>5.1675639999999996</v>
      </c>
    </row>
    <row r="686" spans="1:9" x14ac:dyDescent="0.25">
      <c r="A686">
        <v>685</v>
      </c>
      <c r="D686">
        <v>249.92647399999998</v>
      </c>
      <c r="E686">
        <v>5.1370110000000002</v>
      </c>
      <c r="F686">
        <v>234.79906299999999</v>
      </c>
      <c r="G686">
        <v>7.9916130000000001</v>
      </c>
    </row>
    <row r="687" spans="1:9" x14ac:dyDescent="0.25">
      <c r="A687">
        <v>686</v>
      </c>
      <c r="D687">
        <v>249.87168</v>
      </c>
      <c r="E687">
        <v>5.1179199999999998</v>
      </c>
      <c r="F687">
        <v>234.820021</v>
      </c>
      <c r="G687">
        <v>8.0091870000000007</v>
      </c>
    </row>
    <row r="688" spans="1:9" x14ac:dyDescent="0.25">
      <c r="A688">
        <v>687</v>
      </c>
      <c r="D688">
        <v>249.87223299999999</v>
      </c>
      <c r="E688">
        <v>5.1210009999999997</v>
      </c>
      <c r="F688">
        <v>234.82855699999999</v>
      </c>
      <c r="G688">
        <v>8.0108029999999992</v>
      </c>
    </row>
    <row r="689" spans="1:11" x14ac:dyDescent="0.25">
      <c r="A689">
        <v>688</v>
      </c>
      <c r="D689">
        <v>249.859557</v>
      </c>
      <c r="E689">
        <v>5.1173650000000004</v>
      </c>
      <c r="F689">
        <v>234.91340099999999</v>
      </c>
      <c r="G689">
        <v>7.9537360000000001</v>
      </c>
    </row>
    <row r="690" spans="1:11" x14ac:dyDescent="0.25">
      <c r="A690">
        <v>689</v>
      </c>
      <c r="D690">
        <v>249.857539</v>
      </c>
      <c r="E690">
        <v>5.1123149999999997</v>
      </c>
      <c r="F690">
        <v>234.78138799999999</v>
      </c>
      <c r="G690">
        <v>7.9708560000000004</v>
      </c>
    </row>
    <row r="691" spans="1:11" x14ac:dyDescent="0.25">
      <c r="A691">
        <v>690</v>
      </c>
      <c r="D691">
        <v>249.897334</v>
      </c>
      <c r="E691">
        <v>5.1105479999999996</v>
      </c>
    </row>
    <row r="692" spans="1:11" x14ac:dyDescent="0.25">
      <c r="A692">
        <v>691</v>
      </c>
      <c r="D692">
        <v>249.92657299999999</v>
      </c>
      <c r="E692">
        <v>5.1105980000000004</v>
      </c>
    </row>
    <row r="693" spans="1:11" x14ac:dyDescent="0.25">
      <c r="A693">
        <v>692</v>
      </c>
      <c r="B693">
        <v>257.13368100000002</v>
      </c>
      <c r="C693">
        <v>6.4279549999999999</v>
      </c>
      <c r="D693">
        <v>249.87829500000001</v>
      </c>
      <c r="E693">
        <v>5.101407</v>
      </c>
    </row>
    <row r="694" spans="1:11" x14ac:dyDescent="0.25">
      <c r="A694">
        <v>693</v>
      </c>
      <c r="B694">
        <v>257.13413500000001</v>
      </c>
      <c r="C694">
        <v>6.4412880000000001</v>
      </c>
      <c r="D694">
        <v>249.87071900000001</v>
      </c>
      <c r="E694">
        <v>5.1035279999999998</v>
      </c>
    </row>
    <row r="695" spans="1:11" x14ac:dyDescent="0.25">
      <c r="A695">
        <v>694</v>
      </c>
      <c r="B695">
        <v>257.158477</v>
      </c>
      <c r="C695">
        <v>6.4314390000000001</v>
      </c>
      <c r="D695">
        <v>249.84814299999999</v>
      </c>
      <c r="E695">
        <v>5.144889</v>
      </c>
    </row>
    <row r="696" spans="1:11" x14ac:dyDescent="0.25">
      <c r="A696">
        <v>695</v>
      </c>
      <c r="B696">
        <v>257.12948899999998</v>
      </c>
      <c r="C696">
        <v>6.4274500000000003</v>
      </c>
      <c r="D696">
        <v>249.84814299999999</v>
      </c>
      <c r="E696">
        <v>5.144889</v>
      </c>
    </row>
    <row r="697" spans="1:11" x14ac:dyDescent="0.25">
      <c r="A697">
        <v>696</v>
      </c>
      <c r="B697">
        <v>257.12241999999998</v>
      </c>
      <c r="C697">
        <v>6.4111880000000001</v>
      </c>
    </row>
    <row r="698" spans="1:11" x14ac:dyDescent="0.25">
      <c r="A698">
        <v>697</v>
      </c>
      <c r="B698">
        <v>257.145194</v>
      </c>
      <c r="C698">
        <v>6.4350250000000004</v>
      </c>
    </row>
    <row r="699" spans="1:11" x14ac:dyDescent="0.25">
      <c r="A699">
        <v>698</v>
      </c>
      <c r="B699">
        <v>257.20483999999999</v>
      </c>
      <c r="C699">
        <v>6.4724979999999999</v>
      </c>
    </row>
    <row r="700" spans="1:11" x14ac:dyDescent="0.25">
      <c r="A700">
        <v>699</v>
      </c>
      <c r="B700">
        <v>257.25458400000002</v>
      </c>
      <c r="C700">
        <v>6.4387629999999998</v>
      </c>
    </row>
    <row r="701" spans="1:11" x14ac:dyDescent="0.25">
      <c r="A701">
        <v>700</v>
      </c>
      <c r="B701">
        <v>257.17978900000003</v>
      </c>
      <c r="C701">
        <v>6.4430050000000003</v>
      </c>
      <c r="H701">
        <v>254.062072</v>
      </c>
      <c r="I701">
        <v>4.6059270000000003</v>
      </c>
    </row>
    <row r="702" spans="1:11" x14ac:dyDescent="0.25">
      <c r="A702">
        <v>701</v>
      </c>
      <c r="B702">
        <v>257.16019299999999</v>
      </c>
      <c r="C702">
        <v>6.4398229999999996</v>
      </c>
      <c r="H702">
        <v>254.062072</v>
      </c>
      <c r="I702">
        <v>4.6059270000000003</v>
      </c>
    </row>
    <row r="703" spans="1:11" x14ac:dyDescent="0.25">
      <c r="A703">
        <v>702</v>
      </c>
      <c r="B703">
        <v>257.11474099999998</v>
      </c>
      <c r="C703">
        <v>6.4279549999999999</v>
      </c>
      <c r="H703">
        <v>254.062072</v>
      </c>
      <c r="I703">
        <v>4.6059270000000003</v>
      </c>
    </row>
    <row r="704" spans="1:11" x14ac:dyDescent="0.25">
      <c r="A704">
        <v>703</v>
      </c>
      <c r="H704">
        <v>254.062072</v>
      </c>
      <c r="I704">
        <v>4.6059270000000003</v>
      </c>
      <c r="J704">
        <v>235.948905</v>
      </c>
      <c r="K704">
        <v>13.228365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1" x14ac:dyDescent="0.25">
      <c r="A737">
        <v>736</v>
      </c>
    </row>
    <row r="738" spans="1:11" x14ac:dyDescent="0.25">
      <c r="A738">
        <v>737</v>
      </c>
      <c r="J738">
        <v>235.79683900000001</v>
      </c>
      <c r="K738">
        <v>13.076352</v>
      </c>
    </row>
    <row r="739" spans="1:11" x14ac:dyDescent="0.25">
      <c r="A739">
        <v>738</v>
      </c>
      <c r="D739">
        <v>253.64385899999999</v>
      </c>
      <c r="E739">
        <v>5.1292840000000002</v>
      </c>
    </row>
    <row r="740" spans="1:11" x14ac:dyDescent="0.25">
      <c r="A740">
        <v>739</v>
      </c>
      <c r="D740">
        <v>253.61810199999999</v>
      </c>
      <c r="E740">
        <v>5.135243</v>
      </c>
      <c r="F740">
        <v>264.02004499999998</v>
      </c>
      <c r="G740">
        <v>3.7556669999999999</v>
      </c>
    </row>
    <row r="741" spans="1:11" x14ac:dyDescent="0.25">
      <c r="A741">
        <v>740</v>
      </c>
      <c r="D741">
        <v>253.619719</v>
      </c>
      <c r="E741">
        <v>5.1412529999999999</v>
      </c>
      <c r="F741">
        <v>264.02878399999997</v>
      </c>
      <c r="G741">
        <v>3.7101639999999998</v>
      </c>
    </row>
    <row r="742" spans="1:11" x14ac:dyDescent="0.25">
      <c r="A742">
        <v>741</v>
      </c>
      <c r="D742">
        <v>253.62017299999999</v>
      </c>
      <c r="E742">
        <v>5.1339800000000002</v>
      </c>
      <c r="F742">
        <v>264.04312399999998</v>
      </c>
      <c r="G742">
        <v>3.7394560000000001</v>
      </c>
    </row>
    <row r="743" spans="1:11" x14ac:dyDescent="0.25">
      <c r="A743">
        <v>742</v>
      </c>
      <c r="D743">
        <v>253.60441800000001</v>
      </c>
      <c r="E743">
        <v>5.1548889999999998</v>
      </c>
      <c r="F743">
        <v>264.06772100000001</v>
      </c>
      <c r="G743">
        <v>3.7341530000000001</v>
      </c>
    </row>
    <row r="744" spans="1:11" x14ac:dyDescent="0.25">
      <c r="A744">
        <v>743</v>
      </c>
      <c r="D744">
        <v>253.56461999999999</v>
      </c>
      <c r="E744">
        <v>5.1297379999999997</v>
      </c>
      <c r="F744">
        <v>264.07054799999997</v>
      </c>
      <c r="G744">
        <v>3.7571310000000002</v>
      </c>
    </row>
    <row r="745" spans="1:11" x14ac:dyDescent="0.25">
      <c r="A745">
        <v>744</v>
      </c>
      <c r="D745">
        <v>253.58830499999999</v>
      </c>
      <c r="E745">
        <v>5.135243</v>
      </c>
      <c r="F745">
        <v>264.094134</v>
      </c>
      <c r="G745">
        <v>3.7145579999999998</v>
      </c>
    </row>
    <row r="746" spans="1:11" x14ac:dyDescent="0.25">
      <c r="A746">
        <v>745</v>
      </c>
      <c r="D746">
        <v>253.529978</v>
      </c>
      <c r="E746">
        <v>5.1172639999999996</v>
      </c>
      <c r="F746">
        <v>264.07454200000001</v>
      </c>
      <c r="G746">
        <v>3.714356</v>
      </c>
    </row>
    <row r="747" spans="1:11" x14ac:dyDescent="0.25">
      <c r="A747">
        <v>746</v>
      </c>
      <c r="D747">
        <v>253.522448</v>
      </c>
      <c r="E747">
        <v>5.113073</v>
      </c>
      <c r="F747">
        <v>264.07933700000001</v>
      </c>
      <c r="G747">
        <v>3.7185480000000002</v>
      </c>
    </row>
    <row r="748" spans="1:11" x14ac:dyDescent="0.25">
      <c r="A748">
        <v>747</v>
      </c>
      <c r="D748">
        <v>253.53240099999999</v>
      </c>
      <c r="E748">
        <v>5.1136280000000003</v>
      </c>
      <c r="F748">
        <v>264.05888199999998</v>
      </c>
      <c r="G748">
        <v>3.7367789999999999</v>
      </c>
    </row>
    <row r="749" spans="1:11" x14ac:dyDescent="0.25">
      <c r="A749">
        <v>748</v>
      </c>
      <c r="D749">
        <v>253.56921599999998</v>
      </c>
      <c r="E749">
        <v>5.1383239999999999</v>
      </c>
      <c r="F749">
        <v>264.07953900000001</v>
      </c>
      <c r="G749">
        <v>3.7514750000000001</v>
      </c>
    </row>
    <row r="750" spans="1:11" x14ac:dyDescent="0.25">
      <c r="A750">
        <v>749</v>
      </c>
      <c r="D750">
        <v>253.57128799999998</v>
      </c>
      <c r="E750">
        <v>5.1515550000000001</v>
      </c>
      <c r="F750">
        <v>264.05994299999998</v>
      </c>
      <c r="G750">
        <v>3.7522329999999999</v>
      </c>
    </row>
    <row r="751" spans="1:11" x14ac:dyDescent="0.25">
      <c r="A751">
        <v>750</v>
      </c>
      <c r="D751">
        <v>253.58189300000001</v>
      </c>
      <c r="E751">
        <v>5.1571610000000003</v>
      </c>
      <c r="F751">
        <v>264.094989</v>
      </c>
      <c r="G751">
        <v>3.7319309999999999</v>
      </c>
    </row>
    <row r="752" spans="1:11" x14ac:dyDescent="0.25">
      <c r="A752">
        <v>751</v>
      </c>
      <c r="D752">
        <v>253.55538100000001</v>
      </c>
      <c r="E752">
        <v>5.1623130000000002</v>
      </c>
      <c r="F752">
        <v>264.06918200000001</v>
      </c>
      <c r="G752">
        <v>3.748596</v>
      </c>
    </row>
    <row r="753" spans="1:9" x14ac:dyDescent="0.25">
      <c r="A753">
        <v>752</v>
      </c>
      <c r="D753">
        <v>253.53032899999999</v>
      </c>
      <c r="E753">
        <v>5.1572110000000002</v>
      </c>
      <c r="F753">
        <v>264.03524700000003</v>
      </c>
      <c r="G753">
        <v>3.7457180000000001</v>
      </c>
    </row>
    <row r="754" spans="1:9" x14ac:dyDescent="0.25">
      <c r="A754">
        <v>753</v>
      </c>
      <c r="D754">
        <v>253.532904</v>
      </c>
      <c r="E754">
        <v>5.1573630000000001</v>
      </c>
      <c r="F754">
        <v>264.060652</v>
      </c>
      <c r="G754">
        <v>3.7469809999999999</v>
      </c>
    </row>
    <row r="755" spans="1:9" x14ac:dyDescent="0.25">
      <c r="A755">
        <v>754</v>
      </c>
      <c r="D755">
        <v>253.598761</v>
      </c>
      <c r="E755">
        <v>5.1773110000000004</v>
      </c>
      <c r="F755">
        <v>264.11827299999999</v>
      </c>
      <c r="G755">
        <v>3.7336480000000001</v>
      </c>
    </row>
    <row r="756" spans="1:9" x14ac:dyDescent="0.25">
      <c r="A756">
        <v>755</v>
      </c>
      <c r="D756">
        <v>253.64385899999999</v>
      </c>
      <c r="E756">
        <v>5.1292840000000002</v>
      </c>
      <c r="F756">
        <v>264.02004499999998</v>
      </c>
      <c r="G756">
        <v>3.7556669999999999</v>
      </c>
    </row>
    <row r="757" spans="1:9" x14ac:dyDescent="0.25">
      <c r="A757">
        <v>756</v>
      </c>
      <c r="B757">
        <v>244.00723099999999</v>
      </c>
      <c r="C757">
        <v>4.5931490000000004</v>
      </c>
      <c r="H757">
        <v>254.14989299999999</v>
      </c>
      <c r="I757">
        <v>6.209784</v>
      </c>
    </row>
    <row r="758" spans="1:9" x14ac:dyDescent="0.25">
      <c r="A758">
        <v>757</v>
      </c>
      <c r="B758">
        <v>243.995261</v>
      </c>
      <c r="C758">
        <v>4.5802209999999999</v>
      </c>
      <c r="H758">
        <v>254.12438800000001</v>
      </c>
      <c r="I758">
        <v>6.2109959999999997</v>
      </c>
    </row>
    <row r="759" spans="1:9" x14ac:dyDescent="0.25">
      <c r="A759">
        <v>758</v>
      </c>
      <c r="B759">
        <v>243.98046399999998</v>
      </c>
      <c r="C759">
        <v>4.5409300000000004</v>
      </c>
      <c r="H759">
        <v>254.143428</v>
      </c>
      <c r="I759">
        <v>6.1738770000000001</v>
      </c>
    </row>
    <row r="760" spans="1:9" x14ac:dyDescent="0.25">
      <c r="A760">
        <v>759</v>
      </c>
      <c r="B760">
        <v>243.987889</v>
      </c>
      <c r="C760">
        <v>4.5327989999999998</v>
      </c>
      <c r="H760">
        <v>254.175498</v>
      </c>
      <c r="I760">
        <v>6.1443329999999996</v>
      </c>
    </row>
    <row r="761" spans="1:9" x14ac:dyDescent="0.25">
      <c r="A761">
        <v>760</v>
      </c>
      <c r="B761">
        <v>243.99470400000001</v>
      </c>
      <c r="C761">
        <v>4.5245670000000002</v>
      </c>
      <c r="H761">
        <v>254.159289</v>
      </c>
      <c r="I761">
        <v>6.1175670000000002</v>
      </c>
    </row>
    <row r="762" spans="1:9" x14ac:dyDescent="0.25">
      <c r="A762">
        <v>761</v>
      </c>
      <c r="B762">
        <v>244.028796</v>
      </c>
      <c r="C762">
        <v>4.5433029999999999</v>
      </c>
      <c r="H762">
        <v>254.15918600000001</v>
      </c>
      <c r="I762">
        <v>6.1345359999999998</v>
      </c>
    </row>
    <row r="763" spans="1:9" x14ac:dyDescent="0.25">
      <c r="A763">
        <v>762</v>
      </c>
      <c r="B763">
        <v>244.02399700000001</v>
      </c>
      <c r="C763">
        <v>4.5323450000000003</v>
      </c>
      <c r="H763">
        <v>254.164592</v>
      </c>
      <c r="I763">
        <v>6.0856490000000001</v>
      </c>
    </row>
    <row r="764" spans="1:9" x14ac:dyDescent="0.25">
      <c r="A764">
        <v>763</v>
      </c>
      <c r="B764">
        <v>243.998593</v>
      </c>
      <c r="C764">
        <v>4.5521419999999999</v>
      </c>
      <c r="H764">
        <v>254.144541</v>
      </c>
      <c r="I764">
        <v>6.1120619999999999</v>
      </c>
    </row>
    <row r="765" spans="1:9" x14ac:dyDescent="0.25">
      <c r="A765">
        <v>764</v>
      </c>
      <c r="B765">
        <v>243.98819</v>
      </c>
      <c r="C765">
        <v>4.5362830000000001</v>
      </c>
      <c r="H765">
        <v>254.14368300000001</v>
      </c>
      <c r="I765">
        <v>6.0982750000000001</v>
      </c>
    </row>
    <row r="766" spans="1:9" x14ac:dyDescent="0.25">
      <c r="A766">
        <v>765</v>
      </c>
      <c r="B766">
        <v>243.98304100000001</v>
      </c>
      <c r="C766">
        <v>4.5770390000000001</v>
      </c>
      <c r="H766">
        <v>254.1454</v>
      </c>
      <c r="I766">
        <v>6.1024669999999999</v>
      </c>
    </row>
    <row r="767" spans="1:9" x14ac:dyDescent="0.25">
      <c r="A767">
        <v>766</v>
      </c>
      <c r="B767">
        <v>243.99263500000001</v>
      </c>
      <c r="C767">
        <v>4.559717</v>
      </c>
      <c r="H767">
        <v>254.11948999999998</v>
      </c>
      <c r="I767">
        <v>6.1142839999999996</v>
      </c>
    </row>
    <row r="768" spans="1:9" x14ac:dyDescent="0.25">
      <c r="A768">
        <v>767</v>
      </c>
      <c r="B768">
        <v>243.97909999999999</v>
      </c>
      <c r="C768">
        <v>4.5553229999999996</v>
      </c>
      <c r="H768">
        <v>254.125754</v>
      </c>
      <c r="I768">
        <v>6.0773159999999997</v>
      </c>
    </row>
    <row r="769" spans="1:9" x14ac:dyDescent="0.25">
      <c r="A769">
        <v>768</v>
      </c>
      <c r="B769">
        <v>243.951121</v>
      </c>
      <c r="C769">
        <v>4.5804229999999997</v>
      </c>
      <c r="H769">
        <v>254.12767300000002</v>
      </c>
      <c r="I769">
        <v>6.0529739999999999</v>
      </c>
    </row>
    <row r="770" spans="1:9" x14ac:dyDescent="0.25">
      <c r="A770">
        <v>769</v>
      </c>
      <c r="B770">
        <v>243.985263</v>
      </c>
      <c r="C770">
        <v>4.5826950000000002</v>
      </c>
      <c r="H770">
        <v>254.078585</v>
      </c>
      <c r="I770">
        <v>6.0475700000000003</v>
      </c>
    </row>
    <row r="771" spans="1:9" x14ac:dyDescent="0.25">
      <c r="A771">
        <v>770</v>
      </c>
      <c r="B771">
        <v>244.023741</v>
      </c>
      <c r="C771">
        <v>4.5833019999999998</v>
      </c>
      <c r="H771">
        <v>254.04646600000001</v>
      </c>
      <c r="I771">
        <v>6.0947389999999997</v>
      </c>
    </row>
    <row r="772" spans="1:9" x14ac:dyDescent="0.25">
      <c r="A772">
        <v>771</v>
      </c>
      <c r="B772">
        <v>244.00723099999999</v>
      </c>
      <c r="C772">
        <v>4.5931490000000004</v>
      </c>
      <c r="H772">
        <v>254.14989299999999</v>
      </c>
      <c r="I772">
        <v>6.209784</v>
      </c>
    </row>
    <row r="773" spans="1:9" x14ac:dyDescent="0.25">
      <c r="A773">
        <v>772</v>
      </c>
      <c r="D773">
        <v>233.84330399999999</v>
      </c>
      <c r="E773">
        <v>6.4341160000000004</v>
      </c>
    </row>
    <row r="774" spans="1:9" x14ac:dyDescent="0.25">
      <c r="A774">
        <v>773</v>
      </c>
      <c r="D774">
        <v>233.815932</v>
      </c>
      <c r="E774">
        <v>6.4648719999999997</v>
      </c>
    </row>
    <row r="775" spans="1:9" x14ac:dyDescent="0.25">
      <c r="A775">
        <v>774</v>
      </c>
      <c r="D775">
        <v>233.84350699999999</v>
      </c>
      <c r="E775">
        <v>6.4861839999999997</v>
      </c>
      <c r="F775">
        <v>243.001069</v>
      </c>
      <c r="G775">
        <v>4.8035930000000002</v>
      </c>
    </row>
    <row r="776" spans="1:9" x14ac:dyDescent="0.25">
      <c r="A776">
        <v>775</v>
      </c>
      <c r="D776">
        <v>233.84396000000001</v>
      </c>
      <c r="E776">
        <v>6.4601249999999997</v>
      </c>
      <c r="F776">
        <v>242.98192900000001</v>
      </c>
      <c r="G776">
        <v>4.7606159999999997</v>
      </c>
    </row>
    <row r="777" spans="1:9" x14ac:dyDescent="0.25">
      <c r="A777">
        <v>776</v>
      </c>
      <c r="D777">
        <v>233.80158900000001</v>
      </c>
      <c r="E777">
        <v>6.4336609999999999</v>
      </c>
      <c r="F777">
        <v>242.96748600000001</v>
      </c>
      <c r="G777">
        <v>4.7954119999999998</v>
      </c>
    </row>
    <row r="778" spans="1:9" x14ac:dyDescent="0.25">
      <c r="A778">
        <v>777</v>
      </c>
      <c r="D778">
        <v>233.784066</v>
      </c>
      <c r="E778">
        <v>6.4278040000000001</v>
      </c>
      <c r="F778">
        <v>242.97066599999999</v>
      </c>
      <c r="G778">
        <v>4.8526819999999997</v>
      </c>
    </row>
    <row r="779" spans="1:9" x14ac:dyDescent="0.25">
      <c r="A779">
        <v>778</v>
      </c>
      <c r="D779">
        <v>233.78755100000001</v>
      </c>
      <c r="E779">
        <v>6.4220459999999999</v>
      </c>
      <c r="F779">
        <v>242.99197799999999</v>
      </c>
      <c r="G779">
        <v>4.8529340000000003</v>
      </c>
    </row>
    <row r="780" spans="1:9" x14ac:dyDescent="0.25">
      <c r="A780">
        <v>779</v>
      </c>
      <c r="D780">
        <v>233.80542800000001</v>
      </c>
      <c r="E780">
        <v>6.4432070000000001</v>
      </c>
      <c r="F780">
        <v>243.037228</v>
      </c>
      <c r="G780">
        <v>4.9004570000000003</v>
      </c>
    </row>
    <row r="781" spans="1:9" x14ac:dyDescent="0.25">
      <c r="A781">
        <v>780</v>
      </c>
      <c r="D781">
        <v>233.80871099999999</v>
      </c>
      <c r="E781">
        <v>6.4226020000000004</v>
      </c>
      <c r="F781">
        <v>243.05167299999999</v>
      </c>
      <c r="G781">
        <v>4.9079819999999996</v>
      </c>
    </row>
    <row r="782" spans="1:9" x14ac:dyDescent="0.25">
      <c r="A782">
        <v>781</v>
      </c>
      <c r="D782">
        <v>233.79638700000001</v>
      </c>
      <c r="E782">
        <v>6.4623470000000003</v>
      </c>
      <c r="F782">
        <v>243.078135</v>
      </c>
      <c r="G782">
        <v>4.931718</v>
      </c>
    </row>
    <row r="783" spans="1:9" x14ac:dyDescent="0.25">
      <c r="A783">
        <v>782</v>
      </c>
      <c r="D783">
        <v>233.799317</v>
      </c>
      <c r="E783">
        <v>6.470529</v>
      </c>
      <c r="F783">
        <v>243.14161799999999</v>
      </c>
      <c r="G783">
        <v>4.9193949999999997</v>
      </c>
    </row>
    <row r="784" spans="1:9" x14ac:dyDescent="0.25">
      <c r="A784">
        <v>783</v>
      </c>
      <c r="D784">
        <v>233.808356</v>
      </c>
      <c r="E784">
        <v>6.4541659999999998</v>
      </c>
      <c r="F784">
        <v>243.09879000000001</v>
      </c>
      <c r="G784">
        <v>4.8914179999999998</v>
      </c>
    </row>
    <row r="785" spans="1:9" x14ac:dyDescent="0.25">
      <c r="A785">
        <v>784</v>
      </c>
      <c r="D785">
        <v>233.773055</v>
      </c>
      <c r="E785">
        <v>6.5111330000000001</v>
      </c>
      <c r="F785">
        <v>243.09156899999999</v>
      </c>
      <c r="G785">
        <v>4.8691449999999996</v>
      </c>
    </row>
    <row r="786" spans="1:9" x14ac:dyDescent="0.25">
      <c r="A786">
        <v>785</v>
      </c>
      <c r="D786">
        <v>233.775834</v>
      </c>
      <c r="E786">
        <v>6.4972440000000002</v>
      </c>
      <c r="F786">
        <v>243.072936</v>
      </c>
      <c r="G786">
        <v>4.861974</v>
      </c>
    </row>
    <row r="787" spans="1:9" x14ac:dyDescent="0.25">
      <c r="A787">
        <v>786</v>
      </c>
      <c r="D787">
        <v>233.87102999999999</v>
      </c>
      <c r="E787">
        <v>6.4717909999999996</v>
      </c>
      <c r="F787">
        <v>243.074399</v>
      </c>
      <c r="G787">
        <v>4.840662</v>
      </c>
      <c r="H787">
        <v>233.93633</v>
      </c>
      <c r="I787">
        <v>7.8387409999999997</v>
      </c>
    </row>
    <row r="788" spans="1:9" x14ac:dyDescent="0.25">
      <c r="A788">
        <v>787</v>
      </c>
      <c r="F788">
        <v>243.001069</v>
      </c>
      <c r="G788">
        <v>4.8035930000000002</v>
      </c>
      <c r="H788">
        <v>233.87295</v>
      </c>
      <c r="I788">
        <v>7.7885920000000004</v>
      </c>
    </row>
    <row r="789" spans="1:9" x14ac:dyDescent="0.25">
      <c r="A789">
        <v>788</v>
      </c>
      <c r="F789">
        <v>243.001069</v>
      </c>
      <c r="G789">
        <v>4.8035930000000002</v>
      </c>
      <c r="H789">
        <v>233.87996899999999</v>
      </c>
      <c r="I789">
        <v>7.813288</v>
      </c>
    </row>
    <row r="790" spans="1:9" x14ac:dyDescent="0.25">
      <c r="A790">
        <v>789</v>
      </c>
      <c r="H790">
        <v>233.86001999999999</v>
      </c>
      <c r="I790">
        <v>7.8290959999999998</v>
      </c>
    </row>
    <row r="791" spans="1:9" x14ac:dyDescent="0.25">
      <c r="A791">
        <v>790</v>
      </c>
      <c r="B791">
        <v>222.413433</v>
      </c>
      <c r="C791">
        <v>5.7403130000000004</v>
      </c>
      <c r="H791">
        <v>233.86269799999999</v>
      </c>
      <c r="I791">
        <v>7.8314690000000002</v>
      </c>
    </row>
    <row r="792" spans="1:9" x14ac:dyDescent="0.25">
      <c r="A792">
        <v>791</v>
      </c>
      <c r="B792">
        <v>222.327124</v>
      </c>
      <c r="C792">
        <v>5.7035470000000004</v>
      </c>
      <c r="H792">
        <v>233.886685</v>
      </c>
      <c r="I792">
        <v>7.8230360000000001</v>
      </c>
    </row>
    <row r="793" spans="1:9" x14ac:dyDescent="0.25">
      <c r="A793">
        <v>792</v>
      </c>
      <c r="B793">
        <v>222.381011</v>
      </c>
      <c r="C793">
        <v>5.7836949999999998</v>
      </c>
      <c r="H793">
        <v>233.89138299999999</v>
      </c>
      <c r="I793">
        <v>7.8144489999999998</v>
      </c>
    </row>
    <row r="794" spans="1:9" x14ac:dyDescent="0.25">
      <c r="A794">
        <v>793</v>
      </c>
      <c r="B794">
        <v>222.399899</v>
      </c>
      <c r="C794">
        <v>5.718496</v>
      </c>
      <c r="H794">
        <v>233.89835199999999</v>
      </c>
      <c r="I794">
        <v>7.8086419999999999</v>
      </c>
    </row>
    <row r="795" spans="1:9" x14ac:dyDescent="0.25">
      <c r="A795">
        <v>794</v>
      </c>
      <c r="B795">
        <v>222.37111200000001</v>
      </c>
      <c r="C795">
        <v>5.7675340000000004</v>
      </c>
      <c r="H795">
        <v>233.921685</v>
      </c>
      <c r="I795">
        <v>7.7774320000000001</v>
      </c>
    </row>
    <row r="796" spans="1:9" x14ac:dyDescent="0.25">
      <c r="A796">
        <v>795</v>
      </c>
      <c r="B796">
        <v>222.39964599999999</v>
      </c>
      <c r="C796">
        <v>5.7625849999999996</v>
      </c>
      <c r="H796">
        <v>233.920827</v>
      </c>
      <c r="I796">
        <v>7.7664720000000003</v>
      </c>
    </row>
    <row r="797" spans="1:9" x14ac:dyDescent="0.25">
      <c r="A797">
        <v>796</v>
      </c>
      <c r="B797">
        <v>222.37525299999999</v>
      </c>
      <c r="C797">
        <v>5.7698070000000001</v>
      </c>
      <c r="H797">
        <v>233.88986800000001</v>
      </c>
      <c r="I797">
        <v>7.7748059999999999</v>
      </c>
    </row>
    <row r="798" spans="1:9" x14ac:dyDescent="0.25">
      <c r="A798">
        <v>797</v>
      </c>
      <c r="B798">
        <v>222.384748</v>
      </c>
      <c r="C798">
        <v>5.7491510000000003</v>
      </c>
      <c r="H798">
        <v>233.84769900000001</v>
      </c>
      <c r="I798">
        <v>7.7125859999999999</v>
      </c>
    </row>
    <row r="799" spans="1:9" x14ac:dyDescent="0.25">
      <c r="A799">
        <v>798</v>
      </c>
      <c r="B799">
        <v>222.39454499999999</v>
      </c>
      <c r="C799">
        <v>5.748596</v>
      </c>
      <c r="H799">
        <v>233.818759</v>
      </c>
      <c r="I799">
        <v>7.7815219999999998</v>
      </c>
    </row>
    <row r="800" spans="1:9" x14ac:dyDescent="0.25">
      <c r="A800">
        <v>799</v>
      </c>
      <c r="B800">
        <v>222.38222300000001</v>
      </c>
      <c r="C800">
        <v>5.7345059999999997</v>
      </c>
      <c r="H800">
        <v>233.93633</v>
      </c>
      <c r="I800">
        <v>7.8387409999999997</v>
      </c>
    </row>
    <row r="801" spans="1:9" x14ac:dyDescent="0.25">
      <c r="A801">
        <v>800</v>
      </c>
      <c r="B801">
        <v>222.325963</v>
      </c>
      <c r="C801">
        <v>5.7419799999999999</v>
      </c>
      <c r="H801">
        <v>233.93633</v>
      </c>
      <c r="I801">
        <v>7.8387409999999997</v>
      </c>
    </row>
    <row r="802" spans="1:9" x14ac:dyDescent="0.25">
      <c r="A802">
        <v>801</v>
      </c>
      <c r="B802">
        <v>222.30662000000001</v>
      </c>
      <c r="C802">
        <v>5.8393990000000002</v>
      </c>
    </row>
    <row r="803" spans="1:9" x14ac:dyDescent="0.25">
      <c r="A803">
        <v>802</v>
      </c>
      <c r="B803">
        <v>222.413433</v>
      </c>
      <c r="C803">
        <v>5.7403130000000004</v>
      </c>
      <c r="D803">
        <v>214.41247799999999</v>
      </c>
      <c r="E803">
        <v>7.0812039999999996</v>
      </c>
    </row>
    <row r="804" spans="1:9" x14ac:dyDescent="0.25">
      <c r="A804">
        <v>803</v>
      </c>
      <c r="D804">
        <v>214.351168</v>
      </c>
      <c r="E804">
        <v>7.0125719999999996</v>
      </c>
    </row>
    <row r="805" spans="1:9" x14ac:dyDescent="0.25">
      <c r="A805">
        <v>804</v>
      </c>
      <c r="D805">
        <v>214.40222599999998</v>
      </c>
      <c r="E805">
        <v>7.0599429999999996</v>
      </c>
    </row>
    <row r="806" spans="1:9" x14ac:dyDescent="0.25">
      <c r="A806">
        <v>805</v>
      </c>
      <c r="D806">
        <v>214.41263000000001</v>
      </c>
      <c r="E806">
        <v>7.0475700000000003</v>
      </c>
    </row>
    <row r="807" spans="1:9" x14ac:dyDescent="0.25">
      <c r="A807">
        <v>806</v>
      </c>
      <c r="D807">
        <v>214.410054</v>
      </c>
      <c r="E807">
        <v>7.066357</v>
      </c>
      <c r="F807">
        <v>220.372073</v>
      </c>
      <c r="G807">
        <v>4.8145519999999999</v>
      </c>
    </row>
    <row r="808" spans="1:9" x14ac:dyDescent="0.25">
      <c r="A808">
        <v>807</v>
      </c>
      <c r="D808">
        <v>214.44586000000001</v>
      </c>
      <c r="E808">
        <v>7.1224150000000002</v>
      </c>
      <c r="F808">
        <v>220.305409</v>
      </c>
      <c r="G808">
        <v>4.7766760000000001</v>
      </c>
    </row>
    <row r="809" spans="1:9" x14ac:dyDescent="0.25">
      <c r="A809">
        <v>808</v>
      </c>
      <c r="D809">
        <v>214.42454799999999</v>
      </c>
      <c r="E809">
        <v>7.1108989999999999</v>
      </c>
      <c r="F809">
        <v>220.31364199999999</v>
      </c>
      <c r="G809">
        <v>4.7875839999999998</v>
      </c>
    </row>
    <row r="810" spans="1:9" x14ac:dyDescent="0.25">
      <c r="A810">
        <v>809</v>
      </c>
      <c r="D810">
        <v>214.40869000000001</v>
      </c>
      <c r="E810">
        <v>7.0822640000000003</v>
      </c>
      <c r="F810">
        <v>220.326469</v>
      </c>
      <c r="G810">
        <v>4.8062199999999997</v>
      </c>
    </row>
    <row r="811" spans="1:9" x14ac:dyDescent="0.25">
      <c r="A811">
        <v>810</v>
      </c>
      <c r="D811">
        <v>214.445911</v>
      </c>
      <c r="E811">
        <v>7.0772149999999998</v>
      </c>
      <c r="F811">
        <v>220.33172099999999</v>
      </c>
      <c r="G811">
        <v>4.7861700000000003</v>
      </c>
    </row>
    <row r="812" spans="1:9" x14ac:dyDescent="0.25">
      <c r="A812">
        <v>811</v>
      </c>
      <c r="D812">
        <v>214.41030699999999</v>
      </c>
      <c r="E812">
        <v>7.0299440000000004</v>
      </c>
      <c r="F812">
        <v>220.36257799999998</v>
      </c>
      <c r="G812">
        <v>4.8057650000000001</v>
      </c>
    </row>
    <row r="813" spans="1:9" x14ac:dyDescent="0.25">
      <c r="A813">
        <v>812</v>
      </c>
      <c r="D813">
        <v>214.383995</v>
      </c>
      <c r="E813">
        <v>7.0755990000000004</v>
      </c>
      <c r="F813">
        <v>220.37141700000001</v>
      </c>
      <c r="G813">
        <v>4.7929880000000002</v>
      </c>
    </row>
    <row r="814" spans="1:9" x14ac:dyDescent="0.25">
      <c r="A814">
        <v>813</v>
      </c>
      <c r="D814">
        <v>214.41247799999999</v>
      </c>
      <c r="E814">
        <v>7.0812039999999996</v>
      </c>
      <c r="F814">
        <v>220.38292999999999</v>
      </c>
      <c r="G814">
        <v>4.8026840000000002</v>
      </c>
    </row>
    <row r="815" spans="1:9" x14ac:dyDescent="0.25">
      <c r="A815">
        <v>814</v>
      </c>
      <c r="F815">
        <v>220.384749</v>
      </c>
      <c r="G815">
        <v>4.8283899999999997</v>
      </c>
      <c r="H815">
        <v>214.640547</v>
      </c>
      <c r="I815">
        <v>7.1960470000000001</v>
      </c>
    </row>
    <row r="816" spans="1:9" x14ac:dyDescent="0.25">
      <c r="A816">
        <v>815</v>
      </c>
      <c r="F816">
        <v>220.32758000000001</v>
      </c>
      <c r="G816">
        <v>4.8348040000000001</v>
      </c>
      <c r="H816">
        <v>214.473536</v>
      </c>
      <c r="I816">
        <v>7.2382169999999997</v>
      </c>
    </row>
    <row r="817" spans="1:9" x14ac:dyDescent="0.25">
      <c r="A817">
        <v>816</v>
      </c>
      <c r="F817">
        <v>220.34232700000001</v>
      </c>
      <c r="G817">
        <v>4.73996</v>
      </c>
      <c r="H817">
        <v>214.56974299999999</v>
      </c>
      <c r="I817">
        <v>7.177613</v>
      </c>
    </row>
    <row r="818" spans="1:9" x14ac:dyDescent="0.25">
      <c r="A818">
        <v>817</v>
      </c>
      <c r="F818">
        <v>220.372073</v>
      </c>
      <c r="G818">
        <v>4.8145519999999999</v>
      </c>
      <c r="H818">
        <v>214.580298</v>
      </c>
      <c r="I818">
        <v>7.1652909999999999</v>
      </c>
    </row>
    <row r="819" spans="1:9" x14ac:dyDescent="0.25">
      <c r="A819">
        <v>818</v>
      </c>
      <c r="B819">
        <v>201.17398</v>
      </c>
      <c r="C819">
        <v>5.6259690000000004</v>
      </c>
      <c r="H819">
        <v>214.60463999999999</v>
      </c>
      <c r="I819">
        <v>7.1989260000000002</v>
      </c>
    </row>
    <row r="820" spans="1:9" x14ac:dyDescent="0.25">
      <c r="A820">
        <v>819</v>
      </c>
      <c r="B820">
        <v>201.156577</v>
      </c>
      <c r="C820">
        <v>5.6345919999999996</v>
      </c>
      <c r="H820">
        <v>214.60317599999999</v>
      </c>
      <c r="I820">
        <v>7.1820069999999996</v>
      </c>
    </row>
    <row r="821" spans="1:9" x14ac:dyDescent="0.25">
      <c r="A821">
        <v>820</v>
      </c>
      <c r="B821">
        <v>201.179542</v>
      </c>
      <c r="C821">
        <v>5.6369389999999999</v>
      </c>
      <c r="H821">
        <v>214.62064899999999</v>
      </c>
      <c r="I821">
        <v>7.1924109999999999</v>
      </c>
    </row>
    <row r="822" spans="1:9" x14ac:dyDescent="0.25">
      <c r="A822">
        <v>821</v>
      </c>
      <c r="B822">
        <v>201.20530600000001</v>
      </c>
      <c r="C822">
        <v>5.6084180000000003</v>
      </c>
      <c r="H822">
        <v>214.60100399999999</v>
      </c>
      <c r="I822">
        <v>7.2660439999999999</v>
      </c>
    </row>
    <row r="823" spans="1:9" x14ac:dyDescent="0.25">
      <c r="A823">
        <v>822</v>
      </c>
      <c r="B823">
        <v>201.169028</v>
      </c>
      <c r="C823">
        <v>5.6087249999999997</v>
      </c>
      <c r="H823">
        <v>214.58938799999999</v>
      </c>
      <c r="I823">
        <v>7.2313989999999997</v>
      </c>
    </row>
    <row r="824" spans="1:9" x14ac:dyDescent="0.25">
      <c r="A824">
        <v>823</v>
      </c>
      <c r="B824">
        <v>201.159133</v>
      </c>
      <c r="C824">
        <v>5.6241839999999996</v>
      </c>
      <c r="H824">
        <v>214.640547</v>
      </c>
      <c r="I824">
        <v>7.1960470000000001</v>
      </c>
    </row>
    <row r="825" spans="1:9" x14ac:dyDescent="0.25">
      <c r="A825">
        <v>824</v>
      </c>
      <c r="B825">
        <v>201.14224100000001</v>
      </c>
      <c r="C825">
        <v>5.6485200000000004</v>
      </c>
    </row>
    <row r="826" spans="1:9" x14ac:dyDescent="0.25">
      <c r="A826">
        <v>825</v>
      </c>
      <c r="B826">
        <v>201.118056</v>
      </c>
      <c r="C826">
        <v>5.6464800000000004</v>
      </c>
    </row>
    <row r="827" spans="1:9" x14ac:dyDescent="0.25">
      <c r="A827">
        <v>826</v>
      </c>
      <c r="B827">
        <v>201.12020799999999</v>
      </c>
      <c r="C827">
        <v>5.6480100000000002</v>
      </c>
    </row>
    <row r="828" spans="1:9" x14ac:dyDescent="0.25">
      <c r="A828">
        <v>827</v>
      </c>
      <c r="B828">
        <v>201.15127100000001</v>
      </c>
      <c r="C828">
        <v>5.6550000000000002</v>
      </c>
    </row>
    <row r="829" spans="1:9" x14ac:dyDescent="0.25">
      <c r="A829">
        <v>828</v>
      </c>
      <c r="B829">
        <v>201.17398</v>
      </c>
      <c r="C829">
        <v>5.6259690000000004</v>
      </c>
      <c r="D829">
        <v>193.13025199999998</v>
      </c>
      <c r="E829">
        <v>7.0898979999999998</v>
      </c>
    </row>
    <row r="830" spans="1:9" x14ac:dyDescent="0.25">
      <c r="A830">
        <v>829</v>
      </c>
      <c r="B830">
        <v>201.17398</v>
      </c>
      <c r="C830">
        <v>5.6259690000000004</v>
      </c>
      <c r="D830">
        <v>193.11882299999999</v>
      </c>
      <c r="E830">
        <v>7.1045400000000001</v>
      </c>
    </row>
    <row r="831" spans="1:9" x14ac:dyDescent="0.25">
      <c r="A831">
        <v>830</v>
      </c>
      <c r="D831">
        <v>193.09459200000001</v>
      </c>
      <c r="E831">
        <v>7.1193869999999997</v>
      </c>
    </row>
    <row r="832" spans="1:9" x14ac:dyDescent="0.25">
      <c r="A832">
        <v>831</v>
      </c>
      <c r="D832">
        <v>193.11648099999999</v>
      </c>
      <c r="E832">
        <v>7.0993370000000002</v>
      </c>
    </row>
    <row r="833" spans="1:9" x14ac:dyDescent="0.25">
      <c r="A833">
        <v>832</v>
      </c>
      <c r="D833">
        <v>193.096835</v>
      </c>
      <c r="E833">
        <v>7.0947959999999997</v>
      </c>
    </row>
    <row r="834" spans="1:9" x14ac:dyDescent="0.25">
      <c r="A834">
        <v>833</v>
      </c>
      <c r="D834">
        <v>193.10377399999999</v>
      </c>
      <c r="E834">
        <v>7.1011730000000002</v>
      </c>
    </row>
    <row r="835" spans="1:9" x14ac:dyDescent="0.25">
      <c r="A835">
        <v>834</v>
      </c>
      <c r="D835">
        <v>193.114081</v>
      </c>
      <c r="E835">
        <v>7.0976530000000002</v>
      </c>
    </row>
    <row r="836" spans="1:9" x14ac:dyDescent="0.25">
      <c r="A836">
        <v>835</v>
      </c>
      <c r="D836">
        <v>193.096732</v>
      </c>
      <c r="E836">
        <v>7.1032149999999996</v>
      </c>
      <c r="F836">
        <v>196.58025599999999</v>
      </c>
      <c r="G836">
        <v>5.0355100000000004</v>
      </c>
    </row>
    <row r="837" spans="1:9" x14ac:dyDescent="0.25">
      <c r="A837">
        <v>836</v>
      </c>
      <c r="D837">
        <v>193.083213</v>
      </c>
      <c r="E837">
        <v>7.0759189999999998</v>
      </c>
      <c r="F837">
        <v>196.63229699999999</v>
      </c>
      <c r="G837">
        <v>5.0146430000000004</v>
      </c>
    </row>
    <row r="838" spans="1:9" x14ac:dyDescent="0.25">
      <c r="A838">
        <v>837</v>
      </c>
      <c r="D838">
        <v>193.13025199999998</v>
      </c>
      <c r="E838">
        <v>7.0898979999999998</v>
      </c>
      <c r="F838">
        <v>196.63310899999999</v>
      </c>
      <c r="G838">
        <v>5.0089800000000002</v>
      </c>
    </row>
    <row r="839" spans="1:9" x14ac:dyDescent="0.25">
      <c r="A839">
        <v>838</v>
      </c>
      <c r="F839">
        <v>196.61055999999999</v>
      </c>
      <c r="G839">
        <v>4.9890309999999998</v>
      </c>
      <c r="H839">
        <v>192.43158199999999</v>
      </c>
      <c r="I839">
        <v>8.3850510000000007</v>
      </c>
    </row>
    <row r="840" spans="1:9" x14ac:dyDescent="0.25">
      <c r="A840">
        <v>839</v>
      </c>
      <c r="F840">
        <v>196.61208999999999</v>
      </c>
      <c r="G840">
        <v>4.9412760000000002</v>
      </c>
      <c r="H840">
        <v>192.426635</v>
      </c>
      <c r="I840">
        <v>8.3934689999999996</v>
      </c>
    </row>
    <row r="841" spans="1:9" x14ac:dyDescent="0.25">
      <c r="A841">
        <v>840</v>
      </c>
      <c r="F841">
        <v>196.62653299999999</v>
      </c>
      <c r="G841">
        <v>4.9265809999999997</v>
      </c>
      <c r="H841">
        <v>192.520205</v>
      </c>
      <c r="I841">
        <v>8.4168369999999992</v>
      </c>
    </row>
    <row r="842" spans="1:9" x14ac:dyDescent="0.25">
      <c r="A842">
        <v>841</v>
      </c>
      <c r="F842">
        <v>196.64979499999998</v>
      </c>
      <c r="G842">
        <v>4.9298979999999997</v>
      </c>
      <c r="H842">
        <v>192.513114</v>
      </c>
      <c r="I842">
        <v>8.4296430000000004</v>
      </c>
    </row>
    <row r="843" spans="1:9" x14ac:dyDescent="0.25">
      <c r="A843">
        <v>842</v>
      </c>
      <c r="F843">
        <v>196.60520500000001</v>
      </c>
      <c r="G843">
        <v>4.9803059999999997</v>
      </c>
      <c r="H843">
        <v>192.50321500000001</v>
      </c>
      <c r="I843">
        <v>8.4247449999999997</v>
      </c>
    </row>
    <row r="844" spans="1:9" x14ac:dyDescent="0.25">
      <c r="A844">
        <v>843</v>
      </c>
      <c r="F844">
        <v>196.63489799999999</v>
      </c>
      <c r="G844">
        <v>5.0239799999999999</v>
      </c>
      <c r="H844">
        <v>192.52316200000001</v>
      </c>
      <c r="I844">
        <v>8.4423969999999997</v>
      </c>
    </row>
    <row r="845" spans="1:9" x14ac:dyDescent="0.25">
      <c r="A845">
        <v>844</v>
      </c>
      <c r="B845">
        <v>176.92203999999998</v>
      </c>
      <c r="C845">
        <v>6.1367339999999997</v>
      </c>
      <c r="F845">
        <v>196.58025599999999</v>
      </c>
      <c r="G845">
        <v>5.0355100000000004</v>
      </c>
      <c r="H845">
        <v>192.55499900000001</v>
      </c>
      <c r="I845">
        <v>8.4464279999999992</v>
      </c>
    </row>
    <row r="846" spans="1:9" x14ac:dyDescent="0.25">
      <c r="A846">
        <v>845</v>
      </c>
      <c r="B846">
        <v>176.88301000000001</v>
      </c>
      <c r="C846">
        <v>6.1542349999999999</v>
      </c>
      <c r="H846">
        <v>192.58525700000001</v>
      </c>
      <c r="I846">
        <v>8.4056630000000006</v>
      </c>
    </row>
    <row r="847" spans="1:9" x14ac:dyDescent="0.25">
      <c r="A847">
        <v>846</v>
      </c>
      <c r="B847">
        <v>176.91749999999999</v>
      </c>
      <c r="C847">
        <v>6.1244389999999997</v>
      </c>
      <c r="H847">
        <v>192.56219400000001</v>
      </c>
      <c r="I847">
        <v>8.3849490000000007</v>
      </c>
    </row>
    <row r="848" spans="1:9" x14ac:dyDescent="0.25">
      <c r="A848">
        <v>847</v>
      </c>
      <c r="B848">
        <v>176.953776</v>
      </c>
      <c r="C848">
        <v>6.0999489999999996</v>
      </c>
      <c r="H848">
        <v>192.43158199999999</v>
      </c>
      <c r="I848">
        <v>8.3850510000000007</v>
      </c>
    </row>
    <row r="849" spans="1:9" x14ac:dyDescent="0.25">
      <c r="A849">
        <v>848</v>
      </c>
      <c r="B849">
        <v>176.909999</v>
      </c>
      <c r="C849">
        <v>6.0856630000000003</v>
      </c>
      <c r="H849">
        <v>192.43158199999999</v>
      </c>
      <c r="I849">
        <v>8.3850510000000007</v>
      </c>
    </row>
    <row r="850" spans="1:9" x14ac:dyDescent="0.25">
      <c r="A850">
        <v>849</v>
      </c>
      <c r="B850">
        <v>176.89693699999998</v>
      </c>
      <c r="C850">
        <v>6.0635709999999996</v>
      </c>
    </row>
    <row r="851" spans="1:9" x14ac:dyDescent="0.25">
      <c r="A851">
        <v>850</v>
      </c>
      <c r="B851">
        <v>176.891784</v>
      </c>
      <c r="C851">
        <v>6.1054589999999997</v>
      </c>
    </row>
    <row r="852" spans="1:9" x14ac:dyDescent="0.25">
      <c r="A852">
        <v>851</v>
      </c>
      <c r="B852">
        <v>176.88260199999999</v>
      </c>
      <c r="C852">
        <v>6.1275000000000004</v>
      </c>
    </row>
    <row r="853" spans="1:9" x14ac:dyDescent="0.25">
      <c r="A853">
        <v>852</v>
      </c>
      <c r="B853">
        <v>176.89744899999999</v>
      </c>
      <c r="C853">
        <v>6.2194390000000004</v>
      </c>
    </row>
    <row r="854" spans="1:9" x14ac:dyDescent="0.25">
      <c r="A854">
        <v>853</v>
      </c>
      <c r="B854">
        <v>176.76377600000001</v>
      </c>
      <c r="C854">
        <v>6.241581</v>
      </c>
      <c r="D854">
        <v>169.517449</v>
      </c>
      <c r="E854">
        <v>7.7985720000000001</v>
      </c>
    </row>
    <row r="855" spans="1:9" x14ac:dyDescent="0.25">
      <c r="A855">
        <v>854</v>
      </c>
      <c r="B855">
        <v>176.92203999999998</v>
      </c>
      <c r="C855">
        <v>6.1367339999999997</v>
      </c>
      <c r="D855">
        <v>169.523213</v>
      </c>
      <c r="E855">
        <v>7.7849490000000001</v>
      </c>
    </row>
    <row r="856" spans="1:9" x14ac:dyDescent="0.25">
      <c r="A856">
        <v>855</v>
      </c>
      <c r="D856">
        <v>169.535867</v>
      </c>
      <c r="E856">
        <v>7.7744900000000001</v>
      </c>
    </row>
    <row r="857" spans="1:9" x14ac:dyDescent="0.25">
      <c r="A857">
        <v>856</v>
      </c>
      <c r="D857">
        <v>169.534539</v>
      </c>
      <c r="E857">
        <v>7.7471940000000004</v>
      </c>
    </row>
    <row r="858" spans="1:9" x14ac:dyDescent="0.25">
      <c r="A858">
        <v>857</v>
      </c>
      <c r="D858">
        <v>169.550714</v>
      </c>
      <c r="E858">
        <v>7.7603059999999999</v>
      </c>
    </row>
    <row r="859" spans="1:9" x14ac:dyDescent="0.25">
      <c r="A859">
        <v>858</v>
      </c>
      <c r="D859">
        <v>169.524182</v>
      </c>
      <c r="E859">
        <v>7.7853060000000003</v>
      </c>
    </row>
    <row r="860" spans="1:9" x14ac:dyDescent="0.25">
      <c r="A860">
        <v>859</v>
      </c>
      <c r="D860">
        <v>169.53209200000001</v>
      </c>
      <c r="E860">
        <v>7.7488270000000004</v>
      </c>
    </row>
    <row r="861" spans="1:9" x14ac:dyDescent="0.25">
      <c r="A861">
        <v>860</v>
      </c>
      <c r="D861">
        <v>169.48270300000001</v>
      </c>
      <c r="E861">
        <v>7.7331630000000002</v>
      </c>
      <c r="F861">
        <v>171.13954100000001</v>
      </c>
      <c r="G861">
        <v>5.2323469999999999</v>
      </c>
    </row>
    <row r="862" spans="1:9" x14ac:dyDescent="0.25">
      <c r="A862">
        <v>861</v>
      </c>
      <c r="D862">
        <v>169.49153000000001</v>
      </c>
      <c r="E862">
        <v>7.7274479999999999</v>
      </c>
      <c r="F862">
        <v>171.101428</v>
      </c>
      <c r="G862">
        <v>5.2052040000000002</v>
      </c>
    </row>
    <row r="863" spans="1:9" x14ac:dyDescent="0.25">
      <c r="A863">
        <v>862</v>
      </c>
      <c r="D863">
        <v>169.53663299999999</v>
      </c>
      <c r="E863">
        <v>7.7985720000000001</v>
      </c>
      <c r="F863">
        <v>171.145511</v>
      </c>
      <c r="G863">
        <v>5.2567849999999998</v>
      </c>
    </row>
    <row r="864" spans="1:9" x14ac:dyDescent="0.25">
      <c r="A864">
        <v>863</v>
      </c>
      <c r="F864">
        <v>171.22127399999999</v>
      </c>
      <c r="G864">
        <v>5.2532139999999998</v>
      </c>
    </row>
    <row r="865" spans="1:9" x14ac:dyDescent="0.25">
      <c r="A865">
        <v>864</v>
      </c>
      <c r="F865">
        <v>171.24489699999998</v>
      </c>
      <c r="G865">
        <v>5.2077039999999997</v>
      </c>
    </row>
    <row r="866" spans="1:9" x14ac:dyDescent="0.25">
      <c r="A866">
        <v>865</v>
      </c>
      <c r="F866">
        <v>171.20954</v>
      </c>
      <c r="G866">
        <v>5.2072960000000004</v>
      </c>
      <c r="H866">
        <v>167.82346799999999</v>
      </c>
      <c r="I866">
        <v>8.3200509999999994</v>
      </c>
    </row>
    <row r="867" spans="1:9" x14ac:dyDescent="0.25">
      <c r="A867">
        <v>866</v>
      </c>
      <c r="F867">
        <v>171.19071300000002</v>
      </c>
      <c r="G867">
        <v>5.2003570000000003</v>
      </c>
      <c r="H867">
        <v>167.770715</v>
      </c>
      <c r="I867">
        <v>8.2868879999999994</v>
      </c>
    </row>
    <row r="868" spans="1:9" x14ac:dyDescent="0.25">
      <c r="A868">
        <v>867</v>
      </c>
      <c r="B868">
        <v>157.42525499999999</v>
      </c>
      <c r="C868">
        <v>6.4288259999999999</v>
      </c>
      <c r="F868">
        <v>171.192857</v>
      </c>
      <c r="G868">
        <v>5.1917859999999996</v>
      </c>
      <c r="H868">
        <v>167.716174</v>
      </c>
      <c r="I868">
        <v>8.300357</v>
      </c>
    </row>
    <row r="869" spans="1:9" x14ac:dyDescent="0.25">
      <c r="A869">
        <v>868</v>
      </c>
      <c r="B869">
        <v>157.300816</v>
      </c>
      <c r="C869">
        <v>6.4453569999999996</v>
      </c>
      <c r="F869">
        <v>171.21352100000001</v>
      </c>
      <c r="G869">
        <v>5.1517850000000003</v>
      </c>
      <c r="H869">
        <v>167.67413199999999</v>
      </c>
      <c r="I869">
        <v>8.2967860000000009</v>
      </c>
    </row>
    <row r="870" spans="1:9" x14ac:dyDescent="0.25">
      <c r="A870">
        <v>869</v>
      </c>
      <c r="B870">
        <v>157.145511</v>
      </c>
      <c r="C870">
        <v>6.4541329999999997</v>
      </c>
      <c r="F870">
        <v>171.13954100000001</v>
      </c>
      <c r="G870">
        <v>5.2323469999999999</v>
      </c>
      <c r="H870">
        <v>167.718265</v>
      </c>
      <c r="I870">
        <v>8.3148459999999993</v>
      </c>
    </row>
    <row r="871" spans="1:9" x14ac:dyDescent="0.25">
      <c r="A871">
        <v>870</v>
      </c>
      <c r="B871">
        <v>157.40571399999999</v>
      </c>
      <c r="C871">
        <v>6.4020409999999996</v>
      </c>
      <c r="H871">
        <v>167.76535699999999</v>
      </c>
      <c r="I871">
        <v>8.3163260000000001</v>
      </c>
    </row>
    <row r="872" spans="1:9" x14ac:dyDescent="0.25">
      <c r="A872">
        <v>871</v>
      </c>
      <c r="B872">
        <v>157.31453999999999</v>
      </c>
      <c r="C872">
        <v>6.5162750000000003</v>
      </c>
      <c r="H872">
        <v>167.76775499999999</v>
      </c>
      <c r="I872">
        <v>8.3250510000000002</v>
      </c>
    </row>
    <row r="873" spans="1:9" x14ac:dyDescent="0.25">
      <c r="A873">
        <v>872</v>
      </c>
      <c r="B873">
        <v>157.37525499999998</v>
      </c>
      <c r="C873">
        <v>6.4560709999999997</v>
      </c>
      <c r="H873">
        <v>167.81275499999998</v>
      </c>
      <c r="I873">
        <v>8.3727549999999997</v>
      </c>
    </row>
    <row r="874" spans="1:9" x14ac:dyDescent="0.25">
      <c r="A874">
        <v>873</v>
      </c>
      <c r="B874">
        <v>157.336072</v>
      </c>
      <c r="C874">
        <v>6.3943370000000002</v>
      </c>
      <c r="H874">
        <v>167.82193799999999</v>
      </c>
      <c r="I874">
        <v>8.3946930000000002</v>
      </c>
    </row>
    <row r="875" spans="1:9" x14ac:dyDescent="0.25">
      <c r="A875">
        <v>874</v>
      </c>
      <c r="B875">
        <v>157.50658099999998</v>
      </c>
      <c r="C875">
        <v>6.4268879999999999</v>
      </c>
      <c r="H875">
        <v>167.82346799999999</v>
      </c>
      <c r="I875">
        <v>8.3200509999999994</v>
      </c>
    </row>
    <row r="876" spans="1:9" x14ac:dyDescent="0.25">
      <c r="A876">
        <v>875</v>
      </c>
      <c r="B876">
        <v>157.40755100000001</v>
      </c>
      <c r="C876">
        <v>6.4002039999999996</v>
      </c>
    </row>
    <row r="877" spans="1:9" x14ac:dyDescent="0.25">
      <c r="A877">
        <v>876</v>
      </c>
      <c r="B877">
        <v>157.40311199999999</v>
      </c>
      <c r="C877">
        <v>6.4447960000000002</v>
      </c>
    </row>
    <row r="878" spans="1:9" x14ac:dyDescent="0.25">
      <c r="A878">
        <v>877</v>
      </c>
      <c r="B878">
        <v>157.29280599999998</v>
      </c>
      <c r="C878">
        <v>6.3825510000000003</v>
      </c>
    </row>
    <row r="879" spans="1:9" x14ac:dyDescent="0.25">
      <c r="A879">
        <v>878</v>
      </c>
      <c r="B879">
        <v>157.42525499999999</v>
      </c>
      <c r="C879">
        <v>6.4288259999999999</v>
      </c>
      <c r="D879">
        <v>151.52132599999999</v>
      </c>
      <c r="E879">
        <v>7.421837</v>
      </c>
    </row>
    <row r="880" spans="1:9" x14ac:dyDescent="0.25">
      <c r="A880">
        <v>879</v>
      </c>
      <c r="B880">
        <v>157.42525499999999</v>
      </c>
      <c r="C880">
        <v>6.4288259999999999</v>
      </c>
      <c r="D880">
        <v>151.52132599999999</v>
      </c>
      <c r="E880">
        <v>7.421837</v>
      </c>
    </row>
    <row r="881" spans="1:9" x14ac:dyDescent="0.25">
      <c r="A881">
        <v>880</v>
      </c>
      <c r="D881">
        <v>151.52132599999999</v>
      </c>
      <c r="E881">
        <v>7.421837</v>
      </c>
    </row>
    <row r="882" spans="1:9" x14ac:dyDescent="0.25">
      <c r="A882">
        <v>881</v>
      </c>
      <c r="D882">
        <v>151.52132599999999</v>
      </c>
      <c r="E882">
        <v>7.421837</v>
      </c>
    </row>
    <row r="883" spans="1:9" x14ac:dyDescent="0.25">
      <c r="A883">
        <v>882</v>
      </c>
      <c r="D883">
        <v>151.52132599999999</v>
      </c>
      <c r="E883">
        <v>7.421837</v>
      </c>
    </row>
    <row r="884" spans="1:9" x14ac:dyDescent="0.25">
      <c r="A884">
        <v>883</v>
      </c>
      <c r="D884">
        <v>151.52132599999999</v>
      </c>
      <c r="E884">
        <v>7.421837</v>
      </c>
    </row>
    <row r="885" spans="1:9" x14ac:dyDescent="0.25">
      <c r="A885">
        <v>884</v>
      </c>
      <c r="D885">
        <v>151.52132599999999</v>
      </c>
      <c r="E885">
        <v>7.421837</v>
      </c>
    </row>
    <row r="886" spans="1:9" x14ac:dyDescent="0.25">
      <c r="A886">
        <v>885</v>
      </c>
      <c r="D886">
        <v>151.52132599999999</v>
      </c>
      <c r="E886">
        <v>7.421837</v>
      </c>
      <c r="F886">
        <v>154.96719400000001</v>
      </c>
      <c r="G886">
        <v>5.5003060000000001</v>
      </c>
    </row>
    <row r="887" spans="1:9" x14ac:dyDescent="0.25">
      <c r="A887">
        <v>886</v>
      </c>
      <c r="D887">
        <v>151.52132599999999</v>
      </c>
      <c r="E887">
        <v>7.421837</v>
      </c>
      <c r="F887">
        <v>154.96841799999999</v>
      </c>
      <c r="G887">
        <v>5.5091320000000001</v>
      </c>
    </row>
    <row r="888" spans="1:9" x14ac:dyDescent="0.25">
      <c r="A888">
        <v>887</v>
      </c>
      <c r="D888">
        <v>151.52132599999999</v>
      </c>
      <c r="E888">
        <v>7.421837</v>
      </c>
      <c r="F888">
        <v>154.89678599999999</v>
      </c>
      <c r="G888">
        <v>5.5321429999999996</v>
      </c>
    </row>
    <row r="889" spans="1:9" x14ac:dyDescent="0.25">
      <c r="A889">
        <v>888</v>
      </c>
      <c r="D889">
        <v>151.52132599999999</v>
      </c>
      <c r="E889">
        <v>7.421837</v>
      </c>
      <c r="F889">
        <v>154.92979600000001</v>
      </c>
      <c r="G889">
        <v>5.5033669999999999</v>
      </c>
    </row>
    <row r="890" spans="1:9" x14ac:dyDescent="0.25">
      <c r="A890">
        <v>889</v>
      </c>
      <c r="D890">
        <v>151.52132599999999</v>
      </c>
      <c r="E890">
        <v>7.421837</v>
      </c>
      <c r="F890">
        <v>154.972194</v>
      </c>
      <c r="G890">
        <v>5.498316</v>
      </c>
    </row>
    <row r="891" spans="1:9" x14ac:dyDescent="0.25">
      <c r="A891">
        <v>890</v>
      </c>
      <c r="D891">
        <v>151.52132599999999</v>
      </c>
      <c r="E891">
        <v>7.421837</v>
      </c>
      <c r="F891">
        <v>154.982755</v>
      </c>
      <c r="G891">
        <v>5.5306119999999996</v>
      </c>
    </row>
    <row r="892" spans="1:9" x14ac:dyDescent="0.25">
      <c r="A892">
        <v>891</v>
      </c>
      <c r="F892">
        <v>154.963469</v>
      </c>
      <c r="G892">
        <v>5.5216839999999996</v>
      </c>
      <c r="H892">
        <v>151.29642799999999</v>
      </c>
      <c r="I892">
        <v>8.2314279999999993</v>
      </c>
    </row>
    <row r="893" spans="1:9" x14ac:dyDescent="0.25">
      <c r="A893">
        <v>892</v>
      </c>
      <c r="F893">
        <v>154.99321399999999</v>
      </c>
      <c r="G893">
        <v>5.524591</v>
      </c>
      <c r="H893">
        <v>151.29642799999999</v>
      </c>
      <c r="I893">
        <v>8.2314279999999993</v>
      </c>
    </row>
    <row r="894" spans="1:9" x14ac:dyDescent="0.25">
      <c r="A894">
        <v>893</v>
      </c>
      <c r="F894">
        <v>154.96515299999999</v>
      </c>
      <c r="G894">
        <v>5.463724</v>
      </c>
      <c r="H894">
        <v>151.29642799999999</v>
      </c>
      <c r="I894">
        <v>8.2314279999999993</v>
      </c>
    </row>
    <row r="895" spans="1:9" x14ac:dyDescent="0.25">
      <c r="A895">
        <v>894</v>
      </c>
      <c r="F895">
        <v>155.044184</v>
      </c>
      <c r="G895">
        <v>5.4413270000000002</v>
      </c>
      <c r="H895">
        <v>151.29642799999999</v>
      </c>
      <c r="I895">
        <v>8.2314279999999993</v>
      </c>
    </row>
    <row r="896" spans="1:9" x14ac:dyDescent="0.25">
      <c r="A896">
        <v>895</v>
      </c>
      <c r="F896">
        <v>155.05209200000002</v>
      </c>
      <c r="G896">
        <v>5.4432650000000002</v>
      </c>
      <c r="H896">
        <v>151.29642799999999</v>
      </c>
      <c r="I896">
        <v>8.2314279999999993</v>
      </c>
    </row>
    <row r="897" spans="1:9" x14ac:dyDescent="0.25">
      <c r="A897">
        <v>896</v>
      </c>
      <c r="F897">
        <v>154.96719400000001</v>
      </c>
      <c r="G897">
        <v>5.5003060000000001</v>
      </c>
      <c r="H897">
        <v>151.29642799999999</v>
      </c>
      <c r="I897">
        <v>8.2314279999999993</v>
      </c>
    </row>
    <row r="898" spans="1:9" x14ac:dyDescent="0.25">
      <c r="A898">
        <v>897</v>
      </c>
      <c r="H898">
        <v>151.29642799999999</v>
      </c>
      <c r="I898">
        <v>8.2314279999999993</v>
      </c>
    </row>
    <row r="899" spans="1:9" x14ac:dyDescent="0.25">
      <c r="A899">
        <v>898</v>
      </c>
      <c r="B899">
        <v>126.65345200000002</v>
      </c>
      <c r="C899">
        <v>5.0263299999999997</v>
      </c>
      <c r="H899">
        <v>151.29642799999999</v>
      </c>
      <c r="I899">
        <v>8.2314279999999993</v>
      </c>
    </row>
    <row r="900" spans="1:9" x14ac:dyDescent="0.25">
      <c r="A900">
        <v>899</v>
      </c>
      <c r="B900">
        <v>126.65736600000001</v>
      </c>
      <c r="C900">
        <v>5.0401439999999997</v>
      </c>
      <c r="H900">
        <v>151.29642799999999</v>
      </c>
      <c r="I900">
        <v>8.2314279999999993</v>
      </c>
    </row>
    <row r="901" spans="1:9" x14ac:dyDescent="0.25">
      <c r="A901">
        <v>900</v>
      </c>
      <c r="B901">
        <v>126.57871100000001</v>
      </c>
      <c r="C901">
        <v>5.0713800000000004</v>
      </c>
      <c r="H901">
        <v>151.29642799999999</v>
      </c>
      <c r="I901">
        <v>8.2314279999999993</v>
      </c>
    </row>
    <row r="902" spans="1:9" x14ac:dyDescent="0.25">
      <c r="A902">
        <v>901</v>
      </c>
      <c r="B902">
        <v>126.560877</v>
      </c>
      <c r="C902">
        <v>5.0723079999999996</v>
      </c>
      <c r="H902">
        <v>151.29642799999999</v>
      </c>
      <c r="I902">
        <v>8.2314279999999993</v>
      </c>
    </row>
    <row r="903" spans="1:9" x14ac:dyDescent="0.25">
      <c r="A903">
        <v>902</v>
      </c>
      <c r="B903">
        <v>126.568095</v>
      </c>
      <c r="C903">
        <v>5.0860190000000003</v>
      </c>
      <c r="H903">
        <v>151.29642799999999</v>
      </c>
      <c r="I903">
        <v>8.2314279999999993</v>
      </c>
    </row>
    <row r="904" spans="1:9" x14ac:dyDescent="0.25">
      <c r="A904">
        <v>903</v>
      </c>
      <c r="B904">
        <v>126.57613600000002</v>
      </c>
      <c r="C904">
        <v>5.0803479999999999</v>
      </c>
    </row>
    <row r="905" spans="1:9" x14ac:dyDescent="0.25">
      <c r="A905">
        <v>904</v>
      </c>
      <c r="B905">
        <v>126.58933100000002</v>
      </c>
      <c r="C905">
        <v>5.0598340000000004</v>
      </c>
    </row>
    <row r="906" spans="1:9" x14ac:dyDescent="0.25">
      <c r="A906">
        <v>905</v>
      </c>
      <c r="B906">
        <v>126.57170000000001</v>
      </c>
      <c r="C906">
        <v>5.0976670000000004</v>
      </c>
    </row>
    <row r="907" spans="1:9" x14ac:dyDescent="0.25">
      <c r="A907">
        <v>906</v>
      </c>
      <c r="B907">
        <v>126.60824400000001</v>
      </c>
      <c r="C907">
        <v>5.0819979999999996</v>
      </c>
    </row>
    <row r="908" spans="1:9" x14ac:dyDescent="0.25">
      <c r="A908">
        <v>907</v>
      </c>
      <c r="B908">
        <v>126.646185</v>
      </c>
      <c r="C908">
        <v>5.0931309999999996</v>
      </c>
    </row>
    <row r="909" spans="1:9" x14ac:dyDescent="0.25">
      <c r="A909">
        <v>908</v>
      </c>
      <c r="B909">
        <v>126.63427200000001</v>
      </c>
      <c r="C909">
        <v>5.0234959999999997</v>
      </c>
      <c r="D909">
        <v>118.30497600000001</v>
      </c>
      <c r="E909">
        <v>6.6266059999999998</v>
      </c>
    </row>
    <row r="910" spans="1:9" x14ac:dyDescent="0.25">
      <c r="A910">
        <v>909</v>
      </c>
      <c r="D910">
        <v>118.27152500000001</v>
      </c>
      <c r="E910">
        <v>6.604133</v>
      </c>
    </row>
    <row r="911" spans="1:9" x14ac:dyDescent="0.25">
      <c r="A911">
        <v>910</v>
      </c>
      <c r="D911">
        <v>118.33466600000001</v>
      </c>
      <c r="E911">
        <v>6.6417089999999996</v>
      </c>
    </row>
    <row r="912" spans="1:9" x14ac:dyDescent="0.25">
      <c r="A912">
        <v>911</v>
      </c>
      <c r="D912">
        <v>118.29513</v>
      </c>
      <c r="E912">
        <v>6.6347500000000004</v>
      </c>
    </row>
    <row r="913" spans="1:9" x14ac:dyDescent="0.25">
      <c r="A913">
        <v>912</v>
      </c>
      <c r="D913">
        <v>118.30693300000001</v>
      </c>
      <c r="E913">
        <v>6.6623260000000002</v>
      </c>
    </row>
    <row r="914" spans="1:9" x14ac:dyDescent="0.25">
      <c r="A914">
        <v>913</v>
      </c>
      <c r="D914">
        <v>118.30482000000001</v>
      </c>
      <c r="E914">
        <v>6.6746970000000001</v>
      </c>
      <c r="F914">
        <v>122.42156100000001</v>
      </c>
      <c r="G914">
        <v>3.503422</v>
      </c>
    </row>
    <row r="915" spans="1:9" x14ac:dyDescent="0.25">
      <c r="A915">
        <v>914</v>
      </c>
      <c r="D915">
        <v>118.28275900000001</v>
      </c>
      <c r="E915">
        <v>6.6713979999999999</v>
      </c>
      <c r="F915">
        <v>122.40743900000001</v>
      </c>
      <c r="G915">
        <v>3.461465</v>
      </c>
    </row>
    <row r="916" spans="1:9" x14ac:dyDescent="0.25">
      <c r="A916">
        <v>915</v>
      </c>
      <c r="D916">
        <v>118.26915200000002</v>
      </c>
      <c r="E916">
        <v>6.604959</v>
      </c>
      <c r="F916">
        <v>122.433672</v>
      </c>
      <c r="G916">
        <v>3.4889380000000001</v>
      </c>
    </row>
    <row r="917" spans="1:9" x14ac:dyDescent="0.25">
      <c r="A917">
        <v>916</v>
      </c>
      <c r="D917">
        <v>118.30497600000001</v>
      </c>
      <c r="E917">
        <v>6.6266059999999998</v>
      </c>
      <c r="F917">
        <v>122.435992</v>
      </c>
      <c r="G917">
        <v>3.5344509999999998</v>
      </c>
    </row>
    <row r="918" spans="1:9" x14ac:dyDescent="0.25">
      <c r="A918">
        <v>917</v>
      </c>
      <c r="F918">
        <v>122.40115200000001</v>
      </c>
      <c r="G918">
        <v>3.524864</v>
      </c>
    </row>
    <row r="919" spans="1:9" x14ac:dyDescent="0.25">
      <c r="A919">
        <v>918</v>
      </c>
      <c r="F919">
        <v>122.450579</v>
      </c>
      <c r="G919">
        <v>3.516308</v>
      </c>
      <c r="H919">
        <v>118.06277300000001</v>
      </c>
      <c r="I919">
        <v>6.9681340000000001</v>
      </c>
    </row>
    <row r="920" spans="1:9" x14ac:dyDescent="0.25">
      <c r="A920">
        <v>919</v>
      </c>
      <c r="F920">
        <v>122.50897800000001</v>
      </c>
      <c r="G920">
        <v>3.4818250000000002</v>
      </c>
      <c r="H920">
        <v>118.06148400000001</v>
      </c>
      <c r="I920">
        <v>6.9378789999999997</v>
      </c>
    </row>
    <row r="921" spans="1:9" x14ac:dyDescent="0.25">
      <c r="A921">
        <v>920</v>
      </c>
      <c r="F921">
        <v>122.43300500000001</v>
      </c>
      <c r="G921">
        <v>3.4005920000000001</v>
      </c>
      <c r="H921">
        <v>118.068545</v>
      </c>
      <c r="I921">
        <v>6.9591659999999997</v>
      </c>
    </row>
    <row r="922" spans="1:9" x14ac:dyDescent="0.25">
      <c r="A922">
        <v>921</v>
      </c>
      <c r="F922">
        <v>122.416201</v>
      </c>
      <c r="G922">
        <v>3.422447</v>
      </c>
      <c r="H922">
        <v>118.11895200000001</v>
      </c>
      <c r="I922">
        <v>6.9568469999999998</v>
      </c>
    </row>
    <row r="923" spans="1:9" x14ac:dyDescent="0.25">
      <c r="A923">
        <v>922</v>
      </c>
      <c r="F923">
        <v>122.42156100000001</v>
      </c>
      <c r="G923">
        <v>3.503422</v>
      </c>
      <c r="H923">
        <v>118.10441800000001</v>
      </c>
      <c r="I923">
        <v>6.9508159999999997</v>
      </c>
    </row>
    <row r="924" spans="1:9" x14ac:dyDescent="0.25">
      <c r="A924">
        <v>923</v>
      </c>
      <c r="F924">
        <v>122.42156100000001</v>
      </c>
      <c r="G924">
        <v>3.503422</v>
      </c>
      <c r="H924">
        <v>118.09122300000001</v>
      </c>
      <c r="I924">
        <v>6.9820510000000002</v>
      </c>
    </row>
    <row r="925" spans="1:9" x14ac:dyDescent="0.25">
      <c r="A925">
        <v>924</v>
      </c>
      <c r="H925">
        <v>118.11313100000001</v>
      </c>
      <c r="I925">
        <v>6.9862780000000004</v>
      </c>
    </row>
    <row r="926" spans="1:9" x14ac:dyDescent="0.25">
      <c r="A926">
        <v>925</v>
      </c>
      <c r="H926">
        <v>118.06277300000001</v>
      </c>
      <c r="I926">
        <v>6.9681340000000001</v>
      </c>
    </row>
    <row r="927" spans="1:9" x14ac:dyDescent="0.25">
      <c r="A927">
        <v>926</v>
      </c>
      <c r="B927">
        <v>98.729931000000008</v>
      </c>
      <c r="C927">
        <v>5.2808020000000004</v>
      </c>
      <c r="H927">
        <v>118.06277300000001</v>
      </c>
      <c r="I927">
        <v>6.9681340000000001</v>
      </c>
    </row>
    <row r="928" spans="1:9" x14ac:dyDescent="0.25">
      <c r="A928">
        <v>927</v>
      </c>
      <c r="B928">
        <v>98.717200000000005</v>
      </c>
      <c r="C928">
        <v>5.2675549999999998</v>
      </c>
    </row>
    <row r="929" spans="1:9" x14ac:dyDescent="0.25">
      <c r="A929">
        <v>928</v>
      </c>
      <c r="B929">
        <v>98.711736999999999</v>
      </c>
      <c r="C929">
        <v>5.269101</v>
      </c>
    </row>
    <row r="930" spans="1:9" x14ac:dyDescent="0.25">
      <c r="A930">
        <v>929</v>
      </c>
      <c r="B930">
        <v>98.70627300000001</v>
      </c>
      <c r="C930">
        <v>5.2657509999999998</v>
      </c>
    </row>
    <row r="931" spans="1:9" x14ac:dyDescent="0.25">
      <c r="A931">
        <v>930</v>
      </c>
      <c r="B931">
        <v>98.710397999999998</v>
      </c>
      <c r="C931">
        <v>5.2501850000000001</v>
      </c>
    </row>
    <row r="932" spans="1:9" x14ac:dyDescent="0.25">
      <c r="A932">
        <v>931</v>
      </c>
      <c r="B932">
        <v>98.65895900000001</v>
      </c>
      <c r="C932">
        <v>5.2731219999999999</v>
      </c>
    </row>
    <row r="933" spans="1:9" x14ac:dyDescent="0.25">
      <c r="A933">
        <v>932</v>
      </c>
      <c r="B933">
        <v>98.658854000000005</v>
      </c>
      <c r="C933">
        <v>5.265803</v>
      </c>
    </row>
    <row r="934" spans="1:9" x14ac:dyDescent="0.25">
      <c r="A934">
        <v>933</v>
      </c>
      <c r="B934">
        <v>98.646485000000013</v>
      </c>
      <c r="C934">
        <v>5.2710600000000003</v>
      </c>
      <c r="D934">
        <v>91.129048000000012</v>
      </c>
      <c r="E934">
        <v>6.7686089999999997</v>
      </c>
    </row>
    <row r="935" spans="1:9" x14ac:dyDescent="0.25">
      <c r="A935">
        <v>934</v>
      </c>
      <c r="B935">
        <v>98.597517000000011</v>
      </c>
      <c r="C935">
        <v>5.3111100000000002</v>
      </c>
      <c r="D935">
        <v>91.121881999999999</v>
      </c>
      <c r="E935">
        <v>6.7461359999999999</v>
      </c>
    </row>
    <row r="936" spans="1:9" x14ac:dyDescent="0.25">
      <c r="A936">
        <v>935</v>
      </c>
      <c r="B936">
        <v>98.729931000000008</v>
      </c>
      <c r="C936">
        <v>5.2808020000000004</v>
      </c>
      <c r="D936">
        <v>91.136160000000004</v>
      </c>
      <c r="E936">
        <v>6.7676299999999996</v>
      </c>
    </row>
    <row r="937" spans="1:9" x14ac:dyDescent="0.25">
      <c r="A937">
        <v>936</v>
      </c>
      <c r="D937">
        <v>91.111007999999998</v>
      </c>
      <c r="E937">
        <v>6.7709289999999998</v>
      </c>
    </row>
    <row r="938" spans="1:9" x14ac:dyDescent="0.25">
      <c r="A938">
        <v>937</v>
      </c>
      <c r="D938">
        <v>91.101573999999999</v>
      </c>
      <c r="E938">
        <v>6.7619090000000002</v>
      </c>
    </row>
    <row r="939" spans="1:9" x14ac:dyDescent="0.25">
      <c r="A939">
        <v>938</v>
      </c>
      <c r="D939">
        <v>91.12322300000001</v>
      </c>
      <c r="E939">
        <v>6.7835570000000001</v>
      </c>
    </row>
    <row r="940" spans="1:9" x14ac:dyDescent="0.25">
      <c r="A940">
        <v>939</v>
      </c>
      <c r="D940">
        <v>91.110697000000002</v>
      </c>
      <c r="E940">
        <v>6.7932980000000001</v>
      </c>
    </row>
    <row r="941" spans="1:9" x14ac:dyDescent="0.25">
      <c r="A941">
        <v>940</v>
      </c>
      <c r="D941">
        <v>91.071472999999997</v>
      </c>
      <c r="E941">
        <v>6.7914430000000001</v>
      </c>
    </row>
    <row r="942" spans="1:9" x14ac:dyDescent="0.25">
      <c r="A942">
        <v>941</v>
      </c>
      <c r="D942">
        <v>91.052503999999999</v>
      </c>
      <c r="E942">
        <v>6.7326319999999997</v>
      </c>
      <c r="F942">
        <v>92.761075000000005</v>
      </c>
      <c r="G942">
        <v>4.4756900000000002</v>
      </c>
    </row>
    <row r="943" spans="1:9" x14ac:dyDescent="0.25">
      <c r="A943">
        <v>942</v>
      </c>
      <c r="D943">
        <v>91.129048000000012</v>
      </c>
      <c r="E943">
        <v>6.7686089999999997</v>
      </c>
      <c r="F943">
        <v>92.729117000000002</v>
      </c>
      <c r="G943">
        <v>4.4574429999999996</v>
      </c>
    </row>
    <row r="944" spans="1:9" x14ac:dyDescent="0.25">
      <c r="A944">
        <v>943</v>
      </c>
      <c r="F944">
        <v>92.724993000000012</v>
      </c>
      <c r="G944">
        <v>4.3927560000000003</v>
      </c>
      <c r="H944">
        <v>89.708195000000003</v>
      </c>
      <c r="I944">
        <v>7.6306770000000004</v>
      </c>
    </row>
    <row r="945" spans="1:9" x14ac:dyDescent="0.25">
      <c r="A945">
        <v>944</v>
      </c>
      <c r="F945">
        <v>92.738188000000008</v>
      </c>
      <c r="G945">
        <v>4.3945600000000002</v>
      </c>
      <c r="H945">
        <v>89.632632000000001</v>
      </c>
      <c r="I945">
        <v>7.6187699999999996</v>
      </c>
    </row>
    <row r="946" spans="1:9" x14ac:dyDescent="0.25">
      <c r="A946">
        <v>945</v>
      </c>
      <c r="F946">
        <v>92.687984999999998</v>
      </c>
      <c r="G946">
        <v>4.3981170000000001</v>
      </c>
      <c r="H946">
        <v>89.590571000000011</v>
      </c>
      <c r="I946">
        <v>7.6537170000000003</v>
      </c>
    </row>
    <row r="947" spans="1:9" x14ac:dyDescent="0.25">
      <c r="A947">
        <v>946</v>
      </c>
      <c r="F947">
        <v>92.725405000000009</v>
      </c>
      <c r="G947">
        <v>4.3729110000000002</v>
      </c>
      <c r="H947">
        <v>89.624178000000001</v>
      </c>
      <c r="I947">
        <v>7.6640259999999998</v>
      </c>
    </row>
    <row r="948" spans="1:9" x14ac:dyDescent="0.25">
      <c r="A948">
        <v>947</v>
      </c>
      <c r="F948">
        <v>92.742621000000014</v>
      </c>
      <c r="G948">
        <v>4.397189</v>
      </c>
      <c r="H948">
        <v>89.649796000000009</v>
      </c>
      <c r="I948">
        <v>7.6727879999999997</v>
      </c>
    </row>
    <row r="949" spans="1:9" x14ac:dyDescent="0.25">
      <c r="A949">
        <v>948</v>
      </c>
      <c r="F949">
        <v>92.666439000000011</v>
      </c>
      <c r="G949">
        <v>4.3905399999999997</v>
      </c>
      <c r="H949">
        <v>89.635106000000007</v>
      </c>
      <c r="I949">
        <v>7.6640769999999998</v>
      </c>
    </row>
    <row r="950" spans="1:9" x14ac:dyDescent="0.25">
      <c r="A950">
        <v>949</v>
      </c>
      <c r="F950">
        <v>92.761075000000005</v>
      </c>
      <c r="G950">
        <v>4.4756900000000002</v>
      </c>
      <c r="H950">
        <v>89.63933200000001</v>
      </c>
      <c r="I950">
        <v>7.6807259999999999</v>
      </c>
    </row>
    <row r="951" spans="1:9" x14ac:dyDescent="0.25">
      <c r="A951">
        <v>950</v>
      </c>
      <c r="H951">
        <v>89.647423000000003</v>
      </c>
      <c r="I951">
        <v>7.6926319999999997</v>
      </c>
    </row>
    <row r="952" spans="1:9" x14ac:dyDescent="0.25">
      <c r="A952">
        <v>951</v>
      </c>
      <c r="B952">
        <v>74.384885000000011</v>
      </c>
      <c r="C952">
        <v>5.6802130000000002</v>
      </c>
      <c r="H952">
        <v>89.624436000000003</v>
      </c>
      <c r="I952">
        <v>7.6152129999999998</v>
      </c>
    </row>
    <row r="953" spans="1:9" x14ac:dyDescent="0.25">
      <c r="A953">
        <v>952</v>
      </c>
      <c r="B953">
        <v>74.358443000000008</v>
      </c>
      <c r="C953">
        <v>5.713768</v>
      </c>
      <c r="H953">
        <v>89.708195000000003</v>
      </c>
      <c r="I953">
        <v>7.6306770000000004</v>
      </c>
    </row>
    <row r="954" spans="1:9" x14ac:dyDescent="0.25">
      <c r="A954">
        <v>953</v>
      </c>
      <c r="B954">
        <v>74.349629000000007</v>
      </c>
      <c r="C954">
        <v>5.7061400000000004</v>
      </c>
    </row>
    <row r="955" spans="1:9" x14ac:dyDescent="0.25">
      <c r="A955">
        <v>954</v>
      </c>
      <c r="B955">
        <v>74.363081000000008</v>
      </c>
      <c r="C955">
        <v>5.6758319999999998</v>
      </c>
    </row>
    <row r="956" spans="1:9" x14ac:dyDescent="0.25">
      <c r="A956">
        <v>955</v>
      </c>
      <c r="B956">
        <v>74.39807900000001</v>
      </c>
      <c r="C956">
        <v>5.7083560000000002</v>
      </c>
    </row>
    <row r="957" spans="1:9" x14ac:dyDescent="0.25">
      <c r="A957">
        <v>956</v>
      </c>
      <c r="B957">
        <v>74.390348000000003</v>
      </c>
      <c r="C957">
        <v>5.6994910000000001</v>
      </c>
    </row>
    <row r="958" spans="1:9" x14ac:dyDescent="0.25">
      <c r="A958">
        <v>957</v>
      </c>
      <c r="B958">
        <v>74.388338000000005</v>
      </c>
      <c r="C958">
        <v>5.6950580000000004</v>
      </c>
    </row>
    <row r="959" spans="1:9" x14ac:dyDescent="0.25">
      <c r="A959">
        <v>958</v>
      </c>
      <c r="B959">
        <v>74.406842000000012</v>
      </c>
      <c r="C959">
        <v>5.6880480000000002</v>
      </c>
      <c r="D959">
        <v>67.695830999999998</v>
      </c>
      <c r="E959">
        <v>6.4827599999999999</v>
      </c>
    </row>
    <row r="960" spans="1:9" x14ac:dyDescent="0.25">
      <c r="A960">
        <v>959</v>
      </c>
      <c r="B960">
        <v>74.299889000000007</v>
      </c>
      <c r="C960">
        <v>5.7245929999999996</v>
      </c>
      <c r="D960">
        <v>67.707447000000002</v>
      </c>
      <c r="E960">
        <v>6.4892190000000003</v>
      </c>
    </row>
    <row r="961" spans="1:9" x14ac:dyDescent="0.25">
      <c r="A961">
        <v>960</v>
      </c>
      <c r="B961">
        <v>74.384885000000011</v>
      </c>
      <c r="C961">
        <v>5.6802130000000002</v>
      </c>
      <c r="D961">
        <v>67.706249</v>
      </c>
      <c r="E961">
        <v>6.4833340000000002</v>
      </c>
    </row>
    <row r="962" spans="1:9" x14ac:dyDescent="0.25">
      <c r="A962">
        <v>961</v>
      </c>
      <c r="D962">
        <v>67.722965000000002</v>
      </c>
      <c r="E962">
        <v>6.4840629999999999</v>
      </c>
    </row>
    <row r="963" spans="1:9" x14ac:dyDescent="0.25">
      <c r="A963">
        <v>962</v>
      </c>
      <c r="D963">
        <v>67.717860999999999</v>
      </c>
      <c r="E963">
        <v>6.4943229999999996</v>
      </c>
    </row>
    <row r="964" spans="1:9" x14ac:dyDescent="0.25">
      <c r="A964">
        <v>963</v>
      </c>
      <c r="D964">
        <v>67.698696000000012</v>
      </c>
      <c r="E964">
        <v>6.4854690000000002</v>
      </c>
    </row>
    <row r="965" spans="1:9" x14ac:dyDescent="0.25">
      <c r="A965">
        <v>964</v>
      </c>
      <c r="D965">
        <v>67.799373000000003</v>
      </c>
      <c r="E965">
        <v>6.4839580000000003</v>
      </c>
    </row>
    <row r="966" spans="1:9" x14ac:dyDescent="0.25">
      <c r="A966">
        <v>965</v>
      </c>
      <c r="D966">
        <v>67.872241000000002</v>
      </c>
      <c r="E966">
        <v>6.4155730000000002</v>
      </c>
    </row>
    <row r="967" spans="1:9" x14ac:dyDescent="0.25">
      <c r="A967">
        <v>966</v>
      </c>
      <c r="D967">
        <v>67.695830999999998</v>
      </c>
      <c r="E967">
        <v>6.4827599999999999</v>
      </c>
      <c r="F967">
        <v>68.719841000000002</v>
      </c>
      <c r="G967">
        <v>4.6737500000000001</v>
      </c>
    </row>
    <row r="968" spans="1:9" x14ac:dyDescent="0.25">
      <c r="A968">
        <v>967</v>
      </c>
      <c r="F968">
        <v>68.743904000000001</v>
      </c>
      <c r="G968">
        <v>4.7029170000000002</v>
      </c>
    </row>
    <row r="969" spans="1:9" x14ac:dyDescent="0.25">
      <c r="A969">
        <v>968</v>
      </c>
      <c r="F969">
        <v>68.784164000000004</v>
      </c>
      <c r="G969">
        <v>4.6920310000000001</v>
      </c>
    </row>
    <row r="970" spans="1:9" x14ac:dyDescent="0.25">
      <c r="A970">
        <v>969</v>
      </c>
      <c r="F970">
        <v>68.762184000000005</v>
      </c>
      <c r="G970">
        <v>4.665781</v>
      </c>
      <c r="H970">
        <v>65.806663</v>
      </c>
      <c r="I970">
        <v>7.5225</v>
      </c>
    </row>
    <row r="971" spans="1:9" x14ac:dyDescent="0.25">
      <c r="A971">
        <v>970</v>
      </c>
      <c r="F971">
        <v>68.749735999999999</v>
      </c>
      <c r="G971">
        <v>4.6754160000000002</v>
      </c>
      <c r="H971">
        <v>65.844214999999991</v>
      </c>
      <c r="I971">
        <v>7.470885</v>
      </c>
    </row>
    <row r="972" spans="1:9" x14ac:dyDescent="0.25">
      <c r="A972">
        <v>971</v>
      </c>
      <c r="F972">
        <v>68.796561999999994</v>
      </c>
      <c r="G972">
        <v>4.6582290000000004</v>
      </c>
      <c r="H972">
        <v>65.857756999999992</v>
      </c>
      <c r="I972">
        <v>7.507396</v>
      </c>
    </row>
    <row r="973" spans="1:9" x14ac:dyDescent="0.25">
      <c r="A973">
        <v>972</v>
      </c>
      <c r="F973">
        <v>68.788955000000001</v>
      </c>
      <c r="G973">
        <v>4.6586460000000001</v>
      </c>
      <c r="H973">
        <v>65.874686999999994</v>
      </c>
      <c r="I973">
        <v>7.5255729999999996</v>
      </c>
    </row>
    <row r="974" spans="1:9" x14ac:dyDescent="0.25">
      <c r="A974">
        <v>973</v>
      </c>
      <c r="B974">
        <v>51.617393</v>
      </c>
      <c r="C974">
        <v>5.0089579999999998</v>
      </c>
      <c r="F974">
        <v>68.737548000000004</v>
      </c>
      <c r="G974">
        <v>4.6173960000000003</v>
      </c>
      <c r="H974">
        <v>65.893177000000009</v>
      </c>
      <c r="I974">
        <v>7.5334370000000002</v>
      </c>
    </row>
    <row r="975" spans="1:9" x14ac:dyDescent="0.25">
      <c r="A975">
        <v>974</v>
      </c>
      <c r="B975">
        <v>51.610202000000001</v>
      </c>
      <c r="C975">
        <v>5.0539579999999997</v>
      </c>
      <c r="F975">
        <v>68.698696000000012</v>
      </c>
      <c r="G975">
        <v>4.7116670000000003</v>
      </c>
      <c r="H975">
        <v>65.877082000000001</v>
      </c>
      <c r="I975">
        <v>7.4995310000000002</v>
      </c>
    </row>
    <row r="976" spans="1:9" x14ac:dyDescent="0.25">
      <c r="A976">
        <v>975</v>
      </c>
      <c r="B976">
        <v>51.627185000000004</v>
      </c>
      <c r="C976">
        <v>5.059323</v>
      </c>
      <c r="H976">
        <v>65.871245999999999</v>
      </c>
      <c r="I976">
        <v>7.538646</v>
      </c>
    </row>
    <row r="977" spans="1:9" x14ac:dyDescent="0.25">
      <c r="A977">
        <v>976</v>
      </c>
      <c r="B977">
        <v>51.606197000000002</v>
      </c>
      <c r="C977">
        <v>4.9792699999999996</v>
      </c>
      <c r="H977">
        <v>65.812133000000003</v>
      </c>
      <c r="I977">
        <v>7.5092699999999999</v>
      </c>
    </row>
    <row r="978" spans="1:9" x14ac:dyDescent="0.25">
      <c r="A978">
        <v>977</v>
      </c>
      <c r="B978">
        <v>51.638069000000002</v>
      </c>
      <c r="C978">
        <v>4.9717710000000004</v>
      </c>
      <c r="H978">
        <v>65.806663</v>
      </c>
      <c r="I978">
        <v>7.5225</v>
      </c>
    </row>
    <row r="979" spans="1:9" x14ac:dyDescent="0.25">
      <c r="A979">
        <v>978</v>
      </c>
      <c r="B979">
        <v>51.613849000000002</v>
      </c>
      <c r="C979">
        <v>5.0010409999999998</v>
      </c>
      <c r="H979">
        <v>65.806663</v>
      </c>
      <c r="I979">
        <v>7.5225</v>
      </c>
    </row>
    <row r="980" spans="1:9" x14ac:dyDescent="0.25">
      <c r="A980">
        <v>979</v>
      </c>
      <c r="B980">
        <v>51.616249000000003</v>
      </c>
      <c r="C980">
        <v>5.0216669999999999</v>
      </c>
    </row>
    <row r="981" spans="1:9" x14ac:dyDescent="0.25">
      <c r="A981">
        <v>980</v>
      </c>
      <c r="B981">
        <v>51.581821000000005</v>
      </c>
      <c r="C981">
        <v>5.0272399999999999</v>
      </c>
    </row>
    <row r="982" spans="1:9" x14ac:dyDescent="0.25">
      <c r="A982">
        <v>981</v>
      </c>
      <c r="B982">
        <v>51.624893</v>
      </c>
      <c r="C982">
        <v>5.0354169999999998</v>
      </c>
      <c r="D982">
        <v>44.767704000000002</v>
      </c>
      <c r="E982">
        <v>6.5481249999999998</v>
      </c>
    </row>
    <row r="983" spans="1:9" x14ac:dyDescent="0.25">
      <c r="A983">
        <v>982</v>
      </c>
      <c r="B983">
        <v>51.617393</v>
      </c>
      <c r="C983">
        <v>5.0657290000000001</v>
      </c>
      <c r="D983">
        <v>44.783538</v>
      </c>
      <c r="E983">
        <v>6.5676560000000004</v>
      </c>
    </row>
    <row r="984" spans="1:9" x14ac:dyDescent="0.25">
      <c r="A984">
        <v>983</v>
      </c>
      <c r="B984">
        <v>51.617393</v>
      </c>
      <c r="C984">
        <v>5.0089579999999998</v>
      </c>
      <c r="D984">
        <v>44.762653</v>
      </c>
      <c r="E984">
        <v>6.5842700000000001</v>
      </c>
    </row>
    <row r="985" spans="1:9" x14ac:dyDescent="0.25">
      <c r="A985">
        <v>984</v>
      </c>
      <c r="D985">
        <v>44.769786000000003</v>
      </c>
      <c r="E985">
        <v>6.5773440000000001</v>
      </c>
    </row>
    <row r="986" spans="1:9" x14ac:dyDescent="0.25">
      <c r="A986">
        <v>985</v>
      </c>
      <c r="D986">
        <v>44.734996000000002</v>
      </c>
      <c r="E986">
        <v>6.5474480000000002</v>
      </c>
    </row>
    <row r="987" spans="1:9" x14ac:dyDescent="0.25">
      <c r="A987">
        <v>986</v>
      </c>
      <c r="D987">
        <v>44.756404000000003</v>
      </c>
      <c r="E987">
        <v>6.5581769999999997</v>
      </c>
    </row>
    <row r="988" spans="1:9" x14ac:dyDescent="0.25">
      <c r="A988">
        <v>987</v>
      </c>
      <c r="D988">
        <v>44.749893</v>
      </c>
      <c r="E988">
        <v>6.5660410000000002</v>
      </c>
    </row>
    <row r="989" spans="1:9" x14ac:dyDescent="0.25">
      <c r="A989">
        <v>988</v>
      </c>
      <c r="D989">
        <v>44.729579000000001</v>
      </c>
      <c r="E989">
        <v>6.5458850000000002</v>
      </c>
    </row>
    <row r="990" spans="1:9" x14ac:dyDescent="0.25">
      <c r="A990">
        <v>989</v>
      </c>
      <c r="D990">
        <v>44.761196000000005</v>
      </c>
      <c r="E990">
        <v>6.4479689999999996</v>
      </c>
      <c r="F990">
        <v>46.513483999999998</v>
      </c>
      <c r="G990">
        <v>4.7371869999999996</v>
      </c>
    </row>
    <row r="991" spans="1:9" x14ac:dyDescent="0.25">
      <c r="A991">
        <v>990</v>
      </c>
      <c r="D991">
        <v>44.767704000000002</v>
      </c>
      <c r="E991">
        <v>6.5481249999999998</v>
      </c>
      <c r="F991">
        <v>46.473278000000001</v>
      </c>
      <c r="G991">
        <v>4.6765619999999997</v>
      </c>
    </row>
    <row r="992" spans="1:9" x14ac:dyDescent="0.25">
      <c r="A992">
        <v>991</v>
      </c>
      <c r="D992">
        <v>44.767704000000002</v>
      </c>
      <c r="E992">
        <v>6.5481249999999998</v>
      </c>
      <c r="F992">
        <v>46.542652000000004</v>
      </c>
      <c r="G992">
        <v>4.7252599999999996</v>
      </c>
    </row>
    <row r="993" spans="1:9" x14ac:dyDescent="0.25">
      <c r="A993">
        <v>992</v>
      </c>
      <c r="F993">
        <v>46.537445000000005</v>
      </c>
      <c r="G993">
        <v>4.725625</v>
      </c>
    </row>
    <row r="994" spans="1:9" x14ac:dyDescent="0.25">
      <c r="A994">
        <v>993</v>
      </c>
      <c r="F994">
        <v>46.567028000000001</v>
      </c>
      <c r="G994">
        <v>4.7317710000000002</v>
      </c>
    </row>
    <row r="995" spans="1:9" x14ac:dyDescent="0.25">
      <c r="A995">
        <v>994</v>
      </c>
      <c r="F995">
        <v>46.532966000000002</v>
      </c>
      <c r="G995">
        <v>4.6973960000000003</v>
      </c>
      <c r="H995">
        <v>42.51802</v>
      </c>
      <c r="I995">
        <v>7.443854</v>
      </c>
    </row>
    <row r="996" spans="1:9" x14ac:dyDescent="0.25">
      <c r="A996">
        <v>995</v>
      </c>
      <c r="F996">
        <v>46.531562000000001</v>
      </c>
      <c r="G996">
        <v>4.6990619999999996</v>
      </c>
      <c r="H996">
        <v>42.543849000000002</v>
      </c>
      <c r="I996">
        <v>7.4196869999999997</v>
      </c>
    </row>
    <row r="997" spans="1:9" x14ac:dyDescent="0.25">
      <c r="A997">
        <v>996</v>
      </c>
      <c r="F997">
        <v>46.490516</v>
      </c>
      <c r="G997">
        <v>4.6673960000000001</v>
      </c>
      <c r="H997">
        <v>42.575778</v>
      </c>
      <c r="I997">
        <v>7.4554159999999996</v>
      </c>
    </row>
    <row r="998" spans="1:9" x14ac:dyDescent="0.25">
      <c r="A998">
        <v>997</v>
      </c>
      <c r="F998">
        <v>46.489528</v>
      </c>
      <c r="G998">
        <v>4.6870310000000002</v>
      </c>
      <c r="H998">
        <v>42.572078000000005</v>
      </c>
      <c r="I998">
        <v>7.4840099999999996</v>
      </c>
    </row>
    <row r="999" spans="1:9" x14ac:dyDescent="0.25">
      <c r="A999">
        <v>998</v>
      </c>
      <c r="B999">
        <v>28.857028</v>
      </c>
      <c r="C999">
        <v>6.0498960000000004</v>
      </c>
      <c r="F999">
        <v>46.454059000000001</v>
      </c>
      <c r="G999">
        <v>4.6605730000000003</v>
      </c>
      <c r="H999">
        <v>42.556457000000002</v>
      </c>
      <c r="I999">
        <v>7.4756770000000001</v>
      </c>
    </row>
    <row r="1000" spans="1:9" x14ac:dyDescent="0.25">
      <c r="A1000">
        <v>999</v>
      </c>
      <c r="B1000">
        <v>28.869630000000001</v>
      </c>
      <c r="C1000">
        <v>6.0226559999999996</v>
      </c>
      <c r="F1000">
        <v>46.513483999999998</v>
      </c>
      <c r="G1000">
        <v>4.7371869999999996</v>
      </c>
      <c r="H1000">
        <v>42.553592000000002</v>
      </c>
      <c r="I1000">
        <v>7.4768220000000003</v>
      </c>
    </row>
    <row r="1001" spans="1:9" x14ac:dyDescent="0.25">
      <c r="A1001">
        <v>1000</v>
      </c>
      <c r="B1001">
        <v>28.897653000000005</v>
      </c>
      <c r="C1001">
        <v>6.0022919999999997</v>
      </c>
      <c r="H1001">
        <v>42.556350000000002</v>
      </c>
      <c r="I1001">
        <v>7.4837499999999997</v>
      </c>
    </row>
    <row r="1002" spans="1:9" x14ac:dyDescent="0.25">
      <c r="A1002">
        <v>1001</v>
      </c>
      <c r="B1002">
        <v>28.918745999999999</v>
      </c>
      <c r="C1002">
        <v>6.0008340000000002</v>
      </c>
      <c r="H1002">
        <v>42.566509000000003</v>
      </c>
      <c r="I1002">
        <v>7.4953130000000003</v>
      </c>
    </row>
    <row r="1003" spans="1:9" x14ac:dyDescent="0.25">
      <c r="A1003">
        <v>1002</v>
      </c>
      <c r="B1003">
        <v>28.891975000000002</v>
      </c>
      <c r="C1003">
        <v>5.981198</v>
      </c>
      <c r="H1003">
        <v>42.542602000000002</v>
      </c>
      <c r="I1003">
        <v>7.4722390000000001</v>
      </c>
    </row>
    <row r="1004" spans="1:9" x14ac:dyDescent="0.25">
      <c r="A1004">
        <v>1003</v>
      </c>
      <c r="B1004">
        <v>28.859424000000004</v>
      </c>
      <c r="C1004">
        <v>5.9776559999999996</v>
      </c>
      <c r="H1004">
        <v>42.51802</v>
      </c>
      <c r="I1004">
        <v>7.443854</v>
      </c>
    </row>
    <row r="1005" spans="1:9" x14ac:dyDescent="0.25">
      <c r="A1005">
        <v>1004</v>
      </c>
      <c r="B1005">
        <v>28.843589000000001</v>
      </c>
      <c r="C1005">
        <v>5.9458330000000004</v>
      </c>
      <c r="H1005">
        <v>42.51802</v>
      </c>
      <c r="I1005">
        <v>7.443854</v>
      </c>
    </row>
    <row r="1006" spans="1:9" x14ac:dyDescent="0.25">
      <c r="A1006">
        <v>1005</v>
      </c>
      <c r="B1006">
        <v>28.870153000000002</v>
      </c>
      <c r="C1006">
        <v>5.9415630000000004</v>
      </c>
    </row>
    <row r="1007" spans="1:9" x14ac:dyDescent="0.25">
      <c r="A1007">
        <v>1006</v>
      </c>
      <c r="B1007">
        <v>28.896507</v>
      </c>
      <c r="C1007">
        <v>5.9700519999999999</v>
      </c>
    </row>
    <row r="1008" spans="1:9" x14ac:dyDescent="0.25">
      <c r="A1008">
        <v>1007</v>
      </c>
      <c r="B1008">
        <v>28.82385</v>
      </c>
      <c r="C1008">
        <v>6.0166139999999997</v>
      </c>
      <c r="D1008">
        <v>21.301923000000002</v>
      </c>
      <c r="E1008">
        <v>7.2571870000000001</v>
      </c>
    </row>
    <row r="1009" spans="1:11" x14ac:dyDescent="0.25">
      <c r="A1009">
        <v>1008</v>
      </c>
      <c r="B1009">
        <v>28.827133000000003</v>
      </c>
      <c r="C1009">
        <v>6.0147399999999998</v>
      </c>
      <c r="D1009">
        <v>21.317965000000001</v>
      </c>
      <c r="E1009">
        <v>7.2400520000000004</v>
      </c>
    </row>
    <row r="1010" spans="1:11" x14ac:dyDescent="0.25">
      <c r="A1010">
        <v>1009</v>
      </c>
      <c r="B1010">
        <v>28.857028</v>
      </c>
      <c r="C1010">
        <v>6.0498960000000004</v>
      </c>
      <c r="D1010">
        <v>21.312443000000002</v>
      </c>
      <c r="E1010">
        <v>7.2026560000000002</v>
      </c>
    </row>
    <row r="1011" spans="1:11" x14ac:dyDescent="0.25">
      <c r="A1011">
        <v>1010</v>
      </c>
      <c r="D1011">
        <v>21.321455</v>
      </c>
      <c r="E1011">
        <v>7.2218749999999998</v>
      </c>
    </row>
    <row r="1012" spans="1:11" x14ac:dyDescent="0.25">
      <c r="A1012">
        <v>1011</v>
      </c>
      <c r="D1012">
        <v>21.301923000000002</v>
      </c>
      <c r="E1012">
        <v>7.2571870000000001</v>
      </c>
      <c r="J1012">
        <v>39.402080000000005</v>
      </c>
      <c r="K1012">
        <v>13.332239</v>
      </c>
    </row>
    <row r="1013" spans="1:11" x14ac:dyDescent="0.25">
      <c r="A1013">
        <v>1012</v>
      </c>
    </row>
    <row r="1014" spans="1:11" x14ac:dyDescent="0.25">
      <c r="A1014">
        <v>1013</v>
      </c>
    </row>
    <row r="1015" spans="1:11" x14ac:dyDescent="0.25">
      <c r="A1015">
        <v>1014</v>
      </c>
    </row>
    <row r="1016" spans="1:11" x14ac:dyDescent="0.25">
      <c r="A1016">
        <v>1015</v>
      </c>
    </row>
    <row r="1017" spans="1:11" x14ac:dyDescent="0.25">
      <c r="A1017">
        <v>1016</v>
      </c>
    </row>
    <row r="1018" spans="1:11" x14ac:dyDescent="0.25">
      <c r="A1018">
        <v>1017</v>
      </c>
    </row>
    <row r="1019" spans="1:11" x14ac:dyDescent="0.25">
      <c r="A1019">
        <v>1018</v>
      </c>
    </row>
    <row r="1020" spans="1:11" x14ac:dyDescent="0.25">
      <c r="A1020">
        <v>1019</v>
      </c>
    </row>
    <row r="1021" spans="1:11" x14ac:dyDescent="0.25">
      <c r="A1021">
        <v>1020</v>
      </c>
    </row>
    <row r="1022" spans="1:11" x14ac:dyDescent="0.25">
      <c r="A1022">
        <v>1021</v>
      </c>
    </row>
    <row r="1023" spans="1:11" x14ac:dyDescent="0.25">
      <c r="A1023">
        <v>1022</v>
      </c>
    </row>
    <row r="1024" spans="1:11" x14ac:dyDescent="0.25">
      <c r="A1024">
        <v>1023</v>
      </c>
    </row>
    <row r="1025" spans="1:11" x14ac:dyDescent="0.25">
      <c r="A1025">
        <v>1024</v>
      </c>
    </row>
    <row r="1026" spans="1:11" x14ac:dyDescent="0.25">
      <c r="A1026">
        <v>1025</v>
      </c>
    </row>
    <row r="1027" spans="1:11" x14ac:dyDescent="0.25">
      <c r="A1027">
        <v>1026</v>
      </c>
    </row>
    <row r="1028" spans="1:11" x14ac:dyDescent="0.25">
      <c r="A1028">
        <v>1027</v>
      </c>
    </row>
    <row r="1029" spans="1:11" x14ac:dyDescent="0.25">
      <c r="A1029">
        <v>1028</v>
      </c>
    </row>
    <row r="1030" spans="1:11" x14ac:dyDescent="0.25">
      <c r="A1030">
        <v>1029</v>
      </c>
    </row>
    <row r="1031" spans="1:11" x14ac:dyDescent="0.25">
      <c r="A1031">
        <v>1030</v>
      </c>
    </row>
    <row r="1032" spans="1:11" x14ac:dyDescent="0.25">
      <c r="A1032">
        <v>1031</v>
      </c>
    </row>
    <row r="1033" spans="1:11" x14ac:dyDescent="0.25">
      <c r="A1033">
        <v>1032</v>
      </c>
    </row>
    <row r="1034" spans="1:11" x14ac:dyDescent="0.25">
      <c r="A1034">
        <v>1033</v>
      </c>
    </row>
    <row r="1035" spans="1:11" x14ac:dyDescent="0.25">
      <c r="A1035">
        <v>1034</v>
      </c>
    </row>
    <row r="1036" spans="1:11" x14ac:dyDescent="0.25">
      <c r="A1036">
        <v>1035</v>
      </c>
      <c r="J1036">
        <v>235.60674900000001</v>
      </c>
      <c r="K1036">
        <v>13.266394</v>
      </c>
    </row>
    <row r="1037" spans="1:11" x14ac:dyDescent="0.25">
      <c r="A1037">
        <v>1036</v>
      </c>
      <c r="B1037">
        <v>248.076716</v>
      </c>
      <c r="C1037">
        <v>6.2575589999999996</v>
      </c>
      <c r="H1037">
        <v>258.60522300000002</v>
      </c>
      <c r="I1037">
        <v>7.8397519999999998</v>
      </c>
    </row>
    <row r="1038" spans="1:11" x14ac:dyDescent="0.25">
      <c r="A1038">
        <v>1037</v>
      </c>
      <c r="B1038">
        <v>248.03177099999999</v>
      </c>
      <c r="C1038">
        <v>6.2247329999999996</v>
      </c>
      <c r="H1038">
        <v>258.64320299999997</v>
      </c>
      <c r="I1038">
        <v>7.8299539999999999</v>
      </c>
    </row>
    <row r="1039" spans="1:11" x14ac:dyDescent="0.25">
      <c r="A1039">
        <v>1038</v>
      </c>
      <c r="B1039">
        <v>248.045356</v>
      </c>
      <c r="C1039">
        <v>6.2347330000000003</v>
      </c>
      <c r="H1039">
        <v>258.61123199999997</v>
      </c>
      <c r="I1039">
        <v>7.8327309999999999</v>
      </c>
    </row>
    <row r="1040" spans="1:11" x14ac:dyDescent="0.25">
      <c r="A1040">
        <v>1039</v>
      </c>
      <c r="B1040">
        <v>248.024497</v>
      </c>
      <c r="C1040">
        <v>6.2257429999999996</v>
      </c>
      <c r="H1040">
        <v>258.63638200000003</v>
      </c>
      <c r="I1040">
        <v>7.8431850000000001</v>
      </c>
    </row>
    <row r="1041" spans="1:9" x14ac:dyDescent="0.25">
      <c r="A1041">
        <v>1040</v>
      </c>
      <c r="B1041">
        <v>248.021468</v>
      </c>
      <c r="C1041">
        <v>6.2403890000000004</v>
      </c>
      <c r="H1041">
        <v>258.65026699999999</v>
      </c>
      <c r="I1041">
        <v>7.8302569999999996</v>
      </c>
    </row>
    <row r="1042" spans="1:9" x14ac:dyDescent="0.25">
      <c r="A1042">
        <v>1041</v>
      </c>
      <c r="B1042">
        <v>248.03823699999998</v>
      </c>
      <c r="C1042">
        <v>6.2336720000000003</v>
      </c>
      <c r="H1042">
        <v>258.69324799999998</v>
      </c>
      <c r="I1042">
        <v>7.8236920000000003</v>
      </c>
    </row>
    <row r="1043" spans="1:9" x14ac:dyDescent="0.25">
      <c r="A1043">
        <v>1042</v>
      </c>
      <c r="B1043">
        <v>248.02127000000002</v>
      </c>
      <c r="C1043">
        <v>6.238874</v>
      </c>
      <c r="H1043">
        <v>258.69597499999998</v>
      </c>
      <c r="I1043">
        <v>7.7909160000000002</v>
      </c>
    </row>
    <row r="1044" spans="1:9" x14ac:dyDescent="0.25">
      <c r="A1044">
        <v>1043</v>
      </c>
      <c r="B1044">
        <v>248.02480199999999</v>
      </c>
      <c r="C1044">
        <v>6.2446809999999999</v>
      </c>
      <c r="H1044">
        <v>258.68390499999998</v>
      </c>
      <c r="I1044">
        <v>7.7521300000000002</v>
      </c>
    </row>
    <row r="1045" spans="1:9" x14ac:dyDescent="0.25">
      <c r="A1045">
        <v>1044</v>
      </c>
      <c r="B1045">
        <v>248.04348999999999</v>
      </c>
      <c r="C1045">
        <v>6.2515499999999999</v>
      </c>
      <c r="H1045">
        <v>258.66031900000002</v>
      </c>
      <c r="I1045">
        <v>7.7382920000000004</v>
      </c>
    </row>
    <row r="1046" spans="1:9" x14ac:dyDescent="0.25">
      <c r="A1046">
        <v>1045</v>
      </c>
      <c r="B1046">
        <v>248.03546</v>
      </c>
      <c r="C1046">
        <v>6.2304899999999996</v>
      </c>
      <c r="H1046">
        <v>258.68834900000002</v>
      </c>
      <c r="I1046">
        <v>7.7362719999999996</v>
      </c>
    </row>
    <row r="1047" spans="1:9" x14ac:dyDescent="0.25">
      <c r="A1047">
        <v>1046</v>
      </c>
      <c r="B1047">
        <v>248.04257799999999</v>
      </c>
      <c r="C1047">
        <v>6.2221570000000002</v>
      </c>
      <c r="H1047">
        <v>258.64299699999998</v>
      </c>
      <c r="I1047">
        <v>7.692183</v>
      </c>
    </row>
    <row r="1048" spans="1:9" x14ac:dyDescent="0.25">
      <c r="A1048">
        <v>1047</v>
      </c>
      <c r="B1048">
        <v>248.01172099999999</v>
      </c>
      <c r="C1048">
        <v>6.2542260000000001</v>
      </c>
      <c r="H1048">
        <v>258.61855600000001</v>
      </c>
      <c r="I1048">
        <v>7.8270749999999998</v>
      </c>
    </row>
    <row r="1049" spans="1:9" x14ac:dyDescent="0.25">
      <c r="A1049">
        <v>1048</v>
      </c>
      <c r="B1049">
        <v>248.026118</v>
      </c>
      <c r="C1049">
        <v>6.2419039999999999</v>
      </c>
      <c r="H1049">
        <v>258.61855600000001</v>
      </c>
      <c r="I1049">
        <v>7.8270749999999998</v>
      </c>
    </row>
    <row r="1050" spans="1:9" x14ac:dyDescent="0.25">
      <c r="A1050">
        <v>1049</v>
      </c>
      <c r="B1050">
        <v>248.02692300000001</v>
      </c>
      <c r="C1050">
        <v>6.3266970000000002</v>
      </c>
    </row>
    <row r="1051" spans="1:9" x14ac:dyDescent="0.25">
      <c r="A1051">
        <v>1050</v>
      </c>
      <c r="B1051">
        <v>248.076716</v>
      </c>
      <c r="C1051">
        <v>6.2575589999999996</v>
      </c>
      <c r="D1051">
        <v>238.81416200000001</v>
      </c>
      <c r="E1051">
        <v>7.3781080000000001</v>
      </c>
    </row>
    <row r="1052" spans="1:9" x14ac:dyDescent="0.25">
      <c r="A1052">
        <v>1051</v>
      </c>
      <c r="D1052">
        <v>238.84986599999999</v>
      </c>
      <c r="E1052">
        <v>7.3404340000000001</v>
      </c>
    </row>
    <row r="1053" spans="1:9" x14ac:dyDescent="0.25">
      <c r="A1053">
        <v>1052</v>
      </c>
      <c r="D1053">
        <v>238.84112999999999</v>
      </c>
      <c r="E1053">
        <v>7.3059399999999997</v>
      </c>
    </row>
    <row r="1054" spans="1:9" x14ac:dyDescent="0.25">
      <c r="A1054">
        <v>1053</v>
      </c>
      <c r="D1054">
        <v>238.84007</v>
      </c>
      <c r="E1054">
        <v>7.3263939999999996</v>
      </c>
    </row>
    <row r="1055" spans="1:9" x14ac:dyDescent="0.25">
      <c r="A1055">
        <v>1054</v>
      </c>
      <c r="D1055">
        <v>238.78764799999999</v>
      </c>
      <c r="E1055">
        <v>7.3253329999999997</v>
      </c>
    </row>
    <row r="1056" spans="1:9" x14ac:dyDescent="0.25">
      <c r="A1056">
        <v>1055</v>
      </c>
      <c r="D1056">
        <v>238.794163</v>
      </c>
      <c r="E1056">
        <v>7.3188690000000003</v>
      </c>
      <c r="F1056">
        <v>245.736537</v>
      </c>
      <c r="G1056">
        <v>5.3641709999999998</v>
      </c>
    </row>
    <row r="1057" spans="1:9" x14ac:dyDescent="0.25">
      <c r="A1057">
        <v>1056</v>
      </c>
      <c r="D1057">
        <v>238.768203</v>
      </c>
      <c r="E1057">
        <v>7.3090210000000004</v>
      </c>
      <c r="F1057">
        <v>245.74168700000001</v>
      </c>
      <c r="G1057">
        <v>5.4198750000000002</v>
      </c>
    </row>
    <row r="1058" spans="1:9" x14ac:dyDescent="0.25">
      <c r="A1058">
        <v>1057</v>
      </c>
      <c r="D1058">
        <v>238.77603199999999</v>
      </c>
      <c r="E1058">
        <v>7.3271519999999999</v>
      </c>
      <c r="F1058">
        <v>245.77901</v>
      </c>
      <c r="G1058">
        <v>5.4903760000000004</v>
      </c>
    </row>
    <row r="1059" spans="1:9" x14ac:dyDescent="0.25">
      <c r="A1059">
        <v>1058</v>
      </c>
      <c r="D1059">
        <v>238.76956799999999</v>
      </c>
      <c r="E1059">
        <v>7.3367969999999998</v>
      </c>
      <c r="F1059">
        <v>245.765826</v>
      </c>
      <c r="G1059">
        <v>5.4912349999999996</v>
      </c>
    </row>
    <row r="1060" spans="1:9" x14ac:dyDescent="0.25">
      <c r="A1060">
        <v>1059</v>
      </c>
      <c r="D1060">
        <v>238.80158699999998</v>
      </c>
      <c r="E1060">
        <v>7.3536140000000003</v>
      </c>
      <c r="F1060">
        <v>245.81249099999999</v>
      </c>
      <c r="G1060">
        <v>5.4373490000000002</v>
      </c>
    </row>
    <row r="1061" spans="1:9" x14ac:dyDescent="0.25">
      <c r="A1061">
        <v>1060</v>
      </c>
      <c r="D1061">
        <v>238.80926199999999</v>
      </c>
      <c r="E1061">
        <v>7.3553319999999998</v>
      </c>
      <c r="F1061">
        <v>245.820269</v>
      </c>
      <c r="G1061">
        <v>5.4359849999999996</v>
      </c>
    </row>
    <row r="1062" spans="1:9" x14ac:dyDescent="0.25">
      <c r="A1062">
        <v>1061</v>
      </c>
      <c r="D1062">
        <v>238.758509</v>
      </c>
      <c r="E1062">
        <v>7.3943199999999996</v>
      </c>
      <c r="F1062">
        <v>245.836581</v>
      </c>
      <c r="G1062">
        <v>5.4593170000000004</v>
      </c>
    </row>
    <row r="1063" spans="1:9" x14ac:dyDescent="0.25">
      <c r="A1063">
        <v>1062</v>
      </c>
      <c r="D1063">
        <v>238.716893</v>
      </c>
      <c r="E1063">
        <v>7.3654820000000001</v>
      </c>
      <c r="F1063">
        <v>245.82592299999999</v>
      </c>
      <c r="G1063">
        <v>5.4354800000000001</v>
      </c>
    </row>
    <row r="1064" spans="1:9" x14ac:dyDescent="0.25">
      <c r="A1064">
        <v>1063</v>
      </c>
      <c r="D1064">
        <v>238.82350600000001</v>
      </c>
      <c r="E1064">
        <v>7.3236670000000004</v>
      </c>
      <c r="F1064">
        <v>245.82329799999999</v>
      </c>
      <c r="G1064">
        <v>5.4278040000000001</v>
      </c>
    </row>
    <row r="1065" spans="1:9" x14ac:dyDescent="0.25">
      <c r="A1065">
        <v>1064</v>
      </c>
      <c r="F1065">
        <v>245.82945899999999</v>
      </c>
      <c r="G1065">
        <v>5.4438129999999996</v>
      </c>
      <c r="H1065">
        <v>238.58578900000001</v>
      </c>
      <c r="I1065">
        <v>8.545776</v>
      </c>
    </row>
    <row r="1066" spans="1:9" x14ac:dyDescent="0.25">
      <c r="A1066">
        <v>1065</v>
      </c>
      <c r="F1066">
        <v>245.79961299999999</v>
      </c>
      <c r="G1066">
        <v>5.4489140000000003</v>
      </c>
      <c r="H1066">
        <v>238.55720600000001</v>
      </c>
      <c r="I1066">
        <v>8.5182020000000005</v>
      </c>
    </row>
    <row r="1067" spans="1:9" x14ac:dyDescent="0.25">
      <c r="A1067">
        <v>1066</v>
      </c>
      <c r="F1067">
        <v>245.79769400000001</v>
      </c>
      <c r="G1067">
        <v>5.4301779999999997</v>
      </c>
      <c r="H1067">
        <v>238.544377</v>
      </c>
      <c r="I1067">
        <v>8.5413320000000006</v>
      </c>
    </row>
    <row r="1068" spans="1:9" x14ac:dyDescent="0.25">
      <c r="A1068">
        <v>1067</v>
      </c>
      <c r="F1068">
        <v>245.743403</v>
      </c>
      <c r="G1068">
        <v>5.41831</v>
      </c>
      <c r="H1068">
        <v>238.53094400000001</v>
      </c>
      <c r="I1068">
        <v>8.5692599999999999</v>
      </c>
    </row>
    <row r="1069" spans="1:9" x14ac:dyDescent="0.25">
      <c r="A1069">
        <v>1068</v>
      </c>
      <c r="F1069">
        <v>245.729769</v>
      </c>
      <c r="G1069">
        <v>5.4283599999999996</v>
      </c>
      <c r="H1069">
        <v>238.55407400000001</v>
      </c>
      <c r="I1069">
        <v>8.5732499999999998</v>
      </c>
    </row>
    <row r="1070" spans="1:9" x14ac:dyDescent="0.25">
      <c r="A1070">
        <v>1069</v>
      </c>
      <c r="B1070">
        <v>226.73088999999999</v>
      </c>
      <c r="C1070">
        <v>6.263115</v>
      </c>
      <c r="H1070">
        <v>238.54856799999999</v>
      </c>
      <c r="I1070">
        <v>8.5753199999999996</v>
      </c>
    </row>
    <row r="1071" spans="1:9" x14ac:dyDescent="0.25">
      <c r="A1071">
        <v>1070</v>
      </c>
      <c r="B1071">
        <v>226.697205</v>
      </c>
      <c r="C1071">
        <v>6.2222590000000002</v>
      </c>
      <c r="H1071">
        <v>238.550286</v>
      </c>
      <c r="I1071">
        <v>8.5678959999999993</v>
      </c>
    </row>
    <row r="1072" spans="1:9" x14ac:dyDescent="0.25">
      <c r="A1072">
        <v>1071</v>
      </c>
      <c r="B1072">
        <v>226.692609</v>
      </c>
      <c r="C1072">
        <v>6.2977600000000002</v>
      </c>
      <c r="H1072">
        <v>238.58169799999999</v>
      </c>
      <c r="I1072">
        <v>8.5644109999999998</v>
      </c>
    </row>
    <row r="1073" spans="1:9" x14ac:dyDescent="0.25">
      <c r="A1073">
        <v>1072</v>
      </c>
      <c r="B1073">
        <v>226.67604399999999</v>
      </c>
      <c r="C1073">
        <v>6.2561960000000001</v>
      </c>
      <c r="H1073">
        <v>238.57316299999999</v>
      </c>
      <c r="I1073">
        <v>8.5620379999999994</v>
      </c>
    </row>
    <row r="1074" spans="1:9" x14ac:dyDescent="0.25">
      <c r="A1074">
        <v>1073</v>
      </c>
      <c r="B1074">
        <v>226.65038899999999</v>
      </c>
      <c r="C1074">
        <v>6.2555389999999997</v>
      </c>
      <c r="H1074">
        <v>238.605233</v>
      </c>
      <c r="I1074">
        <v>8.5433020000000006</v>
      </c>
    </row>
    <row r="1075" spans="1:9" x14ac:dyDescent="0.25">
      <c r="A1075">
        <v>1074</v>
      </c>
      <c r="B1075">
        <v>226.70594199999999</v>
      </c>
      <c r="C1075">
        <v>6.2575089999999998</v>
      </c>
      <c r="H1075">
        <v>238.58063799999999</v>
      </c>
      <c r="I1075">
        <v>8.4960310000000003</v>
      </c>
    </row>
    <row r="1076" spans="1:9" x14ac:dyDescent="0.25">
      <c r="A1076">
        <v>1075</v>
      </c>
      <c r="B1076">
        <v>226.680589</v>
      </c>
      <c r="C1076">
        <v>6.2736700000000001</v>
      </c>
      <c r="H1076">
        <v>238.541045</v>
      </c>
      <c r="I1076">
        <v>8.4878490000000006</v>
      </c>
    </row>
    <row r="1077" spans="1:9" x14ac:dyDescent="0.25">
      <c r="A1077">
        <v>1076</v>
      </c>
      <c r="B1077">
        <v>226.68705199999999</v>
      </c>
      <c r="C1077">
        <v>6.2546309999999998</v>
      </c>
      <c r="H1077">
        <v>238.582053</v>
      </c>
      <c r="I1077">
        <v>8.4620929999999994</v>
      </c>
    </row>
    <row r="1078" spans="1:9" x14ac:dyDescent="0.25">
      <c r="A1078">
        <v>1077</v>
      </c>
      <c r="B1078">
        <v>226.63539</v>
      </c>
      <c r="C1078">
        <v>6.2378640000000001</v>
      </c>
      <c r="H1078">
        <v>238.58578900000001</v>
      </c>
      <c r="I1078">
        <v>8.545776</v>
      </c>
    </row>
    <row r="1079" spans="1:9" x14ac:dyDescent="0.25">
      <c r="A1079">
        <v>1078</v>
      </c>
      <c r="B1079">
        <v>226.64094399999999</v>
      </c>
      <c r="C1079">
        <v>6.2520040000000003</v>
      </c>
    </row>
    <row r="1080" spans="1:9" x14ac:dyDescent="0.25">
      <c r="A1080">
        <v>1079</v>
      </c>
      <c r="B1080">
        <v>226.649832</v>
      </c>
      <c r="C1080">
        <v>6.2312479999999999</v>
      </c>
    </row>
    <row r="1081" spans="1:9" x14ac:dyDescent="0.25">
      <c r="A1081">
        <v>1080</v>
      </c>
      <c r="B1081">
        <v>226.56701000000001</v>
      </c>
      <c r="C1081">
        <v>6.2073099999999997</v>
      </c>
    </row>
    <row r="1082" spans="1:9" x14ac:dyDescent="0.25">
      <c r="A1082">
        <v>1081</v>
      </c>
      <c r="B1082">
        <v>226.56110100000001</v>
      </c>
      <c r="C1082">
        <v>6.3102340000000003</v>
      </c>
      <c r="D1082">
        <v>219.48171400000001</v>
      </c>
      <c r="E1082">
        <v>7.5740080000000001</v>
      </c>
    </row>
    <row r="1083" spans="1:9" x14ac:dyDescent="0.25">
      <c r="A1083">
        <v>1082</v>
      </c>
      <c r="B1083">
        <v>226.73088999999999</v>
      </c>
      <c r="C1083">
        <v>6.263115</v>
      </c>
      <c r="D1083">
        <v>219.394496</v>
      </c>
      <c r="E1083">
        <v>7.6347120000000004</v>
      </c>
    </row>
    <row r="1084" spans="1:9" x14ac:dyDescent="0.25">
      <c r="A1084">
        <v>1083</v>
      </c>
      <c r="D1084">
        <v>219.41005100000001</v>
      </c>
      <c r="E1084">
        <v>7.5783509999999996</v>
      </c>
    </row>
    <row r="1085" spans="1:9" x14ac:dyDescent="0.25">
      <c r="A1085">
        <v>1084</v>
      </c>
      <c r="D1085">
        <v>219.466058</v>
      </c>
      <c r="E1085">
        <v>7.5822399999999996</v>
      </c>
    </row>
    <row r="1086" spans="1:9" x14ac:dyDescent="0.25">
      <c r="A1086">
        <v>1085</v>
      </c>
      <c r="D1086">
        <v>219.43974700000001</v>
      </c>
      <c r="E1086">
        <v>7.5970370000000003</v>
      </c>
      <c r="F1086">
        <v>224.59983600000001</v>
      </c>
      <c r="G1086">
        <v>5.0909519999999997</v>
      </c>
    </row>
    <row r="1087" spans="1:9" x14ac:dyDescent="0.25">
      <c r="A1087">
        <v>1086</v>
      </c>
      <c r="D1087">
        <v>219.434696</v>
      </c>
      <c r="E1087">
        <v>7.5923910000000001</v>
      </c>
      <c r="F1087">
        <v>224.52413300000001</v>
      </c>
      <c r="G1087">
        <v>4.9983810000000002</v>
      </c>
    </row>
    <row r="1088" spans="1:9" x14ac:dyDescent="0.25">
      <c r="A1088">
        <v>1087</v>
      </c>
      <c r="D1088">
        <v>219.423081</v>
      </c>
      <c r="E1088">
        <v>7.6016830000000004</v>
      </c>
      <c r="F1088">
        <v>224.589888</v>
      </c>
      <c r="G1088">
        <v>5.0481769999999999</v>
      </c>
    </row>
    <row r="1089" spans="1:9" x14ac:dyDescent="0.25">
      <c r="A1089">
        <v>1088</v>
      </c>
      <c r="D1089">
        <v>219.413082</v>
      </c>
      <c r="E1089">
        <v>7.6220860000000004</v>
      </c>
      <c r="F1089">
        <v>224.60014000000001</v>
      </c>
      <c r="G1089">
        <v>5.0991340000000003</v>
      </c>
    </row>
    <row r="1090" spans="1:9" x14ac:dyDescent="0.25">
      <c r="A1090">
        <v>1089</v>
      </c>
      <c r="D1090">
        <v>219.433787</v>
      </c>
      <c r="E1090">
        <v>7.6226919999999998</v>
      </c>
      <c r="F1090">
        <v>224.652006</v>
      </c>
      <c r="G1090">
        <v>5.0939319999999997</v>
      </c>
    </row>
    <row r="1091" spans="1:9" x14ac:dyDescent="0.25">
      <c r="A1091">
        <v>1090</v>
      </c>
      <c r="D1091">
        <v>219.39530400000001</v>
      </c>
      <c r="E1091">
        <v>7.5931480000000002</v>
      </c>
      <c r="F1091">
        <v>224.649834</v>
      </c>
      <c r="G1091">
        <v>5.0855480000000002</v>
      </c>
    </row>
    <row r="1092" spans="1:9" x14ac:dyDescent="0.25">
      <c r="A1092">
        <v>1091</v>
      </c>
      <c r="D1092">
        <v>219.39237600000001</v>
      </c>
      <c r="E1092">
        <v>7.6024399999999996</v>
      </c>
      <c r="F1092">
        <v>224.63629900000001</v>
      </c>
      <c r="G1092">
        <v>5.0873160000000004</v>
      </c>
    </row>
    <row r="1093" spans="1:9" x14ac:dyDescent="0.25">
      <c r="A1093">
        <v>1092</v>
      </c>
      <c r="D1093">
        <v>219.48171400000001</v>
      </c>
      <c r="E1093">
        <v>7.5740080000000001</v>
      </c>
      <c r="F1093">
        <v>224.632158</v>
      </c>
      <c r="G1093">
        <v>5.0853469999999996</v>
      </c>
    </row>
    <row r="1094" spans="1:9" x14ac:dyDescent="0.25">
      <c r="A1094">
        <v>1093</v>
      </c>
      <c r="F1094">
        <v>224.64377400000001</v>
      </c>
      <c r="G1094">
        <v>5.0328239999999997</v>
      </c>
      <c r="H1094">
        <v>219.891491</v>
      </c>
      <c r="I1094">
        <v>7.9647459999999999</v>
      </c>
    </row>
    <row r="1095" spans="1:9" x14ac:dyDescent="0.25">
      <c r="A1095">
        <v>1094</v>
      </c>
      <c r="F1095">
        <v>224.63680500000001</v>
      </c>
      <c r="G1095">
        <v>5.0482779999999998</v>
      </c>
      <c r="H1095">
        <v>219.794072</v>
      </c>
      <c r="I1095">
        <v>7.9451499999999999</v>
      </c>
    </row>
    <row r="1096" spans="1:9" x14ac:dyDescent="0.25">
      <c r="A1096">
        <v>1095</v>
      </c>
      <c r="F1096">
        <v>224.617008</v>
      </c>
      <c r="G1096">
        <v>5.0614090000000003</v>
      </c>
      <c r="H1096">
        <v>219.82204999999999</v>
      </c>
      <c r="I1096">
        <v>7.938383</v>
      </c>
    </row>
    <row r="1097" spans="1:9" x14ac:dyDescent="0.25">
      <c r="A1097">
        <v>1096</v>
      </c>
      <c r="F1097">
        <v>224.634533</v>
      </c>
      <c r="G1097">
        <v>5.0185820000000003</v>
      </c>
      <c r="H1097">
        <v>219.82795899999999</v>
      </c>
      <c r="I1097">
        <v>7.9557060000000002</v>
      </c>
    </row>
    <row r="1098" spans="1:9" x14ac:dyDescent="0.25">
      <c r="A1098">
        <v>1097</v>
      </c>
      <c r="F1098">
        <v>224.59983600000001</v>
      </c>
      <c r="G1098">
        <v>5.0909519999999997</v>
      </c>
      <c r="H1098">
        <v>219.86644200000001</v>
      </c>
      <c r="I1098">
        <v>7.9470689999999999</v>
      </c>
    </row>
    <row r="1099" spans="1:9" x14ac:dyDescent="0.25">
      <c r="A1099">
        <v>1098</v>
      </c>
      <c r="B1099">
        <v>207.20076699999998</v>
      </c>
      <c r="C1099">
        <v>6.3201020000000003</v>
      </c>
      <c r="H1099">
        <v>219.84927099999999</v>
      </c>
      <c r="I1099">
        <v>7.9782299999999999</v>
      </c>
    </row>
    <row r="1100" spans="1:9" x14ac:dyDescent="0.25">
      <c r="A1100">
        <v>1099</v>
      </c>
      <c r="B1100">
        <v>207.170558</v>
      </c>
      <c r="C1100">
        <v>6.288367</v>
      </c>
      <c r="H1100">
        <v>219.83316099999999</v>
      </c>
      <c r="I1100">
        <v>7.9687849999999996</v>
      </c>
    </row>
    <row r="1101" spans="1:9" x14ac:dyDescent="0.25">
      <c r="A1101">
        <v>1100</v>
      </c>
      <c r="B1101">
        <v>207.161429</v>
      </c>
      <c r="C1101">
        <v>6.279541</v>
      </c>
      <c r="H1101">
        <v>219.842049</v>
      </c>
      <c r="I1101">
        <v>7.9961580000000003</v>
      </c>
    </row>
    <row r="1102" spans="1:9" x14ac:dyDescent="0.25">
      <c r="A1102">
        <v>1101</v>
      </c>
      <c r="B1102">
        <v>207.15418499999998</v>
      </c>
      <c r="C1102">
        <v>6.2831630000000001</v>
      </c>
      <c r="H1102">
        <v>219.86785599999999</v>
      </c>
      <c r="I1102">
        <v>8.0092379999999999</v>
      </c>
    </row>
    <row r="1103" spans="1:9" x14ac:dyDescent="0.25">
      <c r="A1103">
        <v>1102</v>
      </c>
      <c r="B1103">
        <v>207.15112199999999</v>
      </c>
      <c r="C1103">
        <v>6.2938780000000003</v>
      </c>
      <c r="H1103">
        <v>219.891491</v>
      </c>
      <c r="I1103">
        <v>7.9647459999999999</v>
      </c>
    </row>
    <row r="1104" spans="1:9" x14ac:dyDescent="0.25">
      <c r="A1104">
        <v>1103</v>
      </c>
      <c r="B1104">
        <v>207.13433699999999</v>
      </c>
      <c r="C1104">
        <v>6.3157139999999998</v>
      </c>
    </row>
    <row r="1105" spans="1:9" x14ac:dyDescent="0.25">
      <c r="A1105">
        <v>1104</v>
      </c>
      <c r="B1105">
        <v>207.129188</v>
      </c>
      <c r="C1105">
        <v>6.3112750000000002</v>
      </c>
    </row>
    <row r="1106" spans="1:9" x14ac:dyDescent="0.25">
      <c r="A1106">
        <v>1105</v>
      </c>
      <c r="B1106">
        <v>207.144488</v>
      </c>
      <c r="C1106">
        <v>6.3079080000000003</v>
      </c>
    </row>
    <row r="1107" spans="1:9" x14ac:dyDescent="0.25">
      <c r="A1107">
        <v>1106</v>
      </c>
      <c r="B1107">
        <v>207.15658500000001</v>
      </c>
      <c r="C1107">
        <v>6.3102039999999997</v>
      </c>
    </row>
    <row r="1108" spans="1:9" x14ac:dyDescent="0.25">
      <c r="A1108">
        <v>1107</v>
      </c>
      <c r="B1108">
        <v>207.11040800000001</v>
      </c>
      <c r="C1108">
        <v>6.3430099999999996</v>
      </c>
      <c r="D1108">
        <v>200.345664</v>
      </c>
      <c r="E1108">
        <v>7.868112</v>
      </c>
    </row>
    <row r="1109" spans="1:9" x14ac:dyDescent="0.25">
      <c r="A1109">
        <v>1108</v>
      </c>
      <c r="B1109">
        <v>207.20076699999998</v>
      </c>
      <c r="C1109">
        <v>6.3201020000000003</v>
      </c>
      <c r="D1109">
        <v>200.357856</v>
      </c>
      <c r="E1109">
        <v>7.8990309999999999</v>
      </c>
    </row>
    <row r="1110" spans="1:9" x14ac:dyDescent="0.25">
      <c r="A1110">
        <v>1109</v>
      </c>
      <c r="D1110">
        <v>200.37152800000001</v>
      </c>
      <c r="E1110">
        <v>7.8969899999999997</v>
      </c>
    </row>
    <row r="1111" spans="1:9" x14ac:dyDescent="0.25">
      <c r="A1111">
        <v>1110</v>
      </c>
      <c r="D1111">
        <v>200.384692</v>
      </c>
      <c r="E1111">
        <v>7.892449</v>
      </c>
    </row>
    <row r="1112" spans="1:9" x14ac:dyDescent="0.25">
      <c r="A1112">
        <v>1111</v>
      </c>
      <c r="D1112">
        <v>200.38143099999999</v>
      </c>
      <c r="E1112">
        <v>7.8700510000000001</v>
      </c>
    </row>
    <row r="1113" spans="1:9" x14ac:dyDescent="0.25">
      <c r="A1113">
        <v>1112</v>
      </c>
      <c r="D1113">
        <v>200.40188899999998</v>
      </c>
      <c r="E1113">
        <v>7.8719900000000003</v>
      </c>
    </row>
    <row r="1114" spans="1:9" x14ac:dyDescent="0.25">
      <c r="A1114">
        <v>1113</v>
      </c>
      <c r="D1114">
        <v>200.35739799999999</v>
      </c>
      <c r="E1114">
        <v>7.8880100000000004</v>
      </c>
      <c r="F1114">
        <v>202.59892600000001</v>
      </c>
      <c r="G1114">
        <v>5.5255609999999997</v>
      </c>
    </row>
    <row r="1115" spans="1:9" x14ac:dyDescent="0.25">
      <c r="A1115">
        <v>1114</v>
      </c>
      <c r="D1115">
        <v>200.359542</v>
      </c>
      <c r="E1115">
        <v>7.8443370000000003</v>
      </c>
      <c r="F1115">
        <v>202.537295</v>
      </c>
      <c r="G1115">
        <v>5.5008670000000004</v>
      </c>
    </row>
    <row r="1116" spans="1:9" x14ac:dyDescent="0.25">
      <c r="A1116">
        <v>1115</v>
      </c>
      <c r="D1116">
        <v>200.345664</v>
      </c>
      <c r="E1116">
        <v>7.868112</v>
      </c>
      <c r="F1116">
        <v>202.601787</v>
      </c>
      <c r="G1116">
        <v>5.5350510000000002</v>
      </c>
    </row>
    <row r="1117" spans="1:9" x14ac:dyDescent="0.25">
      <c r="A1117">
        <v>1116</v>
      </c>
      <c r="D1117">
        <v>200.345664</v>
      </c>
      <c r="E1117">
        <v>7.868112</v>
      </c>
      <c r="F1117">
        <v>202.60612</v>
      </c>
      <c r="G1117">
        <v>5.5354590000000004</v>
      </c>
    </row>
    <row r="1118" spans="1:9" x14ac:dyDescent="0.25">
      <c r="A1118">
        <v>1117</v>
      </c>
      <c r="F1118">
        <v>202.55688800000001</v>
      </c>
      <c r="G1118">
        <v>5.4944389999999999</v>
      </c>
      <c r="H1118">
        <v>199.547809</v>
      </c>
      <c r="I1118">
        <v>8.7270920000000007</v>
      </c>
    </row>
    <row r="1119" spans="1:9" x14ac:dyDescent="0.25">
      <c r="A1119">
        <v>1118</v>
      </c>
      <c r="F1119">
        <v>202.55306100000001</v>
      </c>
      <c r="G1119">
        <v>5.4639800000000003</v>
      </c>
      <c r="H1119">
        <v>199.60627600000001</v>
      </c>
      <c r="I1119">
        <v>8.7457659999999997</v>
      </c>
    </row>
    <row r="1120" spans="1:9" x14ac:dyDescent="0.25">
      <c r="A1120">
        <v>1119</v>
      </c>
      <c r="F1120">
        <v>202.58535699999999</v>
      </c>
      <c r="G1120">
        <v>5.4303059999999999</v>
      </c>
      <c r="H1120">
        <v>199.57433599999999</v>
      </c>
      <c r="I1120">
        <v>8.7609689999999993</v>
      </c>
    </row>
    <row r="1121" spans="1:9" x14ac:dyDescent="0.25">
      <c r="A1121">
        <v>1120</v>
      </c>
      <c r="F1121">
        <v>202.589541</v>
      </c>
      <c r="G1121">
        <v>5.4369899999999998</v>
      </c>
      <c r="H1121">
        <v>199.56607</v>
      </c>
      <c r="I1121">
        <v>8.7658670000000001</v>
      </c>
    </row>
    <row r="1122" spans="1:9" x14ac:dyDescent="0.25">
      <c r="A1122">
        <v>1121</v>
      </c>
      <c r="F1122">
        <v>202.61963900000001</v>
      </c>
      <c r="G1122">
        <v>5.4347960000000004</v>
      </c>
      <c r="H1122">
        <v>199.55398099999999</v>
      </c>
      <c r="I1122">
        <v>8.789847</v>
      </c>
    </row>
    <row r="1123" spans="1:9" x14ac:dyDescent="0.25">
      <c r="A1123">
        <v>1122</v>
      </c>
      <c r="F1123">
        <v>202.55525499999999</v>
      </c>
      <c r="G1123">
        <v>5.5319390000000004</v>
      </c>
      <c r="H1123">
        <v>199.622703</v>
      </c>
      <c r="I1123">
        <v>8.7782649999999993</v>
      </c>
    </row>
    <row r="1124" spans="1:9" x14ac:dyDescent="0.25">
      <c r="A1124">
        <v>1123</v>
      </c>
      <c r="F1124">
        <v>202.59892600000001</v>
      </c>
      <c r="G1124">
        <v>5.5255609999999997</v>
      </c>
      <c r="H1124">
        <v>199.63397900000001</v>
      </c>
      <c r="I1124">
        <v>8.7521430000000002</v>
      </c>
    </row>
    <row r="1125" spans="1:9" x14ac:dyDescent="0.25">
      <c r="A1125">
        <v>1124</v>
      </c>
      <c r="H1125">
        <v>199.58821399999999</v>
      </c>
      <c r="I1125">
        <v>8.7677560000000003</v>
      </c>
    </row>
    <row r="1126" spans="1:9" x14ac:dyDescent="0.25">
      <c r="A1126">
        <v>1125</v>
      </c>
      <c r="H1126">
        <v>199.61152899999999</v>
      </c>
      <c r="I1126">
        <v>8.7223459999999999</v>
      </c>
    </row>
    <row r="1127" spans="1:9" x14ac:dyDescent="0.25">
      <c r="A1127">
        <v>1126</v>
      </c>
      <c r="H1127">
        <v>199.547809</v>
      </c>
      <c r="I1127">
        <v>8.7270920000000007</v>
      </c>
    </row>
    <row r="1128" spans="1:9" x14ac:dyDescent="0.25">
      <c r="A1128">
        <v>1127</v>
      </c>
      <c r="B1128">
        <v>179.30341799999999</v>
      </c>
      <c r="C1128">
        <v>7.2110200000000004</v>
      </c>
    </row>
    <row r="1129" spans="1:9" x14ac:dyDescent="0.25">
      <c r="A1129">
        <v>1128</v>
      </c>
      <c r="B1129">
        <v>179.19341800000001</v>
      </c>
      <c r="C1129">
        <v>7.2250500000000004</v>
      </c>
    </row>
    <row r="1130" spans="1:9" x14ac:dyDescent="0.25">
      <c r="A1130">
        <v>1129</v>
      </c>
      <c r="B1130">
        <v>179.23096900000002</v>
      </c>
      <c r="C1130">
        <v>7.2087760000000003</v>
      </c>
    </row>
    <row r="1131" spans="1:9" x14ac:dyDescent="0.25">
      <c r="A1131">
        <v>1130</v>
      </c>
      <c r="B1131">
        <v>179.28474499999999</v>
      </c>
      <c r="C1131">
        <v>7.1823969999999999</v>
      </c>
    </row>
    <row r="1132" spans="1:9" x14ac:dyDescent="0.25">
      <c r="A1132">
        <v>1131</v>
      </c>
      <c r="B1132">
        <v>179.23</v>
      </c>
      <c r="C1132">
        <v>7.1745409999999996</v>
      </c>
    </row>
    <row r="1133" spans="1:9" x14ac:dyDescent="0.25">
      <c r="A1133">
        <v>1132</v>
      </c>
      <c r="B1133">
        <v>179.21489800000001</v>
      </c>
      <c r="C1133">
        <v>7.2098979999999999</v>
      </c>
    </row>
    <row r="1134" spans="1:9" x14ac:dyDescent="0.25">
      <c r="A1134">
        <v>1133</v>
      </c>
      <c r="B1134">
        <v>179.19617399999998</v>
      </c>
      <c r="C1134">
        <v>7.196021</v>
      </c>
      <c r="D1134">
        <v>173.48500000000001</v>
      </c>
      <c r="E1134">
        <v>9.0557149999999993</v>
      </c>
    </row>
    <row r="1135" spans="1:9" x14ac:dyDescent="0.25">
      <c r="A1135">
        <v>1134</v>
      </c>
      <c r="B1135">
        <v>179.18106899999998</v>
      </c>
      <c r="C1135">
        <v>7.2226530000000002</v>
      </c>
      <c r="D1135">
        <v>173.490151</v>
      </c>
      <c r="E1135">
        <v>8.9903069999999996</v>
      </c>
    </row>
    <row r="1136" spans="1:9" x14ac:dyDescent="0.25">
      <c r="A1136">
        <v>1135</v>
      </c>
      <c r="B1136">
        <v>179.30341799999999</v>
      </c>
      <c r="C1136">
        <v>7.2110200000000004</v>
      </c>
      <c r="D1136">
        <v>173.455918</v>
      </c>
      <c r="E1136">
        <v>8.9984690000000001</v>
      </c>
    </row>
    <row r="1137" spans="1:9" x14ac:dyDescent="0.25">
      <c r="A1137">
        <v>1136</v>
      </c>
      <c r="B1137">
        <v>179.32857000000001</v>
      </c>
      <c r="C1137">
        <v>7.2249999999999996</v>
      </c>
      <c r="D1137">
        <v>173.45127600000001</v>
      </c>
      <c r="E1137">
        <v>9.0129590000000004</v>
      </c>
    </row>
    <row r="1138" spans="1:9" x14ac:dyDescent="0.25">
      <c r="A1138">
        <v>1137</v>
      </c>
      <c r="D1138">
        <v>173.46418499999999</v>
      </c>
      <c r="E1138">
        <v>9.0203070000000007</v>
      </c>
    </row>
    <row r="1139" spans="1:9" x14ac:dyDescent="0.25">
      <c r="A1139">
        <v>1138</v>
      </c>
      <c r="D1139">
        <v>173.472959</v>
      </c>
      <c r="E1139">
        <v>9.034694</v>
      </c>
    </row>
    <row r="1140" spans="1:9" x14ac:dyDescent="0.25">
      <c r="A1140">
        <v>1139</v>
      </c>
      <c r="D1140">
        <v>173.42469299999999</v>
      </c>
      <c r="E1140">
        <v>9.0164290000000005</v>
      </c>
    </row>
    <row r="1141" spans="1:9" x14ac:dyDescent="0.25">
      <c r="A1141">
        <v>1140</v>
      </c>
      <c r="D1141">
        <v>173.405305</v>
      </c>
      <c r="E1141">
        <v>9.0155609999999999</v>
      </c>
      <c r="F1141">
        <v>174.368878</v>
      </c>
      <c r="G1141">
        <v>6.0604589999999998</v>
      </c>
    </row>
    <row r="1142" spans="1:9" x14ac:dyDescent="0.25">
      <c r="A1142">
        <v>1141</v>
      </c>
      <c r="D1142">
        <v>173.48500000000001</v>
      </c>
      <c r="E1142">
        <v>9.0557149999999993</v>
      </c>
      <c r="F1142">
        <v>174.30597</v>
      </c>
      <c r="G1142">
        <v>6.0564280000000004</v>
      </c>
      <c r="H1142">
        <v>173.552806</v>
      </c>
      <c r="I1142">
        <v>9.5344899999999999</v>
      </c>
    </row>
    <row r="1143" spans="1:9" x14ac:dyDescent="0.25">
      <c r="A1143">
        <v>1142</v>
      </c>
      <c r="F1143">
        <v>174.33999900000001</v>
      </c>
      <c r="G1143">
        <v>6.060918</v>
      </c>
      <c r="H1143">
        <v>173.513724</v>
      </c>
      <c r="I1143">
        <v>9.5591840000000001</v>
      </c>
    </row>
    <row r="1144" spans="1:9" x14ac:dyDescent="0.25">
      <c r="A1144">
        <v>1143</v>
      </c>
      <c r="F1144">
        <v>174.363572</v>
      </c>
      <c r="G1144">
        <v>6.0469379999999999</v>
      </c>
      <c r="H1144">
        <v>173.44887599999998</v>
      </c>
      <c r="I1144">
        <v>9.5455609999999993</v>
      </c>
    </row>
    <row r="1145" spans="1:9" x14ac:dyDescent="0.25">
      <c r="A1145">
        <v>1144</v>
      </c>
      <c r="F1145">
        <v>174.38168200000001</v>
      </c>
      <c r="G1145">
        <v>6.0784690000000001</v>
      </c>
      <c r="H1145">
        <v>173.495408</v>
      </c>
      <c r="I1145">
        <v>9.5558169999999993</v>
      </c>
    </row>
    <row r="1146" spans="1:9" x14ac:dyDescent="0.25">
      <c r="A1146">
        <v>1145</v>
      </c>
      <c r="F1146">
        <v>174.34443899999999</v>
      </c>
      <c r="G1146">
        <v>6.0498469999999998</v>
      </c>
      <c r="H1146">
        <v>173.49795799999998</v>
      </c>
      <c r="I1146">
        <v>9.5667860000000005</v>
      </c>
    </row>
    <row r="1147" spans="1:9" x14ac:dyDescent="0.25">
      <c r="A1147">
        <v>1146</v>
      </c>
      <c r="F1147">
        <v>174.394847</v>
      </c>
      <c r="G1147">
        <v>5.980969</v>
      </c>
      <c r="H1147">
        <v>173.49413199999998</v>
      </c>
      <c r="I1147">
        <v>9.6259700000000006</v>
      </c>
    </row>
    <row r="1148" spans="1:9" x14ac:dyDescent="0.25">
      <c r="A1148">
        <v>1147</v>
      </c>
      <c r="F1148">
        <v>174.39285799999999</v>
      </c>
      <c r="G1148">
        <v>5.9504080000000004</v>
      </c>
      <c r="H1148">
        <v>173.555001</v>
      </c>
      <c r="I1148">
        <v>9.6578060000000008</v>
      </c>
    </row>
    <row r="1149" spans="1:9" x14ac:dyDescent="0.25">
      <c r="A1149">
        <v>1148</v>
      </c>
      <c r="F1149">
        <v>174.30897999999999</v>
      </c>
      <c r="G1149">
        <v>6.076632</v>
      </c>
      <c r="H1149">
        <v>173.587806</v>
      </c>
      <c r="I1149">
        <v>9.7127040000000004</v>
      </c>
    </row>
    <row r="1150" spans="1:9" x14ac:dyDescent="0.25">
      <c r="A1150">
        <v>1149</v>
      </c>
      <c r="F1150">
        <v>174.368878</v>
      </c>
      <c r="G1150">
        <v>6.0604589999999998</v>
      </c>
      <c r="H1150">
        <v>173.61872399999999</v>
      </c>
      <c r="I1150">
        <v>9.6644900000000007</v>
      </c>
    </row>
    <row r="1151" spans="1:9" x14ac:dyDescent="0.25">
      <c r="A1151">
        <v>1150</v>
      </c>
      <c r="H1151">
        <v>173.626836</v>
      </c>
      <c r="I1151">
        <v>9.6628570000000007</v>
      </c>
    </row>
    <row r="1152" spans="1:9" x14ac:dyDescent="0.25">
      <c r="A1152">
        <v>1151</v>
      </c>
    </row>
    <row r="1153" spans="1:9" x14ac:dyDescent="0.25">
      <c r="A1153">
        <v>1152</v>
      </c>
    </row>
    <row r="1154" spans="1:9" x14ac:dyDescent="0.25">
      <c r="A1154">
        <v>1153</v>
      </c>
      <c r="B1154">
        <v>154.481683</v>
      </c>
      <c r="C1154">
        <v>7.8047449999999996</v>
      </c>
    </row>
    <row r="1155" spans="1:9" x14ac:dyDescent="0.25">
      <c r="A1155">
        <v>1154</v>
      </c>
      <c r="B1155">
        <v>154.481683</v>
      </c>
      <c r="C1155">
        <v>7.8047449999999996</v>
      </c>
    </row>
    <row r="1156" spans="1:9" x14ac:dyDescent="0.25">
      <c r="A1156">
        <v>1155</v>
      </c>
      <c r="B1156">
        <v>154.481683</v>
      </c>
      <c r="C1156">
        <v>7.8047449999999996</v>
      </c>
    </row>
    <row r="1157" spans="1:9" x14ac:dyDescent="0.25">
      <c r="A1157">
        <v>1156</v>
      </c>
      <c r="B1157">
        <v>154.481683</v>
      </c>
      <c r="C1157">
        <v>7.8047449999999996</v>
      </c>
      <c r="D1157">
        <v>151.73693800000001</v>
      </c>
      <c r="E1157">
        <v>9.1414279999999994</v>
      </c>
    </row>
    <row r="1158" spans="1:9" x14ac:dyDescent="0.25">
      <c r="A1158">
        <v>1157</v>
      </c>
      <c r="B1158">
        <v>154.481683</v>
      </c>
      <c r="C1158">
        <v>7.8047449999999996</v>
      </c>
      <c r="D1158">
        <v>151.73693800000001</v>
      </c>
      <c r="E1158">
        <v>9.1414279999999994</v>
      </c>
    </row>
    <row r="1159" spans="1:9" x14ac:dyDescent="0.25">
      <c r="A1159">
        <v>1158</v>
      </c>
      <c r="B1159">
        <v>154.481683</v>
      </c>
      <c r="C1159">
        <v>7.8047449999999996</v>
      </c>
      <c r="D1159">
        <v>151.608622</v>
      </c>
      <c r="E1159">
        <v>9.0943880000000004</v>
      </c>
    </row>
    <row r="1160" spans="1:9" x14ac:dyDescent="0.25">
      <c r="A1160">
        <v>1159</v>
      </c>
      <c r="B1160">
        <v>154.481683</v>
      </c>
      <c r="C1160">
        <v>7.8047449999999996</v>
      </c>
      <c r="D1160">
        <v>151.80571399999999</v>
      </c>
      <c r="E1160">
        <v>9.1708669999999994</v>
      </c>
    </row>
    <row r="1161" spans="1:9" x14ac:dyDescent="0.25">
      <c r="A1161">
        <v>1160</v>
      </c>
      <c r="B1161">
        <v>154.481683</v>
      </c>
      <c r="C1161">
        <v>7.8047449999999996</v>
      </c>
      <c r="D1161">
        <v>151.79158100000001</v>
      </c>
      <c r="E1161">
        <v>9.1811729999999994</v>
      </c>
    </row>
    <row r="1162" spans="1:9" x14ac:dyDescent="0.25">
      <c r="A1162">
        <v>1161</v>
      </c>
      <c r="D1162">
        <v>151.773979</v>
      </c>
      <c r="E1162">
        <v>9.1269899999999993</v>
      </c>
    </row>
    <row r="1163" spans="1:9" x14ac:dyDescent="0.25">
      <c r="A1163">
        <v>1162</v>
      </c>
      <c r="D1163">
        <v>151.79173399999999</v>
      </c>
      <c r="E1163">
        <v>9.1457650000000008</v>
      </c>
    </row>
    <row r="1164" spans="1:9" x14ac:dyDescent="0.25">
      <c r="A1164">
        <v>1163</v>
      </c>
      <c r="D1164">
        <v>151.73693800000001</v>
      </c>
      <c r="E1164">
        <v>9.1414279999999994</v>
      </c>
    </row>
    <row r="1165" spans="1:9" x14ac:dyDescent="0.25">
      <c r="A1165">
        <v>1164</v>
      </c>
    </row>
    <row r="1166" spans="1:9" x14ac:dyDescent="0.25">
      <c r="A1166">
        <v>1165</v>
      </c>
      <c r="F1166">
        <v>151.15056099999998</v>
      </c>
      <c r="G1166">
        <v>7.1414799999999996</v>
      </c>
      <c r="H1166">
        <v>150.83698899999999</v>
      </c>
      <c r="I1166">
        <v>9.7783680000000004</v>
      </c>
    </row>
    <row r="1167" spans="1:9" x14ac:dyDescent="0.25">
      <c r="A1167">
        <v>1166</v>
      </c>
      <c r="F1167">
        <v>151.05260200000001</v>
      </c>
      <c r="G1167">
        <v>7.0744899999999999</v>
      </c>
      <c r="H1167">
        <v>150.83698899999999</v>
      </c>
      <c r="I1167">
        <v>9.7783680000000004</v>
      </c>
    </row>
    <row r="1168" spans="1:9" x14ac:dyDescent="0.25">
      <c r="A1168">
        <v>1167</v>
      </c>
      <c r="F1168">
        <v>151.085408</v>
      </c>
      <c r="G1168">
        <v>7.0826019999999996</v>
      </c>
      <c r="H1168">
        <v>150.83698899999999</v>
      </c>
      <c r="I1168">
        <v>9.7783680000000004</v>
      </c>
    </row>
    <row r="1169" spans="1:9" x14ac:dyDescent="0.25">
      <c r="A1169">
        <v>1168</v>
      </c>
      <c r="F1169">
        <v>151.124336</v>
      </c>
      <c r="G1169">
        <v>7.168571</v>
      </c>
      <c r="H1169">
        <v>150.83698899999999</v>
      </c>
      <c r="I1169">
        <v>9.7783680000000004</v>
      </c>
    </row>
    <row r="1170" spans="1:9" x14ac:dyDescent="0.25">
      <c r="A1170">
        <v>1169</v>
      </c>
      <c r="F1170">
        <v>151.032398</v>
      </c>
      <c r="G1170">
        <v>7.1828060000000002</v>
      </c>
      <c r="H1170">
        <v>150.83698899999999</v>
      </c>
      <c r="I1170">
        <v>9.7783680000000004</v>
      </c>
    </row>
    <row r="1171" spans="1:9" x14ac:dyDescent="0.25">
      <c r="A1171">
        <v>1170</v>
      </c>
      <c r="F1171">
        <v>150.887857</v>
      </c>
      <c r="G1171">
        <v>6.9875509999999998</v>
      </c>
      <c r="H1171">
        <v>150.83698899999999</v>
      </c>
      <c r="I1171">
        <v>9.7783680000000004</v>
      </c>
    </row>
    <row r="1172" spans="1:9" x14ac:dyDescent="0.25">
      <c r="A1172">
        <v>1171</v>
      </c>
      <c r="F1172">
        <v>150.88158099999998</v>
      </c>
      <c r="G1172">
        <v>6.9920410000000004</v>
      </c>
      <c r="H1172">
        <v>150.83698899999999</v>
      </c>
      <c r="I1172">
        <v>9.7783680000000004</v>
      </c>
    </row>
    <row r="1173" spans="1:9" x14ac:dyDescent="0.25">
      <c r="A1173">
        <v>1172</v>
      </c>
      <c r="F1173">
        <v>150.701683</v>
      </c>
      <c r="G1173">
        <v>6.9618880000000001</v>
      </c>
      <c r="H1173">
        <v>150.83698899999999</v>
      </c>
      <c r="I1173">
        <v>9.7783680000000004</v>
      </c>
    </row>
    <row r="1174" spans="1:9" x14ac:dyDescent="0.25">
      <c r="A1174">
        <v>1173</v>
      </c>
      <c r="F1174">
        <v>151.15056099999998</v>
      </c>
      <c r="G1174">
        <v>7.1414799999999996</v>
      </c>
      <c r="H1174">
        <v>150.83698899999999</v>
      </c>
      <c r="I1174">
        <v>9.7783680000000004</v>
      </c>
    </row>
    <row r="1175" spans="1:9" x14ac:dyDescent="0.25">
      <c r="A1175">
        <v>1174</v>
      </c>
      <c r="H1175">
        <v>150.83698899999999</v>
      </c>
      <c r="I1175">
        <v>9.7783680000000004</v>
      </c>
    </row>
    <row r="1176" spans="1:9" x14ac:dyDescent="0.25">
      <c r="A1176">
        <v>1175</v>
      </c>
    </row>
    <row r="1177" spans="1:9" x14ac:dyDescent="0.25">
      <c r="A1177">
        <v>1176</v>
      </c>
    </row>
    <row r="1178" spans="1:9" x14ac:dyDescent="0.25">
      <c r="A1178">
        <v>1177</v>
      </c>
    </row>
    <row r="1179" spans="1:9" x14ac:dyDescent="0.25">
      <c r="A1179">
        <v>1178</v>
      </c>
      <c r="B1179">
        <v>116.64980600000001</v>
      </c>
      <c r="C1179">
        <v>5.7059340000000001</v>
      </c>
    </row>
    <row r="1180" spans="1:9" x14ac:dyDescent="0.25">
      <c r="A1180">
        <v>1179</v>
      </c>
      <c r="B1180">
        <v>116.64300400000002</v>
      </c>
      <c r="C1180">
        <v>5.6846459999999999</v>
      </c>
    </row>
    <row r="1181" spans="1:9" x14ac:dyDescent="0.25">
      <c r="A1181">
        <v>1180</v>
      </c>
      <c r="B1181">
        <v>116.65325800000001</v>
      </c>
      <c r="C1181">
        <v>5.6849559999999997</v>
      </c>
      <c r="D1181">
        <v>113.88696100000001</v>
      </c>
      <c r="E1181">
        <v>7.5606799999999996</v>
      </c>
    </row>
    <row r="1182" spans="1:9" x14ac:dyDescent="0.25">
      <c r="A1182">
        <v>1181</v>
      </c>
      <c r="B1182">
        <v>116.61315800000001</v>
      </c>
      <c r="C1182">
        <v>5.7297469999999997</v>
      </c>
      <c r="D1182">
        <v>113.89969500000001</v>
      </c>
      <c r="E1182">
        <v>7.523002</v>
      </c>
    </row>
    <row r="1183" spans="1:9" x14ac:dyDescent="0.25">
      <c r="A1183">
        <v>1182</v>
      </c>
      <c r="B1183">
        <v>116.60738600000002</v>
      </c>
      <c r="C1183">
        <v>5.7514979999999998</v>
      </c>
      <c r="D1183">
        <v>113.86876900000001</v>
      </c>
      <c r="E1183">
        <v>7.55063</v>
      </c>
    </row>
    <row r="1184" spans="1:9" x14ac:dyDescent="0.25">
      <c r="A1184">
        <v>1183</v>
      </c>
      <c r="B1184">
        <v>116.63295200000002</v>
      </c>
      <c r="C1184">
        <v>5.7937640000000004</v>
      </c>
      <c r="D1184">
        <v>113.89010900000001</v>
      </c>
      <c r="E1184">
        <v>7.5617109999999998</v>
      </c>
    </row>
    <row r="1185" spans="1:9" x14ac:dyDescent="0.25">
      <c r="A1185">
        <v>1184</v>
      </c>
      <c r="B1185">
        <v>116.61676600000001</v>
      </c>
      <c r="C1185">
        <v>5.7736109999999998</v>
      </c>
      <c r="D1185">
        <v>113.88830400000001</v>
      </c>
      <c r="E1185">
        <v>7.5398050000000003</v>
      </c>
    </row>
    <row r="1186" spans="1:9" x14ac:dyDescent="0.25">
      <c r="A1186">
        <v>1185</v>
      </c>
      <c r="B1186">
        <v>116.64980600000001</v>
      </c>
      <c r="C1186">
        <v>5.7059340000000001</v>
      </c>
      <c r="D1186">
        <v>113.85212200000001</v>
      </c>
      <c r="E1186">
        <v>7.5799060000000003</v>
      </c>
    </row>
    <row r="1187" spans="1:9" x14ac:dyDescent="0.25">
      <c r="A1187">
        <v>1186</v>
      </c>
      <c r="D1187">
        <v>113.85042000000001</v>
      </c>
      <c r="E1187">
        <v>7.5179510000000001</v>
      </c>
    </row>
    <row r="1188" spans="1:9" x14ac:dyDescent="0.25">
      <c r="A1188">
        <v>1187</v>
      </c>
      <c r="D1188">
        <v>113.88696100000001</v>
      </c>
      <c r="E1188">
        <v>7.5606799999999996</v>
      </c>
    </row>
    <row r="1189" spans="1:9" x14ac:dyDescent="0.25">
      <c r="A1189">
        <v>1188</v>
      </c>
    </row>
    <row r="1190" spans="1:9" x14ac:dyDescent="0.25">
      <c r="A1190">
        <v>1189</v>
      </c>
      <c r="F1190">
        <v>112.30864600000001</v>
      </c>
      <c r="G1190">
        <v>4.9206659999999998</v>
      </c>
      <c r="H1190">
        <v>111.513171</v>
      </c>
      <c r="I1190">
        <v>8.6554680000000008</v>
      </c>
    </row>
    <row r="1191" spans="1:9" x14ac:dyDescent="0.25">
      <c r="A1191">
        <v>1190</v>
      </c>
      <c r="F1191">
        <v>112.35441400000002</v>
      </c>
      <c r="G1191">
        <v>4.9543759999999999</v>
      </c>
      <c r="H1191">
        <v>111.48765400000001</v>
      </c>
      <c r="I1191">
        <v>8.6196970000000004</v>
      </c>
    </row>
    <row r="1192" spans="1:9" x14ac:dyDescent="0.25">
      <c r="A1192">
        <v>1191</v>
      </c>
      <c r="F1192">
        <v>112.30807700000001</v>
      </c>
      <c r="G1192">
        <v>4.9105119999999998</v>
      </c>
      <c r="H1192">
        <v>111.53203400000001</v>
      </c>
      <c r="I1192">
        <v>8.6002130000000001</v>
      </c>
    </row>
    <row r="1193" spans="1:9" x14ac:dyDescent="0.25">
      <c r="A1193">
        <v>1192</v>
      </c>
      <c r="F1193">
        <v>112.32544900000001</v>
      </c>
      <c r="G1193">
        <v>4.9188619999999998</v>
      </c>
      <c r="H1193">
        <v>111.52631200000002</v>
      </c>
      <c r="I1193">
        <v>8.6002130000000001</v>
      </c>
    </row>
    <row r="1194" spans="1:9" x14ac:dyDescent="0.25">
      <c r="A1194">
        <v>1193</v>
      </c>
      <c r="F1194">
        <v>112.29946800000002</v>
      </c>
      <c r="G1194">
        <v>4.8907189999999998</v>
      </c>
      <c r="H1194">
        <v>111.555903</v>
      </c>
      <c r="I1194">
        <v>8.6266549999999995</v>
      </c>
    </row>
    <row r="1195" spans="1:9" x14ac:dyDescent="0.25">
      <c r="A1195">
        <v>1194</v>
      </c>
      <c r="F1195">
        <v>112.28168700000001</v>
      </c>
      <c r="G1195">
        <v>4.8491239999999998</v>
      </c>
      <c r="H1195">
        <v>111.537295</v>
      </c>
      <c r="I1195">
        <v>8.6140779999999992</v>
      </c>
    </row>
    <row r="1196" spans="1:9" x14ac:dyDescent="0.25">
      <c r="A1196">
        <v>1195</v>
      </c>
      <c r="F1196">
        <v>112.30034500000001</v>
      </c>
      <c r="G1196">
        <v>4.8633490000000004</v>
      </c>
      <c r="H1196">
        <v>111.55147000000001</v>
      </c>
      <c r="I1196">
        <v>8.6183040000000002</v>
      </c>
    </row>
    <row r="1197" spans="1:9" x14ac:dyDescent="0.25">
      <c r="A1197">
        <v>1196</v>
      </c>
      <c r="F1197">
        <v>112.30864600000001</v>
      </c>
      <c r="G1197">
        <v>4.9206659999999998</v>
      </c>
      <c r="H1197">
        <v>111.517447</v>
      </c>
      <c r="I1197">
        <v>8.6256240000000002</v>
      </c>
    </row>
    <row r="1198" spans="1:9" x14ac:dyDescent="0.25">
      <c r="A1198">
        <v>1197</v>
      </c>
      <c r="H1198">
        <v>111.513171</v>
      </c>
      <c r="I1198">
        <v>8.6554680000000008</v>
      </c>
    </row>
    <row r="1199" spans="1:9" x14ac:dyDescent="0.25">
      <c r="A1199">
        <v>1198</v>
      </c>
    </row>
    <row r="1200" spans="1:9" x14ac:dyDescent="0.25">
      <c r="A1200">
        <v>1199</v>
      </c>
    </row>
    <row r="1201" spans="1:9" x14ac:dyDescent="0.25">
      <c r="A1201">
        <v>1200</v>
      </c>
      <c r="B1201">
        <v>87.661242000000001</v>
      </c>
      <c r="C1201">
        <v>6.6081539999999999</v>
      </c>
    </row>
    <row r="1202" spans="1:9" x14ac:dyDescent="0.25">
      <c r="A1202">
        <v>1201</v>
      </c>
      <c r="B1202">
        <v>87.629336000000009</v>
      </c>
      <c r="C1202">
        <v>6.6070719999999996</v>
      </c>
    </row>
    <row r="1203" spans="1:9" x14ac:dyDescent="0.25">
      <c r="A1203">
        <v>1202</v>
      </c>
      <c r="B1203">
        <v>87.648510000000002</v>
      </c>
      <c r="C1203">
        <v>6.587485</v>
      </c>
    </row>
    <row r="1204" spans="1:9" x14ac:dyDescent="0.25">
      <c r="A1204">
        <v>1203</v>
      </c>
      <c r="B1204">
        <v>87.713713000000013</v>
      </c>
      <c r="C1204">
        <v>6.5666099999999998</v>
      </c>
    </row>
    <row r="1205" spans="1:9" x14ac:dyDescent="0.25">
      <c r="A1205">
        <v>1204</v>
      </c>
      <c r="B1205">
        <v>87.631037000000006</v>
      </c>
      <c r="C1205">
        <v>6.587072</v>
      </c>
      <c r="D1205">
        <v>83.516462000000004</v>
      </c>
      <c r="E1205">
        <v>8.2882700000000007</v>
      </c>
    </row>
    <row r="1206" spans="1:9" x14ac:dyDescent="0.25">
      <c r="A1206">
        <v>1205</v>
      </c>
      <c r="B1206">
        <v>87.659077000000011</v>
      </c>
      <c r="C1206">
        <v>6.5663520000000002</v>
      </c>
      <c r="D1206">
        <v>83.522337000000007</v>
      </c>
      <c r="E1206">
        <v>8.28688</v>
      </c>
    </row>
    <row r="1207" spans="1:9" x14ac:dyDescent="0.25">
      <c r="A1207">
        <v>1206</v>
      </c>
      <c r="B1207">
        <v>87.565989000000002</v>
      </c>
      <c r="C1207">
        <v>6.5827939999999998</v>
      </c>
      <c r="D1207">
        <v>83.511668000000014</v>
      </c>
      <c r="E1207">
        <v>8.2736850000000004</v>
      </c>
    </row>
    <row r="1208" spans="1:9" x14ac:dyDescent="0.25">
      <c r="A1208">
        <v>1207</v>
      </c>
      <c r="B1208">
        <v>87.661242000000001</v>
      </c>
      <c r="C1208">
        <v>6.6081539999999999</v>
      </c>
      <c r="D1208">
        <v>83.510638</v>
      </c>
      <c r="E1208">
        <v>8.2702299999999997</v>
      </c>
    </row>
    <row r="1209" spans="1:9" x14ac:dyDescent="0.25">
      <c r="A1209">
        <v>1208</v>
      </c>
      <c r="D1209">
        <v>83.532956000000013</v>
      </c>
      <c r="E1209">
        <v>8.275798</v>
      </c>
    </row>
    <row r="1210" spans="1:9" x14ac:dyDescent="0.25">
      <c r="A1210">
        <v>1209</v>
      </c>
      <c r="D1210">
        <v>83.47089600000001</v>
      </c>
      <c r="E1210">
        <v>8.2816209999999995</v>
      </c>
    </row>
    <row r="1211" spans="1:9" x14ac:dyDescent="0.25">
      <c r="A1211">
        <v>1210</v>
      </c>
      <c r="D1211">
        <v>83.516462000000004</v>
      </c>
      <c r="E1211">
        <v>8.2882700000000007</v>
      </c>
    </row>
    <row r="1212" spans="1:9" x14ac:dyDescent="0.25">
      <c r="A1212">
        <v>1211</v>
      </c>
      <c r="F1212">
        <v>82.179368000000011</v>
      </c>
      <c r="G1212">
        <v>5.8466480000000001</v>
      </c>
    </row>
    <row r="1213" spans="1:9" x14ac:dyDescent="0.25">
      <c r="A1213">
        <v>1212</v>
      </c>
      <c r="F1213">
        <v>82.163646</v>
      </c>
      <c r="G1213">
        <v>5.8068559999999998</v>
      </c>
    </row>
    <row r="1214" spans="1:9" x14ac:dyDescent="0.25">
      <c r="A1214">
        <v>1213</v>
      </c>
      <c r="F1214">
        <v>82.189367000000004</v>
      </c>
      <c r="G1214">
        <v>5.824948</v>
      </c>
      <c r="H1214">
        <v>81.323433000000009</v>
      </c>
      <c r="I1214">
        <v>9.2794039999999995</v>
      </c>
    </row>
    <row r="1215" spans="1:9" x14ac:dyDescent="0.25">
      <c r="A1215">
        <v>1214</v>
      </c>
      <c r="F1215">
        <v>82.166018000000008</v>
      </c>
      <c r="G1215">
        <v>5.807887</v>
      </c>
      <c r="H1215">
        <v>81.271169000000015</v>
      </c>
      <c r="I1215">
        <v>9.2489410000000003</v>
      </c>
    </row>
    <row r="1216" spans="1:9" x14ac:dyDescent="0.25">
      <c r="A1216">
        <v>1215</v>
      </c>
      <c r="F1216">
        <v>82.176276000000001</v>
      </c>
      <c r="G1216">
        <v>5.8296900000000003</v>
      </c>
      <c r="H1216">
        <v>81.234881999999999</v>
      </c>
      <c r="I1216">
        <v>9.2632189999999994</v>
      </c>
    </row>
    <row r="1217" spans="1:9" x14ac:dyDescent="0.25">
      <c r="A1217">
        <v>1216</v>
      </c>
      <c r="F1217">
        <v>82.20988100000001</v>
      </c>
      <c r="G1217">
        <v>5.8268550000000001</v>
      </c>
      <c r="H1217">
        <v>81.247973999999999</v>
      </c>
      <c r="I1217">
        <v>9.3104329999999997</v>
      </c>
    </row>
    <row r="1218" spans="1:9" x14ac:dyDescent="0.25">
      <c r="A1218">
        <v>1217</v>
      </c>
      <c r="F1218">
        <v>82.187150000000003</v>
      </c>
      <c r="G1218">
        <v>5.8158760000000003</v>
      </c>
      <c r="H1218">
        <v>81.25498300000001</v>
      </c>
      <c r="I1218">
        <v>9.2980619999999998</v>
      </c>
    </row>
    <row r="1219" spans="1:9" x14ac:dyDescent="0.25">
      <c r="A1219">
        <v>1218</v>
      </c>
      <c r="F1219">
        <v>82.15720300000001</v>
      </c>
      <c r="G1219">
        <v>5.7967019999999998</v>
      </c>
      <c r="H1219">
        <v>81.242047000000014</v>
      </c>
      <c r="I1219">
        <v>9.3101749999999992</v>
      </c>
    </row>
    <row r="1220" spans="1:9" x14ac:dyDescent="0.25">
      <c r="A1220">
        <v>1219</v>
      </c>
      <c r="F1220">
        <v>82.179368000000011</v>
      </c>
      <c r="G1220">
        <v>5.8466480000000001</v>
      </c>
      <c r="H1220">
        <v>81.278745000000015</v>
      </c>
      <c r="I1220">
        <v>9.2877539999999996</v>
      </c>
    </row>
    <row r="1221" spans="1:9" x14ac:dyDescent="0.25">
      <c r="A1221">
        <v>1220</v>
      </c>
      <c r="H1221">
        <v>81.323433000000009</v>
      </c>
      <c r="I1221">
        <v>9.2794039999999995</v>
      </c>
    </row>
    <row r="1222" spans="1:9" x14ac:dyDescent="0.25">
      <c r="A1222">
        <v>1221</v>
      </c>
    </row>
    <row r="1223" spans="1:9" x14ac:dyDescent="0.25">
      <c r="A1223">
        <v>1222</v>
      </c>
      <c r="B1223">
        <v>63.019214000000005</v>
      </c>
      <c r="C1223">
        <v>7.2293750000000001</v>
      </c>
    </row>
    <row r="1224" spans="1:9" x14ac:dyDescent="0.25">
      <c r="A1224">
        <v>1223</v>
      </c>
      <c r="B1224">
        <v>62.979475999999998</v>
      </c>
      <c r="C1224">
        <v>7.2802610000000003</v>
      </c>
    </row>
    <row r="1225" spans="1:9" x14ac:dyDescent="0.25">
      <c r="A1225">
        <v>1224</v>
      </c>
      <c r="B1225">
        <v>63.013595000000002</v>
      </c>
      <c r="C1225">
        <v>7.2366140000000003</v>
      </c>
    </row>
    <row r="1226" spans="1:9" x14ac:dyDescent="0.25">
      <c r="A1226">
        <v>1225</v>
      </c>
      <c r="B1226">
        <v>63.019736999999999</v>
      </c>
      <c r="C1226">
        <v>7.2328640000000002</v>
      </c>
      <c r="D1226">
        <v>59.554369999999999</v>
      </c>
      <c r="E1226">
        <v>8.5236459999999994</v>
      </c>
    </row>
    <row r="1227" spans="1:9" x14ac:dyDescent="0.25">
      <c r="A1227">
        <v>1226</v>
      </c>
      <c r="B1227">
        <v>62.996040000000001</v>
      </c>
      <c r="C1227">
        <v>7.2527080000000002</v>
      </c>
      <c r="D1227">
        <v>59.535468999999999</v>
      </c>
      <c r="E1227">
        <v>8.5327079999999995</v>
      </c>
    </row>
    <row r="1228" spans="1:9" x14ac:dyDescent="0.25">
      <c r="A1228">
        <v>1227</v>
      </c>
      <c r="B1228">
        <v>62.984684000000001</v>
      </c>
      <c r="C1228">
        <v>7.2642189999999998</v>
      </c>
      <c r="D1228">
        <v>59.557552000000001</v>
      </c>
      <c r="E1228">
        <v>8.5473429999999997</v>
      </c>
    </row>
    <row r="1229" spans="1:9" x14ac:dyDescent="0.25">
      <c r="A1229">
        <v>1228</v>
      </c>
      <c r="B1229">
        <v>63.008541000000001</v>
      </c>
      <c r="C1229">
        <v>7.2497400000000001</v>
      </c>
      <c r="D1229">
        <v>59.535361999999999</v>
      </c>
      <c r="E1229">
        <v>8.5369790000000005</v>
      </c>
    </row>
    <row r="1230" spans="1:9" x14ac:dyDescent="0.25">
      <c r="A1230">
        <v>1229</v>
      </c>
      <c r="B1230">
        <v>63.019214000000005</v>
      </c>
      <c r="C1230">
        <v>7.2293750000000001</v>
      </c>
      <c r="D1230">
        <v>59.520831999999999</v>
      </c>
      <c r="E1230">
        <v>8.5392189999999992</v>
      </c>
    </row>
    <row r="1231" spans="1:9" x14ac:dyDescent="0.25">
      <c r="A1231">
        <v>1230</v>
      </c>
      <c r="D1231">
        <v>59.505886000000004</v>
      </c>
      <c r="E1231">
        <v>8.5509369999999993</v>
      </c>
    </row>
    <row r="1232" spans="1:9" x14ac:dyDescent="0.25">
      <c r="A1232">
        <v>1231</v>
      </c>
      <c r="D1232">
        <v>59.552967000000002</v>
      </c>
      <c r="E1232">
        <v>8.5317190000000007</v>
      </c>
    </row>
    <row r="1233" spans="1:9" x14ac:dyDescent="0.25">
      <c r="A1233">
        <v>1232</v>
      </c>
      <c r="D1233">
        <v>59.554369999999999</v>
      </c>
      <c r="E1233">
        <v>8.5236459999999994</v>
      </c>
    </row>
    <row r="1234" spans="1:9" x14ac:dyDescent="0.25">
      <c r="A1234">
        <v>1233</v>
      </c>
    </row>
    <row r="1235" spans="1:9" x14ac:dyDescent="0.25">
      <c r="A1235">
        <v>1234</v>
      </c>
    </row>
    <row r="1236" spans="1:9" x14ac:dyDescent="0.25">
      <c r="A1236">
        <v>1235</v>
      </c>
      <c r="F1236">
        <v>56.870048000000004</v>
      </c>
      <c r="G1236">
        <v>6.2243230000000001</v>
      </c>
      <c r="H1236">
        <v>56.472339000000005</v>
      </c>
      <c r="I1236">
        <v>9.2926029999999997</v>
      </c>
    </row>
    <row r="1237" spans="1:9" x14ac:dyDescent="0.25">
      <c r="A1237">
        <v>1236</v>
      </c>
      <c r="F1237">
        <v>56.961040000000004</v>
      </c>
      <c r="G1237">
        <v>6.2283330000000001</v>
      </c>
      <c r="H1237">
        <v>56.482238000000002</v>
      </c>
      <c r="I1237">
        <v>9.3157820000000005</v>
      </c>
    </row>
    <row r="1238" spans="1:9" x14ac:dyDescent="0.25">
      <c r="A1238">
        <v>1237</v>
      </c>
      <c r="F1238">
        <v>56.905307000000001</v>
      </c>
      <c r="G1238">
        <v>6.2322389999999999</v>
      </c>
      <c r="H1238">
        <v>56.495361000000003</v>
      </c>
      <c r="I1238">
        <v>9.3128119999999992</v>
      </c>
    </row>
    <row r="1239" spans="1:9" x14ac:dyDescent="0.25">
      <c r="A1239">
        <v>1238</v>
      </c>
      <c r="F1239">
        <v>56.880358999999999</v>
      </c>
      <c r="G1239">
        <v>6.2075519999999997</v>
      </c>
      <c r="H1239">
        <v>56.492549000000004</v>
      </c>
      <c r="I1239">
        <v>9.3301560000000006</v>
      </c>
    </row>
    <row r="1240" spans="1:9" x14ac:dyDescent="0.25">
      <c r="A1240">
        <v>1239</v>
      </c>
      <c r="F1240">
        <v>56.959838000000005</v>
      </c>
      <c r="G1240">
        <v>6.2019270000000004</v>
      </c>
      <c r="H1240">
        <v>56.495517</v>
      </c>
      <c r="I1240">
        <v>9.3552070000000001</v>
      </c>
    </row>
    <row r="1241" spans="1:9" x14ac:dyDescent="0.25">
      <c r="A1241">
        <v>1240</v>
      </c>
      <c r="F1241">
        <v>56.931404000000001</v>
      </c>
      <c r="G1241">
        <v>6.2080729999999997</v>
      </c>
      <c r="H1241">
        <v>56.507968000000005</v>
      </c>
      <c r="I1241">
        <v>9.3505199999999995</v>
      </c>
    </row>
    <row r="1242" spans="1:9" x14ac:dyDescent="0.25">
      <c r="A1242">
        <v>1241</v>
      </c>
      <c r="F1242">
        <v>56.896976000000002</v>
      </c>
      <c r="G1242">
        <v>6.2143750000000004</v>
      </c>
      <c r="H1242">
        <v>56.508228000000003</v>
      </c>
      <c r="I1242">
        <v>9.3205729999999996</v>
      </c>
    </row>
    <row r="1243" spans="1:9" x14ac:dyDescent="0.25">
      <c r="A1243">
        <v>1242</v>
      </c>
      <c r="F1243">
        <v>56.733436000000005</v>
      </c>
      <c r="G1243">
        <v>6.1758329999999999</v>
      </c>
      <c r="H1243">
        <v>56.396872999999999</v>
      </c>
      <c r="I1243">
        <v>9.3207280000000008</v>
      </c>
    </row>
    <row r="1244" spans="1:9" x14ac:dyDescent="0.25">
      <c r="A1244">
        <v>1243</v>
      </c>
      <c r="B1244">
        <v>37.062496000000003</v>
      </c>
      <c r="C1244">
        <v>7.21</v>
      </c>
      <c r="F1244">
        <v>56.870048000000004</v>
      </c>
      <c r="G1244">
        <v>6.2243230000000001</v>
      </c>
      <c r="H1244">
        <v>56.472339000000005</v>
      </c>
      <c r="I1244">
        <v>9.2926029999999997</v>
      </c>
    </row>
    <row r="1245" spans="1:9" x14ac:dyDescent="0.25">
      <c r="A1245">
        <v>1244</v>
      </c>
      <c r="B1245">
        <v>37.044580000000003</v>
      </c>
      <c r="C1245">
        <v>7.1827079999999999</v>
      </c>
    </row>
    <row r="1246" spans="1:9" x14ac:dyDescent="0.25">
      <c r="A1246">
        <v>1245</v>
      </c>
      <c r="B1246">
        <v>37.053644000000006</v>
      </c>
      <c r="C1246">
        <v>7.1842709999999999</v>
      </c>
    </row>
    <row r="1247" spans="1:9" x14ac:dyDescent="0.25">
      <c r="A1247">
        <v>1246</v>
      </c>
      <c r="B1247">
        <v>37.011873000000001</v>
      </c>
      <c r="C1247">
        <v>7.1872389999999999</v>
      </c>
    </row>
    <row r="1248" spans="1:9" x14ac:dyDescent="0.25">
      <c r="A1248">
        <v>1247</v>
      </c>
      <c r="B1248">
        <v>37.062601000000001</v>
      </c>
      <c r="C1248">
        <v>7.1311980000000004</v>
      </c>
      <c r="D1248">
        <v>32.435569000000001</v>
      </c>
      <c r="E1248">
        <v>8.5961459999999992</v>
      </c>
    </row>
    <row r="1249" spans="1:11" x14ac:dyDescent="0.25">
      <c r="A1249">
        <v>1248</v>
      </c>
      <c r="B1249">
        <v>37.065622000000005</v>
      </c>
      <c r="C1249">
        <v>7.1471869999999997</v>
      </c>
      <c r="D1249">
        <v>32.431819000000004</v>
      </c>
      <c r="E1249">
        <v>8.515625</v>
      </c>
    </row>
    <row r="1250" spans="1:11" x14ac:dyDescent="0.25">
      <c r="A1250">
        <v>1249</v>
      </c>
      <c r="B1250">
        <v>36.997287</v>
      </c>
      <c r="C1250">
        <v>7.1523430000000001</v>
      </c>
      <c r="D1250">
        <v>32.411195000000006</v>
      </c>
      <c r="E1250">
        <v>8.533906</v>
      </c>
    </row>
    <row r="1251" spans="1:11" x14ac:dyDescent="0.25">
      <c r="A1251">
        <v>1250</v>
      </c>
      <c r="B1251">
        <v>37.022079000000005</v>
      </c>
      <c r="C1251">
        <v>7.1773429999999996</v>
      </c>
      <c r="D1251">
        <v>32.409267</v>
      </c>
      <c r="E1251">
        <v>8.5351560000000006</v>
      </c>
    </row>
    <row r="1252" spans="1:11" x14ac:dyDescent="0.25">
      <c r="A1252">
        <v>1251</v>
      </c>
      <c r="B1252">
        <v>37.062496000000003</v>
      </c>
      <c r="C1252">
        <v>7.21</v>
      </c>
      <c r="D1252">
        <v>32.414892000000002</v>
      </c>
      <c r="E1252">
        <v>8.5583849999999995</v>
      </c>
    </row>
    <row r="1253" spans="1:11" x14ac:dyDescent="0.25">
      <c r="A1253">
        <v>1252</v>
      </c>
      <c r="D1253">
        <v>32.382913000000002</v>
      </c>
      <c r="E1253">
        <v>8.5633859999999995</v>
      </c>
    </row>
    <row r="1254" spans="1:11" x14ac:dyDescent="0.25">
      <c r="A1254">
        <v>1253</v>
      </c>
      <c r="D1254">
        <v>32.399996999999999</v>
      </c>
      <c r="E1254">
        <v>8.5693750000000009</v>
      </c>
    </row>
    <row r="1255" spans="1:11" x14ac:dyDescent="0.25">
      <c r="A1255">
        <v>1254</v>
      </c>
      <c r="D1255">
        <v>32.350830000000002</v>
      </c>
      <c r="E1255">
        <v>8.525468</v>
      </c>
    </row>
    <row r="1256" spans="1:11" x14ac:dyDescent="0.25">
      <c r="A1256">
        <v>1255</v>
      </c>
      <c r="D1256">
        <v>32.296976000000001</v>
      </c>
      <c r="E1256">
        <v>8.4665619999999997</v>
      </c>
    </row>
    <row r="1257" spans="1:11" x14ac:dyDescent="0.25">
      <c r="A1257">
        <v>1256</v>
      </c>
      <c r="D1257">
        <v>32.435569000000001</v>
      </c>
      <c r="E1257">
        <v>8.5961459999999992</v>
      </c>
    </row>
    <row r="1258" spans="1:11" x14ac:dyDescent="0.25">
      <c r="A1258">
        <v>1257</v>
      </c>
    </row>
    <row r="1259" spans="1:11" x14ac:dyDescent="0.25">
      <c r="A1259">
        <v>1258</v>
      </c>
      <c r="J1259">
        <v>39.480415000000001</v>
      </c>
      <c r="K1259">
        <v>13.449531</v>
      </c>
    </row>
    <row r="1260" spans="1:11" x14ac:dyDescent="0.25">
      <c r="A1260">
        <v>1259</v>
      </c>
    </row>
    <row r="1261" spans="1:11" x14ac:dyDescent="0.25">
      <c r="A1261">
        <v>1260</v>
      </c>
    </row>
    <row r="1262" spans="1:11" x14ac:dyDescent="0.25">
      <c r="A1262">
        <v>1261</v>
      </c>
    </row>
    <row r="1263" spans="1:11" x14ac:dyDescent="0.25">
      <c r="A1263">
        <v>1262</v>
      </c>
    </row>
    <row r="1264" spans="1:1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1" x14ac:dyDescent="0.25">
      <c r="A1281">
        <v>1280</v>
      </c>
    </row>
    <row r="1282" spans="1:11" x14ac:dyDescent="0.25">
      <c r="A1282">
        <v>1281</v>
      </c>
    </row>
    <row r="1283" spans="1:11" x14ac:dyDescent="0.25">
      <c r="A1283">
        <v>1282</v>
      </c>
    </row>
    <row r="1284" spans="1:11" x14ac:dyDescent="0.25">
      <c r="A1284">
        <v>1283</v>
      </c>
    </row>
    <row r="1285" spans="1:11" x14ac:dyDescent="0.25">
      <c r="A1285">
        <v>1284</v>
      </c>
    </row>
    <row r="1286" spans="1:11" x14ac:dyDescent="0.25">
      <c r="A1286">
        <v>1285</v>
      </c>
    </row>
    <row r="1287" spans="1:11" x14ac:dyDescent="0.25">
      <c r="A1287">
        <v>1286</v>
      </c>
    </row>
    <row r="1288" spans="1:11" x14ac:dyDescent="0.25">
      <c r="A1288">
        <v>1287</v>
      </c>
    </row>
    <row r="1289" spans="1:11" x14ac:dyDescent="0.25">
      <c r="A1289">
        <v>1288</v>
      </c>
    </row>
    <row r="1290" spans="1:11" x14ac:dyDescent="0.25">
      <c r="A1290">
        <v>1289</v>
      </c>
    </row>
    <row r="1291" spans="1:11" x14ac:dyDescent="0.25">
      <c r="A1291">
        <v>1290</v>
      </c>
    </row>
    <row r="1292" spans="1:11" x14ac:dyDescent="0.25">
      <c r="A1292">
        <v>1291</v>
      </c>
      <c r="J1292">
        <v>235.79683900000001</v>
      </c>
      <c r="K1292">
        <v>13.342451000000001</v>
      </c>
    </row>
    <row r="1293" spans="1:11" x14ac:dyDescent="0.25">
      <c r="A1293">
        <v>1292</v>
      </c>
      <c r="B1293">
        <v>240.973242</v>
      </c>
      <c r="C1293">
        <v>5.9484339999999998</v>
      </c>
    </row>
    <row r="1294" spans="1:11" x14ac:dyDescent="0.25">
      <c r="A1294">
        <v>1293</v>
      </c>
      <c r="B1294">
        <v>240.97753599999999</v>
      </c>
      <c r="C1294">
        <v>5.9409590000000003</v>
      </c>
    </row>
    <row r="1295" spans="1:11" x14ac:dyDescent="0.25">
      <c r="A1295">
        <v>1294</v>
      </c>
      <c r="B1295">
        <v>241.02611999999999</v>
      </c>
      <c r="C1295">
        <v>5.9523219999999997</v>
      </c>
    </row>
    <row r="1296" spans="1:11" x14ac:dyDescent="0.25">
      <c r="A1296">
        <v>1295</v>
      </c>
      <c r="B1296">
        <v>241.01349500000001</v>
      </c>
      <c r="C1296">
        <v>5.9604540000000004</v>
      </c>
    </row>
    <row r="1297" spans="1:9" x14ac:dyDescent="0.25">
      <c r="A1297">
        <v>1296</v>
      </c>
      <c r="B1297">
        <v>240.99445399999999</v>
      </c>
      <c r="C1297">
        <v>5.9541409999999999</v>
      </c>
    </row>
    <row r="1298" spans="1:9" x14ac:dyDescent="0.25">
      <c r="A1298">
        <v>1297</v>
      </c>
      <c r="B1298">
        <v>240.98152400000001</v>
      </c>
      <c r="C1298">
        <v>5.948232</v>
      </c>
      <c r="H1298">
        <v>246.19878299999999</v>
      </c>
      <c r="I1298">
        <v>7.7515739999999997</v>
      </c>
    </row>
    <row r="1299" spans="1:9" x14ac:dyDescent="0.25">
      <c r="A1299">
        <v>1298</v>
      </c>
      <c r="B1299">
        <v>240.970113</v>
      </c>
      <c r="C1299">
        <v>5.9602009999999996</v>
      </c>
      <c r="H1299">
        <v>246.17272399999999</v>
      </c>
      <c r="I1299">
        <v>7.7679369999999999</v>
      </c>
    </row>
    <row r="1300" spans="1:9" x14ac:dyDescent="0.25">
      <c r="A1300">
        <v>1299</v>
      </c>
      <c r="B1300">
        <v>240.94334499999999</v>
      </c>
      <c r="C1300">
        <v>5.9922190000000004</v>
      </c>
      <c r="H1300">
        <v>246.15767499999998</v>
      </c>
      <c r="I1300">
        <v>7.8033900000000003</v>
      </c>
    </row>
    <row r="1301" spans="1:9" x14ac:dyDescent="0.25">
      <c r="A1301">
        <v>1300</v>
      </c>
      <c r="B1301">
        <v>240.95991000000001</v>
      </c>
      <c r="C1301">
        <v>5.9410100000000003</v>
      </c>
      <c r="H1301">
        <v>246.14469800000001</v>
      </c>
      <c r="I1301">
        <v>7.7973299999999997</v>
      </c>
    </row>
    <row r="1302" spans="1:9" x14ac:dyDescent="0.25">
      <c r="A1302">
        <v>1301</v>
      </c>
      <c r="B1302">
        <v>240.95238599999999</v>
      </c>
      <c r="C1302">
        <v>5.8951539999999998</v>
      </c>
      <c r="H1302">
        <v>246.15909099999999</v>
      </c>
      <c r="I1302">
        <v>7.7937940000000001</v>
      </c>
    </row>
    <row r="1303" spans="1:9" x14ac:dyDescent="0.25">
      <c r="A1303">
        <v>1302</v>
      </c>
      <c r="B1303">
        <v>240.973242</v>
      </c>
      <c r="C1303">
        <v>5.9484339999999998</v>
      </c>
      <c r="F1303">
        <v>242.37024400000001</v>
      </c>
      <c r="G1303">
        <v>4.5493139999999999</v>
      </c>
      <c r="H1303">
        <v>246.17540199999999</v>
      </c>
      <c r="I1303">
        <v>7.8050569999999997</v>
      </c>
    </row>
    <row r="1304" spans="1:9" x14ac:dyDescent="0.25">
      <c r="A1304">
        <v>1303</v>
      </c>
      <c r="F1304">
        <v>242.368022</v>
      </c>
      <c r="G1304">
        <v>4.5175979999999996</v>
      </c>
      <c r="H1304">
        <v>246.19242</v>
      </c>
      <c r="I1304">
        <v>7.7904109999999998</v>
      </c>
    </row>
    <row r="1305" spans="1:9" x14ac:dyDescent="0.25">
      <c r="A1305">
        <v>1304</v>
      </c>
      <c r="F1305">
        <v>242.38988799999998</v>
      </c>
      <c r="G1305">
        <v>4.4804279999999999</v>
      </c>
      <c r="H1305">
        <v>246.18549999999999</v>
      </c>
      <c r="I1305">
        <v>7.772583</v>
      </c>
    </row>
    <row r="1306" spans="1:9" x14ac:dyDescent="0.25">
      <c r="A1306">
        <v>1305</v>
      </c>
      <c r="F1306">
        <v>242.37079900000001</v>
      </c>
      <c r="G1306">
        <v>4.495679</v>
      </c>
      <c r="H1306">
        <v>246.152423</v>
      </c>
      <c r="I1306">
        <v>7.7761690000000003</v>
      </c>
    </row>
    <row r="1307" spans="1:9" x14ac:dyDescent="0.25">
      <c r="A1307">
        <v>1306</v>
      </c>
      <c r="F1307">
        <v>242.397513</v>
      </c>
      <c r="G1307">
        <v>4.5563330000000004</v>
      </c>
      <c r="H1307">
        <v>246.07616300000001</v>
      </c>
      <c r="I1307">
        <v>7.8243989999999997</v>
      </c>
    </row>
    <row r="1308" spans="1:9" x14ac:dyDescent="0.25">
      <c r="A1308">
        <v>1307</v>
      </c>
      <c r="F1308">
        <v>242.43443199999999</v>
      </c>
      <c r="G1308">
        <v>4.5583030000000004</v>
      </c>
      <c r="H1308">
        <v>246.15191899999999</v>
      </c>
      <c r="I1308">
        <v>7.681629</v>
      </c>
    </row>
    <row r="1309" spans="1:9" x14ac:dyDescent="0.25">
      <c r="A1309">
        <v>1308</v>
      </c>
      <c r="F1309">
        <v>242.38933299999999</v>
      </c>
      <c r="G1309">
        <v>4.5365869999999999</v>
      </c>
      <c r="H1309">
        <v>246.19878299999999</v>
      </c>
      <c r="I1309">
        <v>7.7515739999999997</v>
      </c>
    </row>
    <row r="1310" spans="1:9" x14ac:dyDescent="0.25">
      <c r="A1310">
        <v>1309</v>
      </c>
      <c r="F1310">
        <v>242.31483900000001</v>
      </c>
      <c r="G1310">
        <v>4.5557780000000001</v>
      </c>
    </row>
    <row r="1311" spans="1:9" x14ac:dyDescent="0.25">
      <c r="A1311">
        <v>1310</v>
      </c>
      <c r="F1311">
        <v>242.28570199999999</v>
      </c>
      <c r="G1311">
        <v>4.5266890000000002</v>
      </c>
    </row>
    <row r="1312" spans="1:9" x14ac:dyDescent="0.25">
      <c r="A1312">
        <v>1311</v>
      </c>
      <c r="D1312">
        <v>225.42585500000001</v>
      </c>
      <c r="E1312">
        <v>5.7947550000000003</v>
      </c>
      <c r="F1312">
        <v>242.37024400000001</v>
      </c>
      <c r="G1312">
        <v>4.5493139999999999</v>
      </c>
    </row>
    <row r="1313" spans="1:9" x14ac:dyDescent="0.25">
      <c r="A1313">
        <v>1312</v>
      </c>
      <c r="D1313">
        <v>225.43716799999999</v>
      </c>
      <c r="E1313">
        <v>5.8522270000000001</v>
      </c>
    </row>
    <row r="1314" spans="1:9" x14ac:dyDescent="0.25">
      <c r="A1314">
        <v>1313</v>
      </c>
      <c r="D1314">
        <v>225.42585500000001</v>
      </c>
      <c r="E1314">
        <v>5.8571759999999999</v>
      </c>
    </row>
    <row r="1315" spans="1:9" x14ac:dyDescent="0.25">
      <c r="A1315">
        <v>1314</v>
      </c>
      <c r="D1315">
        <v>225.42731900000001</v>
      </c>
      <c r="E1315">
        <v>5.8543479999999999</v>
      </c>
    </row>
    <row r="1316" spans="1:9" x14ac:dyDescent="0.25">
      <c r="A1316">
        <v>1315</v>
      </c>
      <c r="D1316">
        <v>225.44777299999998</v>
      </c>
      <c r="E1316">
        <v>5.8480350000000003</v>
      </c>
    </row>
    <row r="1317" spans="1:9" x14ac:dyDescent="0.25">
      <c r="A1317">
        <v>1316</v>
      </c>
      <c r="D1317">
        <v>225.437622</v>
      </c>
      <c r="E1317">
        <v>5.8487419999999997</v>
      </c>
    </row>
    <row r="1318" spans="1:9" x14ac:dyDescent="0.25">
      <c r="A1318">
        <v>1317</v>
      </c>
      <c r="B1318">
        <v>219.629029</v>
      </c>
      <c r="C1318">
        <v>5.0093909999999999</v>
      </c>
      <c r="D1318">
        <v>225.467873</v>
      </c>
      <c r="E1318">
        <v>5.8559140000000003</v>
      </c>
    </row>
    <row r="1319" spans="1:9" x14ac:dyDescent="0.25">
      <c r="A1319">
        <v>1318</v>
      </c>
      <c r="B1319">
        <v>219.67241200000001</v>
      </c>
      <c r="C1319">
        <v>5.0447930000000003</v>
      </c>
      <c r="D1319">
        <v>225.45216600000001</v>
      </c>
      <c r="E1319">
        <v>5.8639429999999999</v>
      </c>
    </row>
    <row r="1320" spans="1:9" x14ac:dyDescent="0.25">
      <c r="A1320">
        <v>1319</v>
      </c>
      <c r="B1320">
        <v>219.62524199999999</v>
      </c>
      <c r="C1320">
        <v>5.0340360000000004</v>
      </c>
      <c r="D1320">
        <v>225.38121100000001</v>
      </c>
      <c r="E1320">
        <v>5.7803110000000002</v>
      </c>
    </row>
    <row r="1321" spans="1:9" x14ac:dyDescent="0.25">
      <c r="A1321">
        <v>1320</v>
      </c>
      <c r="B1321">
        <v>219.617717</v>
      </c>
      <c r="C1321">
        <v>5.0187850000000003</v>
      </c>
      <c r="D1321">
        <v>225.42585500000001</v>
      </c>
      <c r="E1321">
        <v>5.7947550000000003</v>
      </c>
    </row>
    <row r="1322" spans="1:9" x14ac:dyDescent="0.25">
      <c r="A1322">
        <v>1321</v>
      </c>
      <c r="B1322">
        <v>219.58746600000001</v>
      </c>
      <c r="C1322">
        <v>4.9956040000000002</v>
      </c>
    </row>
    <row r="1323" spans="1:9" x14ac:dyDescent="0.25">
      <c r="A1323">
        <v>1322</v>
      </c>
      <c r="B1323">
        <v>219.608273</v>
      </c>
      <c r="C1323">
        <v>5.0124209999999998</v>
      </c>
    </row>
    <row r="1324" spans="1:9" x14ac:dyDescent="0.25">
      <c r="A1324">
        <v>1323</v>
      </c>
      <c r="B1324">
        <v>219.62761599999999</v>
      </c>
      <c r="C1324">
        <v>5.0398940000000003</v>
      </c>
    </row>
    <row r="1325" spans="1:9" x14ac:dyDescent="0.25">
      <c r="A1325">
        <v>1324</v>
      </c>
      <c r="B1325">
        <v>219.59968799999999</v>
      </c>
      <c r="C1325">
        <v>5.0299449999999997</v>
      </c>
      <c r="H1325">
        <v>221.02315099999998</v>
      </c>
      <c r="I1325">
        <v>7.3853299999999997</v>
      </c>
    </row>
    <row r="1326" spans="1:9" x14ac:dyDescent="0.25">
      <c r="A1326">
        <v>1325</v>
      </c>
      <c r="B1326">
        <v>219.57095200000001</v>
      </c>
      <c r="C1326">
        <v>5.0371670000000002</v>
      </c>
      <c r="H1326">
        <v>220.99269799999999</v>
      </c>
      <c r="I1326">
        <v>7.3726039999999999</v>
      </c>
    </row>
    <row r="1327" spans="1:9" x14ac:dyDescent="0.25">
      <c r="A1327">
        <v>1326</v>
      </c>
      <c r="B1327">
        <v>219.629029</v>
      </c>
      <c r="C1327">
        <v>5.0093909999999999</v>
      </c>
      <c r="H1327">
        <v>221.01906</v>
      </c>
      <c r="I1327">
        <v>7.3363940000000003</v>
      </c>
    </row>
    <row r="1328" spans="1:9" x14ac:dyDescent="0.25">
      <c r="A1328">
        <v>1327</v>
      </c>
      <c r="F1328">
        <v>219.509693</v>
      </c>
      <c r="G1328">
        <v>4.1407990000000003</v>
      </c>
      <c r="H1328">
        <v>221.00643400000001</v>
      </c>
      <c r="I1328">
        <v>7.4138640000000002</v>
      </c>
    </row>
    <row r="1329" spans="1:9" x14ac:dyDescent="0.25">
      <c r="A1329">
        <v>1328</v>
      </c>
      <c r="F1329">
        <v>219.476765</v>
      </c>
      <c r="G1329">
        <v>4.1201429999999997</v>
      </c>
      <c r="H1329">
        <v>221.001587</v>
      </c>
      <c r="I1329">
        <v>7.4292670000000003</v>
      </c>
    </row>
    <row r="1330" spans="1:9" x14ac:dyDescent="0.25">
      <c r="A1330">
        <v>1329</v>
      </c>
      <c r="F1330">
        <v>219.47110900000001</v>
      </c>
      <c r="G1330">
        <v>4.0974680000000001</v>
      </c>
      <c r="H1330">
        <v>221.065572</v>
      </c>
      <c r="I1330">
        <v>7.4320959999999996</v>
      </c>
    </row>
    <row r="1331" spans="1:9" x14ac:dyDescent="0.25">
      <c r="A1331">
        <v>1330</v>
      </c>
      <c r="F1331">
        <v>219.469897</v>
      </c>
      <c r="G1331">
        <v>4.0867100000000001</v>
      </c>
      <c r="H1331">
        <v>221.08254099999999</v>
      </c>
      <c r="I1331">
        <v>7.3998249999999999</v>
      </c>
    </row>
    <row r="1332" spans="1:9" x14ac:dyDescent="0.25">
      <c r="A1332">
        <v>1331</v>
      </c>
      <c r="F1332">
        <v>219.48878500000001</v>
      </c>
      <c r="G1332">
        <v>4.0886800000000001</v>
      </c>
      <c r="H1332">
        <v>221.06931</v>
      </c>
      <c r="I1332">
        <v>7.411238</v>
      </c>
    </row>
    <row r="1333" spans="1:9" x14ac:dyDescent="0.25">
      <c r="A1333">
        <v>1332</v>
      </c>
      <c r="F1333">
        <v>219.55054899999999</v>
      </c>
      <c r="G1333">
        <v>4.0798430000000003</v>
      </c>
      <c r="H1333">
        <v>221.054866</v>
      </c>
      <c r="I1333">
        <v>7.427702</v>
      </c>
    </row>
    <row r="1334" spans="1:9" x14ac:dyDescent="0.25">
      <c r="A1334">
        <v>1333</v>
      </c>
      <c r="F1334">
        <v>219.55494300000001</v>
      </c>
      <c r="G1334">
        <v>4.1063559999999999</v>
      </c>
      <c r="H1334">
        <v>221.02315099999998</v>
      </c>
      <c r="I1334">
        <v>7.3853299999999997</v>
      </c>
    </row>
    <row r="1335" spans="1:9" x14ac:dyDescent="0.25">
      <c r="A1335">
        <v>1334</v>
      </c>
      <c r="F1335">
        <v>219.498784</v>
      </c>
      <c r="G1335">
        <v>4.0992350000000002</v>
      </c>
    </row>
    <row r="1336" spans="1:9" x14ac:dyDescent="0.25">
      <c r="A1336">
        <v>1335</v>
      </c>
      <c r="D1336">
        <v>204.08591699999999</v>
      </c>
      <c r="E1336">
        <v>6.7669389999999998</v>
      </c>
      <c r="F1336">
        <v>219.50454099999999</v>
      </c>
      <c r="G1336">
        <v>4.0490360000000001</v>
      </c>
    </row>
    <row r="1337" spans="1:9" x14ac:dyDescent="0.25">
      <c r="A1337">
        <v>1336</v>
      </c>
      <c r="D1337">
        <v>204.10433499999999</v>
      </c>
      <c r="E1337">
        <v>6.7436730000000003</v>
      </c>
      <c r="F1337">
        <v>219.509693</v>
      </c>
      <c r="G1337">
        <v>4.1407990000000003</v>
      </c>
    </row>
    <row r="1338" spans="1:9" x14ac:dyDescent="0.25">
      <c r="A1338">
        <v>1337</v>
      </c>
      <c r="D1338">
        <v>204.09765099999998</v>
      </c>
      <c r="E1338">
        <v>6.7515809999999998</v>
      </c>
    </row>
    <row r="1339" spans="1:9" x14ac:dyDescent="0.25">
      <c r="A1339">
        <v>1338</v>
      </c>
      <c r="D1339">
        <v>204.09163599999999</v>
      </c>
      <c r="E1339">
        <v>6.7414290000000001</v>
      </c>
    </row>
    <row r="1340" spans="1:9" x14ac:dyDescent="0.25">
      <c r="A1340">
        <v>1339</v>
      </c>
      <c r="D1340">
        <v>204.08556300000001</v>
      </c>
      <c r="E1340">
        <v>6.7193370000000003</v>
      </c>
    </row>
    <row r="1341" spans="1:9" x14ac:dyDescent="0.25">
      <c r="A1341">
        <v>1340</v>
      </c>
      <c r="D1341">
        <v>204.06739299999998</v>
      </c>
      <c r="E1341">
        <v>6.7323979999999999</v>
      </c>
    </row>
    <row r="1342" spans="1:9" x14ac:dyDescent="0.25">
      <c r="A1342">
        <v>1341</v>
      </c>
      <c r="B1342">
        <v>197.60163399999999</v>
      </c>
      <c r="C1342">
        <v>6.0537239999999999</v>
      </c>
      <c r="D1342">
        <v>204.105864</v>
      </c>
      <c r="E1342">
        <v>6.7390809999999997</v>
      </c>
    </row>
    <row r="1343" spans="1:9" x14ac:dyDescent="0.25">
      <c r="A1343">
        <v>1342</v>
      </c>
      <c r="B1343">
        <v>197.580611</v>
      </c>
      <c r="C1343">
        <v>6.0481629999999997</v>
      </c>
      <c r="D1343">
        <v>204.09592000000001</v>
      </c>
      <c r="E1343">
        <v>6.7305609999999998</v>
      </c>
    </row>
    <row r="1344" spans="1:9" x14ac:dyDescent="0.25">
      <c r="A1344">
        <v>1343</v>
      </c>
      <c r="B1344">
        <v>197.60061200000001</v>
      </c>
      <c r="C1344">
        <v>6.0704589999999996</v>
      </c>
      <c r="D1344">
        <v>204.08591699999999</v>
      </c>
      <c r="E1344">
        <v>6.7669389999999998</v>
      </c>
    </row>
    <row r="1345" spans="1:9" x14ac:dyDescent="0.25">
      <c r="A1345">
        <v>1344</v>
      </c>
      <c r="B1345">
        <v>197.597701</v>
      </c>
      <c r="C1345">
        <v>6.0455610000000002</v>
      </c>
    </row>
    <row r="1346" spans="1:9" x14ac:dyDescent="0.25">
      <c r="A1346">
        <v>1345</v>
      </c>
      <c r="B1346">
        <v>197.582446</v>
      </c>
      <c r="C1346">
        <v>6.0496429999999997</v>
      </c>
    </row>
    <row r="1347" spans="1:9" x14ac:dyDescent="0.25">
      <c r="A1347">
        <v>1346</v>
      </c>
      <c r="B1347">
        <v>197.56234599999999</v>
      </c>
      <c r="C1347">
        <v>6.0773979999999996</v>
      </c>
    </row>
    <row r="1348" spans="1:9" x14ac:dyDescent="0.25">
      <c r="A1348">
        <v>1347</v>
      </c>
      <c r="B1348">
        <v>197.60540700000001</v>
      </c>
      <c r="C1348">
        <v>6.1283159999999999</v>
      </c>
    </row>
    <row r="1349" spans="1:9" x14ac:dyDescent="0.25">
      <c r="A1349">
        <v>1348</v>
      </c>
      <c r="B1349">
        <v>197.558063</v>
      </c>
      <c r="C1349">
        <v>6.0947449999999996</v>
      </c>
      <c r="H1349">
        <v>198.81387999999998</v>
      </c>
      <c r="I1349">
        <v>8.1782140000000005</v>
      </c>
    </row>
    <row r="1350" spans="1:9" x14ac:dyDescent="0.25">
      <c r="A1350">
        <v>1349</v>
      </c>
      <c r="B1350">
        <v>197.60163399999999</v>
      </c>
      <c r="C1350">
        <v>6.0537239999999999</v>
      </c>
      <c r="H1350">
        <v>198.93698799999999</v>
      </c>
      <c r="I1350">
        <v>8.1353570000000008</v>
      </c>
    </row>
    <row r="1351" spans="1:9" x14ac:dyDescent="0.25">
      <c r="A1351">
        <v>1350</v>
      </c>
      <c r="H1351">
        <v>198.92499799999999</v>
      </c>
      <c r="I1351">
        <v>8.1331629999999997</v>
      </c>
    </row>
    <row r="1352" spans="1:9" x14ac:dyDescent="0.25">
      <c r="A1352">
        <v>1351</v>
      </c>
      <c r="F1352">
        <v>196.283366</v>
      </c>
      <c r="G1352">
        <v>4.8972449999999998</v>
      </c>
      <c r="H1352">
        <v>198.93275399999999</v>
      </c>
      <c r="I1352">
        <v>8.1388259999999999</v>
      </c>
    </row>
    <row r="1353" spans="1:9" x14ac:dyDescent="0.25">
      <c r="A1353">
        <v>1352</v>
      </c>
      <c r="F1353">
        <v>196.29081600000001</v>
      </c>
      <c r="G1353">
        <v>4.9505610000000004</v>
      </c>
      <c r="H1353">
        <v>198.946425</v>
      </c>
      <c r="I1353">
        <v>8.173368</v>
      </c>
    </row>
    <row r="1354" spans="1:9" x14ac:dyDescent="0.25">
      <c r="A1354">
        <v>1353</v>
      </c>
      <c r="F1354">
        <v>196.287803</v>
      </c>
      <c r="G1354">
        <v>4.9553060000000002</v>
      </c>
      <c r="H1354">
        <v>198.92285799999999</v>
      </c>
      <c r="I1354">
        <v>8.1791319999999992</v>
      </c>
    </row>
    <row r="1355" spans="1:9" x14ac:dyDescent="0.25">
      <c r="A1355">
        <v>1354</v>
      </c>
      <c r="F1355">
        <v>196.27765199999999</v>
      </c>
      <c r="G1355">
        <v>4.972143</v>
      </c>
      <c r="H1355">
        <v>198.94301100000001</v>
      </c>
      <c r="I1355">
        <v>8.1551530000000003</v>
      </c>
    </row>
    <row r="1356" spans="1:9" x14ac:dyDescent="0.25">
      <c r="A1356">
        <v>1355</v>
      </c>
      <c r="F1356">
        <v>196.26489900000001</v>
      </c>
      <c r="G1356">
        <v>4.9508679999999998</v>
      </c>
      <c r="H1356">
        <v>198.929847</v>
      </c>
      <c r="I1356">
        <v>8.1433680000000006</v>
      </c>
    </row>
    <row r="1357" spans="1:9" x14ac:dyDescent="0.25">
      <c r="A1357">
        <v>1356</v>
      </c>
      <c r="F1357">
        <v>196.27673199999998</v>
      </c>
      <c r="G1357">
        <v>4.9247449999999997</v>
      </c>
      <c r="H1357">
        <v>198.86801</v>
      </c>
      <c r="I1357">
        <v>8.1880609999999994</v>
      </c>
    </row>
    <row r="1358" spans="1:9" x14ac:dyDescent="0.25">
      <c r="A1358">
        <v>1357</v>
      </c>
      <c r="F1358">
        <v>196.29040800000001</v>
      </c>
      <c r="G1358">
        <v>4.9072959999999997</v>
      </c>
      <c r="H1358">
        <v>198.81387999999998</v>
      </c>
      <c r="I1358">
        <v>8.1782140000000005</v>
      </c>
    </row>
    <row r="1359" spans="1:9" x14ac:dyDescent="0.25">
      <c r="A1359">
        <v>1358</v>
      </c>
      <c r="D1359">
        <v>179.37505099999998</v>
      </c>
      <c r="E1359">
        <v>8.4344389999999994</v>
      </c>
      <c r="F1359">
        <v>196.19035600000001</v>
      </c>
      <c r="G1359">
        <v>4.8669900000000004</v>
      </c>
    </row>
    <row r="1360" spans="1:9" x14ac:dyDescent="0.25">
      <c r="A1360">
        <v>1359</v>
      </c>
      <c r="D1360">
        <v>179.40055899999999</v>
      </c>
      <c r="E1360">
        <v>8.3990310000000008</v>
      </c>
      <c r="F1360">
        <v>196.266479</v>
      </c>
      <c r="G1360">
        <v>4.9216829999999998</v>
      </c>
    </row>
    <row r="1361" spans="1:9" x14ac:dyDescent="0.25">
      <c r="A1361">
        <v>1360</v>
      </c>
      <c r="D1361">
        <v>179.37158099999999</v>
      </c>
      <c r="E1361">
        <v>8.4185210000000001</v>
      </c>
      <c r="F1361">
        <v>196.266479</v>
      </c>
      <c r="G1361">
        <v>4.9216829999999998</v>
      </c>
    </row>
    <row r="1362" spans="1:9" x14ac:dyDescent="0.25">
      <c r="A1362">
        <v>1361</v>
      </c>
      <c r="D1362">
        <v>179.374593</v>
      </c>
      <c r="E1362">
        <v>8.4314280000000004</v>
      </c>
    </row>
    <row r="1363" spans="1:9" x14ac:dyDescent="0.25">
      <c r="A1363">
        <v>1362</v>
      </c>
      <c r="D1363">
        <v>179.37668500000001</v>
      </c>
      <c r="E1363">
        <v>8.4345409999999994</v>
      </c>
    </row>
    <row r="1364" spans="1:9" x14ac:dyDescent="0.25">
      <c r="A1364">
        <v>1363</v>
      </c>
      <c r="D1364">
        <v>179.357755</v>
      </c>
      <c r="E1364">
        <v>8.4414280000000002</v>
      </c>
    </row>
    <row r="1365" spans="1:9" x14ac:dyDescent="0.25">
      <c r="A1365">
        <v>1364</v>
      </c>
      <c r="D1365">
        <v>179.35637800000001</v>
      </c>
      <c r="E1365">
        <v>8.4385200000000005</v>
      </c>
    </row>
    <row r="1366" spans="1:9" x14ac:dyDescent="0.25">
      <c r="A1366">
        <v>1365</v>
      </c>
      <c r="B1366">
        <v>172.852397</v>
      </c>
      <c r="C1366">
        <v>7.6809190000000003</v>
      </c>
      <c r="D1366">
        <v>179.32500199999998</v>
      </c>
      <c r="E1366">
        <v>8.4372959999999999</v>
      </c>
    </row>
    <row r="1367" spans="1:9" x14ac:dyDescent="0.25">
      <c r="A1367">
        <v>1366</v>
      </c>
      <c r="B1367">
        <v>172.787856</v>
      </c>
      <c r="C1367">
        <v>7.6560199999999998</v>
      </c>
      <c r="D1367">
        <v>179.29086799999999</v>
      </c>
      <c r="E1367">
        <v>8.4193359999999995</v>
      </c>
    </row>
    <row r="1368" spans="1:9" x14ac:dyDescent="0.25">
      <c r="A1368">
        <v>1367</v>
      </c>
      <c r="B1368">
        <v>172.79040800000001</v>
      </c>
      <c r="C1368">
        <v>7.6682139999999999</v>
      </c>
      <c r="D1368">
        <v>179.37505099999998</v>
      </c>
      <c r="E1368">
        <v>8.4344389999999994</v>
      </c>
    </row>
    <row r="1369" spans="1:9" x14ac:dyDescent="0.25">
      <c r="A1369">
        <v>1368</v>
      </c>
      <c r="B1369">
        <v>172.83908199999999</v>
      </c>
      <c r="C1369">
        <v>7.6897440000000001</v>
      </c>
    </row>
    <row r="1370" spans="1:9" x14ac:dyDescent="0.25">
      <c r="A1370">
        <v>1369</v>
      </c>
      <c r="B1370">
        <v>172.80678599999999</v>
      </c>
      <c r="C1370">
        <v>7.6573469999999997</v>
      </c>
    </row>
    <row r="1371" spans="1:9" x14ac:dyDescent="0.25">
      <c r="A1371">
        <v>1370</v>
      </c>
      <c r="B1371">
        <v>172.82301000000001</v>
      </c>
      <c r="C1371">
        <v>7.6443880000000002</v>
      </c>
    </row>
    <row r="1372" spans="1:9" x14ac:dyDescent="0.25">
      <c r="A1372">
        <v>1371</v>
      </c>
      <c r="B1372">
        <v>172.84448900000001</v>
      </c>
      <c r="C1372">
        <v>7.7050510000000001</v>
      </c>
    </row>
    <row r="1373" spans="1:9" x14ac:dyDescent="0.25">
      <c r="A1373">
        <v>1372</v>
      </c>
      <c r="B1373">
        <v>172.84311199999999</v>
      </c>
      <c r="C1373">
        <v>7.7002040000000003</v>
      </c>
    </row>
    <row r="1374" spans="1:9" x14ac:dyDescent="0.25">
      <c r="A1374">
        <v>1373</v>
      </c>
      <c r="B1374">
        <v>172.852397</v>
      </c>
      <c r="C1374">
        <v>7.6809190000000003</v>
      </c>
      <c r="H1374">
        <v>173.97413299999999</v>
      </c>
      <c r="I1374">
        <v>9.9869889999999995</v>
      </c>
    </row>
    <row r="1375" spans="1:9" x14ac:dyDescent="0.25">
      <c r="A1375">
        <v>1374</v>
      </c>
      <c r="B1375">
        <v>172.852397</v>
      </c>
      <c r="C1375">
        <v>7.6809190000000003</v>
      </c>
      <c r="H1375">
        <v>173.975764</v>
      </c>
      <c r="I1375">
        <v>10.003215000000001</v>
      </c>
    </row>
    <row r="1376" spans="1:9" x14ac:dyDescent="0.25">
      <c r="A1376">
        <v>1375</v>
      </c>
      <c r="H1376">
        <v>173.971633</v>
      </c>
      <c r="I1376">
        <v>10.007602</v>
      </c>
    </row>
    <row r="1377" spans="1:9" x14ac:dyDescent="0.25">
      <c r="A1377">
        <v>1376</v>
      </c>
      <c r="F1377">
        <v>171.21362199999999</v>
      </c>
      <c r="G1377">
        <v>6.7086220000000001</v>
      </c>
      <c r="H1377">
        <v>173.963469</v>
      </c>
      <c r="I1377">
        <v>10.033010000000001</v>
      </c>
    </row>
    <row r="1378" spans="1:9" x14ac:dyDescent="0.25">
      <c r="A1378">
        <v>1377</v>
      </c>
      <c r="F1378">
        <v>171.14719300000002</v>
      </c>
      <c r="G1378">
        <v>6.66</v>
      </c>
      <c r="H1378">
        <v>173.98</v>
      </c>
      <c r="I1378">
        <v>10.063571</v>
      </c>
    </row>
    <row r="1379" spans="1:9" x14ac:dyDescent="0.25">
      <c r="A1379">
        <v>1378</v>
      </c>
      <c r="F1379">
        <v>171.17398</v>
      </c>
      <c r="G1379">
        <v>6.670102</v>
      </c>
      <c r="H1379">
        <v>173.99601999999999</v>
      </c>
      <c r="I1379">
        <v>10.042396999999999</v>
      </c>
    </row>
    <row r="1380" spans="1:9" x14ac:dyDescent="0.25">
      <c r="A1380">
        <v>1379</v>
      </c>
      <c r="F1380">
        <v>171.16652999999999</v>
      </c>
      <c r="G1380">
        <v>6.6557659999999998</v>
      </c>
      <c r="H1380">
        <v>174.019488</v>
      </c>
      <c r="I1380">
        <v>10.023213999999999</v>
      </c>
    </row>
    <row r="1381" spans="1:9" x14ac:dyDescent="0.25">
      <c r="A1381">
        <v>1380</v>
      </c>
      <c r="F1381">
        <v>171.17750100000001</v>
      </c>
      <c r="G1381">
        <v>6.6738770000000001</v>
      </c>
      <c r="H1381">
        <v>174.00637699999999</v>
      </c>
      <c r="I1381">
        <v>10.056122999999999</v>
      </c>
    </row>
    <row r="1382" spans="1:9" x14ac:dyDescent="0.25">
      <c r="A1382">
        <v>1381</v>
      </c>
      <c r="F1382">
        <v>171.16499999999999</v>
      </c>
      <c r="G1382">
        <v>6.6690820000000004</v>
      </c>
      <c r="H1382">
        <v>173.982551</v>
      </c>
      <c r="I1382">
        <v>9.9693869999999993</v>
      </c>
    </row>
    <row r="1383" spans="1:9" x14ac:dyDescent="0.25">
      <c r="A1383">
        <v>1382</v>
      </c>
      <c r="D1383">
        <v>157.413724</v>
      </c>
      <c r="E1383">
        <v>8.6127040000000008</v>
      </c>
      <c r="F1383">
        <v>171.12362400000001</v>
      </c>
      <c r="G1383">
        <v>6.6211729999999998</v>
      </c>
      <c r="H1383">
        <v>173.97413299999999</v>
      </c>
      <c r="I1383">
        <v>9.9869889999999995</v>
      </c>
    </row>
    <row r="1384" spans="1:9" x14ac:dyDescent="0.25">
      <c r="A1384">
        <v>1383</v>
      </c>
      <c r="D1384">
        <v>157.413724</v>
      </c>
      <c r="E1384">
        <v>8.6127040000000008</v>
      </c>
      <c r="F1384">
        <v>171.15744899999999</v>
      </c>
      <c r="G1384">
        <v>6.5010709999999996</v>
      </c>
    </row>
    <row r="1385" spans="1:9" x14ac:dyDescent="0.25">
      <c r="A1385">
        <v>1384</v>
      </c>
      <c r="D1385">
        <v>157.413724</v>
      </c>
      <c r="E1385">
        <v>8.6127040000000008</v>
      </c>
      <c r="F1385">
        <v>171.21362199999999</v>
      </c>
      <c r="G1385">
        <v>6.7086220000000001</v>
      </c>
    </row>
    <row r="1386" spans="1:9" x14ac:dyDescent="0.25">
      <c r="A1386">
        <v>1385</v>
      </c>
      <c r="D1386">
        <v>157.413724</v>
      </c>
      <c r="E1386">
        <v>8.6127040000000008</v>
      </c>
    </row>
    <row r="1387" spans="1:9" x14ac:dyDescent="0.25">
      <c r="A1387">
        <v>1386</v>
      </c>
      <c r="D1387">
        <v>157.413724</v>
      </c>
      <c r="E1387">
        <v>8.6127040000000008</v>
      </c>
    </row>
    <row r="1388" spans="1:9" x14ac:dyDescent="0.25">
      <c r="A1388">
        <v>1387</v>
      </c>
      <c r="D1388">
        <v>157.413724</v>
      </c>
      <c r="E1388">
        <v>8.6127040000000008</v>
      </c>
    </row>
    <row r="1389" spans="1:9" x14ac:dyDescent="0.25">
      <c r="A1389">
        <v>1388</v>
      </c>
      <c r="D1389">
        <v>157.413724</v>
      </c>
      <c r="E1389">
        <v>8.6127040000000008</v>
      </c>
    </row>
    <row r="1390" spans="1:9" x14ac:dyDescent="0.25">
      <c r="A1390">
        <v>1389</v>
      </c>
      <c r="D1390">
        <v>157.413724</v>
      </c>
      <c r="E1390">
        <v>8.6127040000000008</v>
      </c>
    </row>
    <row r="1391" spans="1:9" x14ac:dyDescent="0.25">
      <c r="A1391">
        <v>1390</v>
      </c>
      <c r="B1391">
        <v>153.108724</v>
      </c>
      <c r="C1391">
        <v>7.8238260000000004</v>
      </c>
      <c r="D1391">
        <v>157.413724</v>
      </c>
      <c r="E1391">
        <v>8.6127040000000008</v>
      </c>
    </row>
    <row r="1392" spans="1:9" x14ac:dyDescent="0.25">
      <c r="A1392">
        <v>1391</v>
      </c>
      <c r="B1392">
        <v>153.108724</v>
      </c>
      <c r="C1392">
        <v>7.8238260000000004</v>
      </c>
      <c r="D1392">
        <v>157.413724</v>
      </c>
      <c r="E1392">
        <v>8.6127040000000008</v>
      </c>
    </row>
    <row r="1393" spans="1:9" x14ac:dyDescent="0.25">
      <c r="A1393">
        <v>1392</v>
      </c>
      <c r="B1393">
        <v>153.108724</v>
      </c>
      <c r="C1393">
        <v>7.8238260000000004</v>
      </c>
      <c r="D1393">
        <v>157.413724</v>
      </c>
      <c r="E1393">
        <v>8.6127040000000008</v>
      </c>
    </row>
    <row r="1394" spans="1:9" x14ac:dyDescent="0.25">
      <c r="A1394">
        <v>1393</v>
      </c>
      <c r="B1394">
        <v>153.108724</v>
      </c>
      <c r="C1394">
        <v>7.8238260000000004</v>
      </c>
      <c r="D1394">
        <v>157.413724</v>
      </c>
      <c r="E1394">
        <v>8.6127040000000008</v>
      </c>
    </row>
    <row r="1395" spans="1:9" x14ac:dyDescent="0.25">
      <c r="A1395">
        <v>1394</v>
      </c>
      <c r="B1395">
        <v>153.108724</v>
      </c>
      <c r="C1395">
        <v>7.8238260000000004</v>
      </c>
    </row>
    <row r="1396" spans="1:9" x14ac:dyDescent="0.25">
      <c r="A1396">
        <v>1395</v>
      </c>
      <c r="B1396">
        <v>153.108724</v>
      </c>
      <c r="C1396">
        <v>7.8238260000000004</v>
      </c>
    </row>
    <row r="1397" spans="1:9" x14ac:dyDescent="0.25">
      <c r="A1397">
        <v>1396</v>
      </c>
      <c r="B1397">
        <v>153.108724</v>
      </c>
      <c r="C1397">
        <v>7.8238260000000004</v>
      </c>
    </row>
    <row r="1398" spans="1:9" x14ac:dyDescent="0.25">
      <c r="A1398">
        <v>1397</v>
      </c>
      <c r="B1398">
        <v>153.108724</v>
      </c>
      <c r="C1398">
        <v>7.8238260000000004</v>
      </c>
      <c r="H1398">
        <v>154.340867</v>
      </c>
      <c r="I1398">
        <v>9.7783680000000004</v>
      </c>
    </row>
    <row r="1399" spans="1:9" x14ac:dyDescent="0.25">
      <c r="A1399">
        <v>1398</v>
      </c>
      <c r="B1399">
        <v>153.108724</v>
      </c>
      <c r="C1399">
        <v>7.8238260000000004</v>
      </c>
      <c r="H1399">
        <v>154.30535700000001</v>
      </c>
      <c r="I1399">
        <v>9.8212240000000008</v>
      </c>
    </row>
    <row r="1400" spans="1:9" x14ac:dyDescent="0.25">
      <c r="A1400">
        <v>1399</v>
      </c>
      <c r="H1400">
        <v>154.30132599999999</v>
      </c>
      <c r="I1400">
        <v>9.7844379999999997</v>
      </c>
    </row>
    <row r="1401" spans="1:9" x14ac:dyDescent="0.25">
      <c r="A1401">
        <v>1400</v>
      </c>
      <c r="H1401">
        <v>154.35398000000001</v>
      </c>
      <c r="I1401">
        <v>9.7840810000000005</v>
      </c>
    </row>
    <row r="1402" spans="1:9" x14ac:dyDescent="0.25">
      <c r="A1402">
        <v>1401</v>
      </c>
      <c r="F1402">
        <v>152.707245</v>
      </c>
      <c r="G1402">
        <v>6.9906129999999997</v>
      </c>
      <c r="H1402">
        <v>154.34056100000001</v>
      </c>
      <c r="I1402">
        <v>9.7680609999999994</v>
      </c>
    </row>
    <row r="1403" spans="1:9" x14ac:dyDescent="0.25">
      <c r="A1403">
        <v>1402</v>
      </c>
      <c r="F1403">
        <v>152.578418</v>
      </c>
      <c r="G1403">
        <v>6.9344380000000001</v>
      </c>
      <c r="H1403">
        <v>154.345969</v>
      </c>
      <c r="I1403">
        <v>9.8018879999999999</v>
      </c>
    </row>
    <row r="1404" spans="1:9" x14ac:dyDescent="0.25">
      <c r="A1404">
        <v>1403</v>
      </c>
      <c r="F1404">
        <v>152.50760199999999</v>
      </c>
      <c r="G1404">
        <v>6.8820920000000001</v>
      </c>
      <c r="H1404">
        <v>154.34780599999999</v>
      </c>
      <c r="I1404">
        <v>9.800357</v>
      </c>
    </row>
    <row r="1405" spans="1:9" x14ac:dyDescent="0.25">
      <c r="A1405">
        <v>1404</v>
      </c>
      <c r="F1405">
        <v>152.540255</v>
      </c>
      <c r="G1405">
        <v>6.8762249999999998</v>
      </c>
      <c r="H1405">
        <v>154.391581</v>
      </c>
      <c r="I1405">
        <v>9.8623969999999996</v>
      </c>
    </row>
    <row r="1406" spans="1:9" x14ac:dyDescent="0.25">
      <c r="A1406">
        <v>1405</v>
      </c>
      <c r="F1406">
        <v>152.52658099999999</v>
      </c>
      <c r="G1406">
        <v>6.9286219999999998</v>
      </c>
      <c r="H1406">
        <v>154.42132599999999</v>
      </c>
      <c r="I1406">
        <v>9.8367349999999991</v>
      </c>
    </row>
    <row r="1407" spans="1:9" x14ac:dyDescent="0.25">
      <c r="A1407">
        <v>1406</v>
      </c>
      <c r="F1407">
        <v>152.52265299999999</v>
      </c>
      <c r="G1407">
        <v>6.8839790000000001</v>
      </c>
      <c r="H1407">
        <v>154.340867</v>
      </c>
      <c r="I1407">
        <v>9.7783680000000004</v>
      </c>
    </row>
    <row r="1408" spans="1:9" x14ac:dyDescent="0.25">
      <c r="A1408">
        <v>1407</v>
      </c>
      <c r="F1408">
        <v>152.58132599999999</v>
      </c>
      <c r="G1408">
        <v>6.9710210000000004</v>
      </c>
      <c r="H1408">
        <v>154.340867</v>
      </c>
      <c r="I1408">
        <v>9.7783680000000004</v>
      </c>
    </row>
    <row r="1409" spans="1:7" x14ac:dyDescent="0.25">
      <c r="A1409">
        <v>1408</v>
      </c>
      <c r="F1409">
        <v>152.45709199999999</v>
      </c>
      <c r="G1409">
        <v>6.7667349999999997</v>
      </c>
    </row>
    <row r="1410" spans="1:7" x14ac:dyDescent="0.25">
      <c r="A1410">
        <v>1409</v>
      </c>
      <c r="F1410">
        <v>152.707245</v>
      </c>
      <c r="G1410">
        <v>6.9906129999999997</v>
      </c>
    </row>
    <row r="1411" spans="1:7" x14ac:dyDescent="0.25">
      <c r="A1411">
        <v>1410</v>
      </c>
    </row>
    <row r="1412" spans="1:7" x14ac:dyDescent="0.25">
      <c r="A1412">
        <v>1411</v>
      </c>
    </row>
    <row r="1413" spans="1:7" x14ac:dyDescent="0.25">
      <c r="A1413">
        <v>1412</v>
      </c>
      <c r="D1413">
        <v>123.12549100000001</v>
      </c>
      <c r="E1413">
        <v>6.6656769999999996</v>
      </c>
    </row>
    <row r="1414" spans="1:7" x14ac:dyDescent="0.25">
      <c r="A1414">
        <v>1413</v>
      </c>
      <c r="D1414">
        <v>123.15048800000001</v>
      </c>
      <c r="E1414">
        <v>6.6176890000000004</v>
      </c>
    </row>
    <row r="1415" spans="1:7" x14ac:dyDescent="0.25">
      <c r="A1415">
        <v>1414</v>
      </c>
      <c r="D1415">
        <v>123.15662600000002</v>
      </c>
      <c r="E1415">
        <v>6.6447500000000002</v>
      </c>
    </row>
    <row r="1416" spans="1:7" x14ac:dyDescent="0.25">
      <c r="A1416">
        <v>1415</v>
      </c>
      <c r="D1416">
        <v>123.13399700000001</v>
      </c>
      <c r="E1416">
        <v>6.6554710000000004</v>
      </c>
    </row>
    <row r="1417" spans="1:7" x14ac:dyDescent="0.25">
      <c r="A1417">
        <v>1416</v>
      </c>
      <c r="B1417">
        <v>118.26034000000001</v>
      </c>
      <c r="C1417">
        <v>5.6481529999999998</v>
      </c>
      <c r="D1417">
        <v>123.13312000000002</v>
      </c>
      <c r="E1417">
        <v>6.6677900000000001</v>
      </c>
    </row>
    <row r="1418" spans="1:7" x14ac:dyDescent="0.25">
      <c r="A1418">
        <v>1417</v>
      </c>
      <c r="B1418">
        <v>118.24353600000001</v>
      </c>
      <c r="C1418">
        <v>5.6635650000000002</v>
      </c>
      <c r="D1418">
        <v>123.154459</v>
      </c>
      <c r="E1418">
        <v>6.6491309999999997</v>
      </c>
    </row>
    <row r="1419" spans="1:7" x14ac:dyDescent="0.25">
      <c r="A1419">
        <v>1418</v>
      </c>
      <c r="B1419">
        <v>118.282813</v>
      </c>
      <c r="C1419">
        <v>5.6327930000000004</v>
      </c>
      <c r="D1419">
        <v>123.12802000000001</v>
      </c>
      <c r="E1419">
        <v>6.7129430000000001</v>
      </c>
    </row>
    <row r="1420" spans="1:7" x14ac:dyDescent="0.25">
      <c r="A1420">
        <v>1419</v>
      </c>
      <c r="B1420">
        <v>118.26915200000002</v>
      </c>
      <c r="C1420">
        <v>5.663926</v>
      </c>
      <c r="D1420">
        <v>123.14652100000001</v>
      </c>
      <c r="E1420">
        <v>6.6979939999999996</v>
      </c>
    </row>
    <row r="1421" spans="1:7" x14ac:dyDescent="0.25">
      <c r="A1421">
        <v>1420</v>
      </c>
      <c r="B1421">
        <v>118.24806800000002</v>
      </c>
      <c r="C1421">
        <v>5.6675849999999999</v>
      </c>
      <c r="D1421">
        <v>123.12549100000001</v>
      </c>
      <c r="E1421">
        <v>6.6656769999999996</v>
      </c>
    </row>
    <row r="1422" spans="1:7" x14ac:dyDescent="0.25">
      <c r="A1422">
        <v>1421</v>
      </c>
      <c r="B1422">
        <v>118.23266100000001</v>
      </c>
      <c r="C1422">
        <v>5.6623279999999996</v>
      </c>
    </row>
    <row r="1423" spans="1:7" x14ac:dyDescent="0.25">
      <c r="A1423">
        <v>1422</v>
      </c>
      <c r="B1423">
        <v>118.25837900000002</v>
      </c>
      <c r="C1423">
        <v>5.6775330000000004</v>
      </c>
    </row>
    <row r="1424" spans="1:7" x14ac:dyDescent="0.25">
      <c r="A1424">
        <v>1423</v>
      </c>
      <c r="B1424">
        <v>118.20441300000002</v>
      </c>
      <c r="C1424">
        <v>5.7710850000000002</v>
      </c>
    </row>
    <row r="1425" spans="1:9" x14ac:dyDescent="0.25">
      <c r="A1425">
        <v>1424</v>
      </c>
      <c r="B1425">
        <v>118.23168000000001</v>
      </c>
      <c r="C1425">
        <v>5.7466530000000002</v>
      </c>
      <c r="H1425">
        <v>118.45280300000002</v>
      </c>
      <c r="I1425">
        <v>8.5199590000000001</v>
      </c>
    </row>
    <row r="1426" spans="1:9" x14ac:dyDescent="0.25">
      <c r="A1426">
        <v>1425</v>
      </c>
      <c r="B1426">
        <v>118.26034000000001</v>
      </c>
      <c r="C1426">
        <v>5.6481529999999998</v>
      </c>
      <c r="H1426">
        <v>118.49450200000001</v>
      </c>
      <c r="I1426">
        <v>8.5211450000000006</v>
      </c>
    </row>
    <row r="1427" spans="1:9" x14ac:dyDescent="0.25">
      <c r="A1427">
        <v>1426</v>
      </c>
      <c r="F1427">
        <v>117.17024500000001</v>
      </c>
      <c r="G1427">
        <v>4.8687100000000001</v>
      </c>
      <c r="H1427">
        <v>118.47981100000001</v>
      </c>
      <c r="I1427">
        <v>8.5285159999999998</v>
      </c>
    </row>
    <row r="1428" spans="1:9" x14ac:dyDescent="0.25">
      <c r="A1428">
        <v>1427</v>
      </c>
      <c r="F1428">
        <v>117.19818000000001</v>
      </c>
      <c r="G1428">
        <v>4.8876270000000002</v>
      </c>
      <c r="H1428">
        <v>118.47151400000001</v>
      </c>
      <c r="I1428">
        <v>8.5575869999999998</v>
      </c>
    </row>
    <row r="1429" spans="1:9" x14ac:dyDescent="0.25">
      <c r="A1429">
        <v>1428</v>
      </c>
      <c r="F1429">
        <v>117.14998500000002</v>
      </c>
      <c r="G1429">
        <v>4.8826790000000004</v>
      </c>
      <c r="H1429">
        <v>118.47651100000002</v>
      </c>
      <c r="I1429">
        <v>8.5570710000000005</v>
      </c>
    </row>
    <row r="1430" spans="1:9" x14ac:dyDescent="0.25">
      <c r="A1430">
        <v>1429</v>
      </c>
      <c r="F1430">
        <v>117.22869300000001</v>
      </c>
      <c r="G1430">
        <v>4.864071</v>
      </c>
      <c r="H1430">
        <v>118.48440000000001</v>
      </c>
      <c r="I1430">
        <v>8.5519689999999997</v>
      </c>
    </row>
    <row r="1431" spans="1:9" x14ac:dyDescent="0.25">
      <c r="A1431">
        <v>1430</v>
      </c>
      <c r="F1431">
        <v>117.20246</v>
      </c>
      <c r="G1431">
        <v>4.857577</v>
      </c>
      <c r="H1431">
        <v>118.49362400000001</v>
      </c>
      <c r="I1431">
        <v>8.5340310000000006</v>
      </c>
    </row>
    <row r="1432" spans="1:9" x14ac:dyDescent="0.25">
      <c r="A1432">
        <v>1431</v>
      </c>
      <c r="F1432">
        <v>117.16869600000001</v>
      </c>
      <c r="G1432">
        <v>4.799023</v>
      </c>
      <c r="H1432">
        <v>118.49847300000002</v>
      </c>
      <c r="I1432">
        <v>8.5445980000000006</v>
      </c>
    </row>
    <row r="1433" spans="1:9" x14ac:dyDescent="0.25">
      <c r="A1433">
        <v>1432</v>
      </c>
      <c r="F1433">
        <v>117.17446800000002</v>
      </c>
      <c r="G1433">
        <v>4.7806740000000003</v>
      </c>
      <c r="H1433">
        <v>118.48779900000001</v>
      </c>
      <c r="I1433">
        <v>8.5668640000000007</v>
      </c>
    </row>
    <row r="1434" spans="1:9" x14ac:dyDescent="0.25">
      <c r="A1434">
        <v>1433</v>
      </c>
      <c r="F1434">
        <v>117.17179000000002</v>
      </c>
      <c r="G1434">
        <v>4.7192850000000002</v>
      </c>
      <c r="H1434">
        <v>118.45280300000002</v>
      </c>
      <c r="I1434">
        <v>8.5199590000000001</v>
      </c>
    </row>
    <row r="1435" spans="1:9" x14ac:dyDescent="0.25">
      <c r="A1435">
        <v>1434</v>
      </c>
      <c r="F1435">
        <v>117.17024500000001</v>
      </c>
      <c r="G1435">
        <v>4.8687100000000001</v>
      </c>
      <c r="H1435">
        <v>118.45280300000002</v>
      </c>
      <c r="I1435">
        <v>8.5199590000000001</v>
      </c>
    </row>
    <row r="1436" spans="1:9" x14ac:dyDescent="0.25">
      <c r="A1436">
        <v>1435</v>
      </c>
    </row>
    <row r="1437" spans="1:9" x14ac:dyDescent="0.25">
      <c r="A1437">
        <v>1436</v>
      </c>
      <c r="D1437">
        <v>96.942551000000009</v>
      </c>
      <c r="E1437">
        <v>7.0517390000000004</v>
      </c>
    </row>
    <row r="1438" spans="1:9" x14ac:dyDescent="0.25">
      <c r="A1438">
        <v>1437</v>
      </c>
      <c r="D1438">
        <v>96.948428000000007</v>
      </c>
      <c r="E1438">
        <v>7.0347809999999997</v>
      </c>
    </row>
    <row r="1439" spans="1:9" x14ac:dyDescent="0.25">
      <c r="A1439">
        <v>1438</v>
      </c>
      <c r="D1439">
        <v>96.957189999999997</v>
      </c>
      <c r="E1439">
        <v>7.0559130000000003</v>
      </c>
    </row>
    <row r="1440" spans="1:9" x14ac:dyDescent="0.25">
      <c r="A1440">
        <v>1439</v>
      </c>
      <c r="D1440">
        <v>96.954408999999998</v>
      </c>
      <c r="E1440">
        <v>7.0809639999999998</v>
      </c>
    </row>
    <row r="1441" spans="1:9" x14ac:dyDescent="0.25">
      <c r="A1441">
        <v>1440</v>
      </c>
      <c r="D1441">
        <v>96.94502700000001</v>
      </c>
      <c r="E1441">
        <v>7.088025</v>
      </c>
    </row>
    <row r="1442" spans="1:9" x14ac:dyDescent="0.25">
      <c r="A1442">
        <v>1441</v>
      </c>
      <c r="B1442">
        <v>91.499491000000006</v>
      </c>
      <c r="C1442">
        <v>6.0407609999999998</v>
      </c>
      <c r="D1442">
        <v>96.909720000000007</v>
      </c>
      <c r="E1442">
        <v>7.0866340000000001</v>
      </c>
    </row>
    <row r="1443" spans="1:9" x14ac:dyDescent="0.25">
      <c r="A1443">
        <v>1442</v>
      </c>
      <c r="B1443">
        <v>91.532481000000004</v>
      </c>
      <c r="C1443">
        <v>6.0466369999999996</v>
      </c>
      <c r="D1443">
        <v>96.914307000000008</v>
      </c>
      <c r="E1443">
        <v>7.0760149999999999</v>
      </c>
    </row>
    <row r="1444" spans="1:9" x14ac:dyDescent="0.25">
      <c r="A1444">
        <v>1443</v>
      </c>
      <c r="B1444">
        <v>91.50366600000001</v>
      </c>
      <c r="C1444">
        <v>6.0439059999999998</v>
      </c>
      <c r="D1444">
        <v>96.832042999999999</v>
      </c>
      <c r="E1444">
        <v>7.0920459999999999</v>
      </c>
    </row>
    <row r="1445" spans="1:9" x14ac:dyDescent="0.25">
      <c r="A1445">
        <v>1444</v>
      </c>
      <c r="B1445">
        <v>91.519129000000007</v>
      </c>
      <c r="C1445">
        <v>6.0322050000000003</v>
      </c>
      <c r="D1445">
        <v>96.842352000000005</v>
      </c>
      <c r="E1445">
        <v>7.0481309999999997</v>
      </c>
    </row>
    <row r="1446" spans="1:9" x14ac:dyDescent="0.25">
      <c r="A1446">
        <v>1445</v>
      </c>
      <c r="B1446">
        <v>91.512788999999998</v>
      </c>
      <c r="C1446">
        <v>6.0391120000000003</v>
      </c>
      <c r="D1446">
        <v>96.942551000000009</v>
      </c>
      <c r="E1446">
        <v>7.0517390000000004</v>
      </c>
    </row>
    <row r="1447" spans="1:9" x14ac:dyDescent="0.25">
      <c r="A1447">
        <v>1446</v>
      </c>
      <c r="B1447">
        <v>91.505162000000013</v>
      </c>
      <c r="C1447">
        <v>6.0589560000000002</v>
      </c>
    </row>
    <row r="1448" spans="1:9" x14ac:dyDescent="0.25">
      <c r="A1448">
        <v>1447</v>
      </c>
      <c r="B1448">
        <v>91.475110999999998</v>
      </c>
      <c r="C1448">
        <v>6.0810170000000001</v>
      </c>
    </row>
    <row r="1449" spans="1:9" x14ac:dyDescent="0.25">
      <c r="A1449">
        <v>1448</v>
      </c>
      <c r="B1449">
        <v>91.501296000000011</v>
      </c>
      <c r="C1449">
        <v>6.1040570000000001</v>
      </c>
    </row>
    <row r="1450" spans="1:9" x14ac:dyDescent="0.25">
      <c r="A1450">
        <v>1449</v>
      </c>
      <c r="B1450">
        <v>91.499491000000006</v>
      </c>
      <c r="C1450">
        <v>6.0407609999999998</v>
      </c>
      <c r="H1450">
        <v>90.775973000000008</v>
      </c>
      <c r="I1450">
        <v>8.6743330000000007</v>
      </c>
    </row>
    <row r="1451" spans="1:9" x14ac:dyDescent="0.25">
      <c r="A1451">
        <v>1450</v>
      </c>
      <c r="B1451">
        <v>91.499491000000006</v>
      </c>
      <c r="C1451">
        <v>6.0214319999999999</v>
      </c>
      <c r="H1451">
        <v>90.68989400000001</v>
      </c>
      <c r="I1451">
        <v>8.7032489999999996</v>
      </c>
    </row>
    <row r="1452" spans="1:9" x14ac:dyDescent="0.25">
      <c r="A1452">
        <v>1451</v>
      </c>
      <c r="F1452">
        <v>89.610880000000009</v>
      </c>
      <c r="G1452">
        <v>5.3185830000000003</v>
      </c>
      <c r="H1452">
        <v>90.730769000000009</v>
      </c>
      <c r="I1452">
        <v>8.6912900000000004</v>
      </c>
    </row>
    <row r="1453" spans="1:9" x14ac:dyDescent="0.25">
      <c r="A1453">
        <v>1452</v>
      </c>
      <c r="F1453">
        <v>89.508206000000001</v>
      </c>
      <c r="G1453">
        <v>5.2512150000000002</v>
      </c>
      <c r="H1453">
        <v>90.749274000000014</v>
      </c>
      <c r="I1453">
        <v>8.7214430000000007</v>
      </c>
    </row>
    <row r="1454" spans="1:9" x14ac:dyDescent="0.25">
      <c r="A1454">
        <v>1453</v>
      </c>
      <c r="F1454">
        <v>89.572583000000009</v>
      </c>
      <c r="G1454">
        <v>5.2491019999999997</v>
      </c>
      <c r="H1454">
        <v>90.741849999999999</v>
      </c>
      <c r="I1454">
        <v>8.728866</v>
      </c>
    </row>
    <row r="1455" spans="1:9" x14ac:dyDescent="0.25">
      <c r="A1455">
        <v>1454</v>
      </c>
      <c r="F1455">
        <v>89.548308000000006</v>
      </c>
      <c r="G1455">
        <v>5.2181240000000004</v>
      </c>
      <c r="H1455">
        <v>90.74283100000001</v>
      </c>
      <c r="I1455">
        <v>8.7192779999999992</v>
      </c>
    </row>
    <row r="1456" spans="1:9" x14ac:dyDescent="0.25">
      <c r="A1456">
        <v>1455</v>
      </c>
      <c r="F1456">
        <v>89.590983000000008</v>
      </c>
      <c r="G1456">
        <v>5.2900799999999997</v>
      </c>
      <c r="H1456">
        <v>90.757470000000012</v>
      </c>
      <c r="I1456">
        <v>8.7155159999999992</v>
      </c>
    </row>
    <row r="1457" spans="1:9" x14ac:dyDescent="0.25">
      <c r="A1457">
        <v>1456</v>
      </c>
      <c r="F1457">
        <v>89.632580000000004</v>
      </c>
      <c r="G1457">
        <v>5.2561640000000001</v>
      </c>
      <c r="H1457">
        <v>90.759633000000008</v>
      </c>
      <c r="I1457">
        <v>8.7176290000000005</v>
      </c>
    </row>
    <row r="1458" spans="1:9" x14ac:dyDescent="0.25">
      <c r="A1458">
        <v>1457</v>
      </c>
      <c r="F1458">
        <v>89.630879000000007</v>
      </c>
      <c r="G1458">
        <v>5.274616</v>
      </c>
      <c r="H1458">
        <v>90.752983999999998</v>
      </c>
      <c r="I1458">
        <v>8.701651</v>
      </c>
    </row>
    <row r="1459" spans="1:9" x14ac:dyDescent="0.25">
      <c r="A1459">
        <v>1458</v>
      </c>
      <c r="F1459">
        <v>89.566708000000006</v>
      </c>
      <c r="G1459">
        <v>5.2646680000000003</v>
      </c>
      <c r="H1459">
        <v>90.775973000000008</v>
      </c>
      <c r="I1459">
        <v>8.6743330000000007</v>
      </c>
    </row>
    <row r="1460" spans="1:9" x14ac:dyDescent="0.25">
      <c r="A1460">
        <v>1459</v>
      </c>
      <c r="F1460">
        <v>89.495629000000008</v>
      </c>
      <c r="G1460">
        <v>5.2251349999999999</v>
      </c>
      <c r="H1460">
        <v>90.775973000000008</v>
      </c>
      <c r="I1460">
        <v>8.6743330000000007</v>
      </c>
    </row>
    <row r="1461" spans="1:9" x14ac:dyDescent="0.25">
      <c r="A1461">
        <v>1460</v>
      </c>
      <c r="F1461">
        <v>89.610880000000009</v>
      </c>
      <c r="G1461">
        <v>5.3185830000000003</v>
      </c>
    </row>
    <row r="1462" spans="1:9" x14ac:dyDescent="0.25">
      <c r="A1462">
        <v>1461</v>
      </c>
      <c r="D1462">
        <v>73.773113000000009</v>
      </c>
      <c r="E1462">
        <v>7.7603090000000003</v>
      </c>
    </row>
    <row r="1463" spans="1:9" x14ac:dyDescent="0.25">
      <c r="A1463">
        <v>1462</v>
      </c>
      <c r="D1463">
        <v>73.76589700000001</v>
      </c>
      <c r="E1463">
        <v>7.7630929999999996</v>
      </c>
    </row>
    <row r="1464" spans="1:9" x14ac:dyDescent="0.25">
      <c r="A1464">
        <v>1463</v>
      </c>
      <c r="D1464">
        <v>73.789916000000005</v>
      </c>
      <c r="E1464">
        <v>7.7619069999999999</v>
      </c>
    </row>
    <row r="1465" spans="1:9" x14ac:dyDescent="0.25">
      <c r="A1465">
        <v>1464</v>
      </c>
      <c r="D1465">
        <v>73.817234000000013</v>
      </c>
      <c r="E1465">
        <v>7.7530929999999998</v>
      </c>
    </row>
    <row r="1466" spans="1:9" x14ac:dyDescent="0.25">
      <c r="A1466">
        <v>1465</v>
      </c>
      <c r="D1466">
        <v>73.818574000000012</v>
      </c>
      <c r="E1466">
        <v>7.7489179999999998</v>
      </c>
    </row>
    <row r="1467" spans="1:9" x14ac:dyDescent="0.25">
      <c r="A1467">
        <v>1466</v>
      </c>
      <c r="D1467">
        <v>73.797132000000005</v>
      </c>
      <c r="E1467">
        <v>7.7839669999999996</v>
      </c>
    </row>
    <row r="1468" spans="1:9" x14ac:dyDescent="0.25">
      <c r="A1468">
        <v>1467</v>
      </c>
      <c r="B1468">
        <v>67.447970999999995</v>
      </c>
      <c r="C1468">
        <v>6.4694789999999998</v>
      </c>
      <c r="D1468">
        <v>73.770329000000004</v>
      </c>
      <c r="E1468">
        <v>7.766597</v>
      </c>
    </row>
    <row r="1469" spans="1:9" x14ac:dyDescent="0.25">
      <c r="A1469">
        <v>1468</v>
      </c>
      <c r="B1469">
        <v>67.480464000000012</v>
      </c>
      <c r="C1469">
        <v>6.443854</v>
      </c>
      <c r="D1469">
        <v>73.725435000000004</v>
      </c>
      <c r="E1469">
        <v>7.7911320000000002</v>
      </c>
    </row>
    <row r="1470" spans="1:9" x14ac:dyDescent="0.25">
      <c r="A1470">
        <v>1469</v>
      </c>
      <c r="B1470">
        <v>67.489742000000007</v>
      </c>
      <c r="C1470">
        <v>6.4379689999999998</v>
      </c>
      <c r="D1470">
        <v>73.773113000000009</v>
      </c>
      <c r="E1470">
        <v>7.7603090000000003</v>
      </c>
    </row>
    <row r="1471" spans="1:9" x14ac:dyDescent="0.25">
      <c r="A1471">
        <v>1470</v>
      </c>
      <c r="B1471">
        <v>67.481296</v>
      </c>
      <c r="C1471">
        <v>6.4376040000000003</v>
      </c>
      <c r="D1471">
        <v>73.773113000000009</v>
      </c>
      <c r="E1471">
        <v>7.7603090000000003</v>
      </c>
    </row>
    <row r="1472" spans="1:9" x14ac:dyDescent="0.25">
      <c r="A1472">
        <v>1471</v>
      </c>
      <c r="B1472">
        <v>67.457080000000005</v>
      </c>
      <c r="C1472">
        <v>6.419219</v>
      </c>
    </row>
    <row r="1473" spans="1:9" x14ac:dyDescent="0.25">
      <c r="A1473">
        <v>1472</v>
      </c>
      <c r="B1473">
        <v>67.452026000000004</v>
      </c>
      <c r="C1473">
        <v>6.4377079999999998</v>
      </c>
    </row>
    <row r="1474" spans="1:9" x14ac:dyDescent="0.25">
      <c r="A1474">
        <v>1473</v>
      </c>
      <c r="B1474">
        <v>67.519114999999999</v>
      </c>
      <c r="C1474">
        <v>6.5126039999999996</v>
      </c>
    </row>
    <row r="1475" spans="1:9" x14ac:dyDescent="0.25">
      <c r="A1475">
        <v>1474</v>
      </c>
      <c r="B1475">
        <v>67.457911999999993</v>
      </c>
      <c r="C1475">
        <v>6.5418219999999998</v>
      </c>
    </row>
    <row r="1476" spans="1:9" x14ac:dyDescent="0.25">
      <c r="A1476">
        <v>1475</v>
      </c>
      <c r="B1476">
        <v>67.447970999999995</v>
      </c>
      <c r="C1476">
        <v>6.4694789999999998</v>
      </c>
      <c r="H1476">
        <v>66.653437999999994</v>
      </c>
      <c r="I1476">
        <v>8.9626560000000008</v>
      </c>
    </row>
    <row r="1477" spans="1:9" x14ac:dyDescent="0.25">
      <c r="A1477">
        <v>1476</v>
      </c>
      <c r="H1477">
        <v>66.676563000000002</v>
      </c>
      <c r="I1477">
        <v>8.9685410000000001</v>
      </c>
    </row>
    <row r="1478" spans="1:9" x14ac:dyDescent="0.25">
      <c r="A1478">
        <v>1477</v>
      </c>
      <c r="H1478">
        <v>66.687915000000004</v>
      </c>
      <c r="I1478">
        <v>8.9611970000000003</v>
      </c>
    </row>
    <row r="1479" spans="1:9" x14ac:dyDescent="0.25">
      <c r="A1479">
        <v>1478</v>
      </c>
      <c r="H1479">
        <v>66.668173999999993</v>
      </c>
      <c r="I1479">
        <v>8.9658329999999999</v>
      </c>
    </row>
    <row r="1480" spans="1:9" x14ac:dyDescent="0.25">
      <c r="A1480">
        <v>1479</v>
      </c>
      <c r="F1480">
        <v>64.712492999999995</v>
      </c>
      <c r="G1480">
        <v>5.9264580000000002</v>
      </c>
      <c r="H1480">
        <v>66.692759999999993</v>
      </c>
      <c r="I1480">
        <v>9.0004170000000006</v>
      </c>
    </row>
    <row r="1481" spans="1:9" x14ac:dyDescent="0.25">
      <c r="A1481">
        <v>1480</v>
      </c>
      <c r="F1481">
        <v>64.726245000000006</v>
      </c>
      <c r="G1481">
        <v>5.9146349999999996</v>
      </c>
      <c r="H1481">
        <v>66.669059000000004</v>
      </c>
      <c r="I1481">
        <v>8.9966659999999994</v>
      </c>
    </row>
    <row r="1482" spans="1:9" x14ac:dyDescent="0.25">
      <c r="A1482">
        <v>1481</v>
      </c>
      <c r="F1482">
        <v>64.741714000000002</v>
      </c>
      <c r="G1482">
        <v>5.9003119999999996</v>
      </c>
      <c r="H1482">
        <v>66.707808999999997</v>
      </c>
      <c r="I1482">
        <v>8.9841139999999999</v>
      </c>
    </row>
    <row r="1483" spans="1:9" x14ac:dyDescent="0.25">
      <c r="A1483">
        <v>1482</v>
      </c>
      <c r="D1483">
        <v>52.041038</v>
      </c>
      <c r="E1483">
        <v>7.7757810000000003</v>
      </c>
      <c r="F1483">
        <v>64.760002</v>
      </c>
      <c r="G1483">
        <v>5.9050000000000002</v>
      </c>
      <c r="H1483">
        <v>66.746039999999994</v>
      </c>
      <c r="I1483">
        <v>8.9515619999999991</v>
      </c>
    </row>
    <row r="1484" spans="1:9" x14ac:dyDescent="0.25">
      <c r="A1484">
        <v>1483</v>
      </c>
      <c r="D1484">
        <v>51.999580000000002</v>
      </c>
      <c r="E1484">
        <v>7.7928639999999998</v>
      </c>
      <c r="F1484">
        <v>64.750049000000004</v>
      </c>
      <c r="G1484">
        <v>5.8914059999999999</v>
      </c>
      <c r="H1484">
        <v>66.692291000000012</v>
      </c>
      <c r="I1484">
        <v>8.9623430000000006</v>
      </c>
    </row>
    <row r="1485" spans="1:9" x14ac:dyDescent="0.25">
      <c r="A1485">
        <v>1484</v>
      </c>
      <c r="D1485">
        <v>51.999790000000004</v>
      </c>
      <c r="E1485">
        <v>7.8031769999999998</v>
      </c>
      <c r="F1485">
        <v>64.733902</v>
      </c>
      <c r="G1485">
        <v>5.8591670000000002</v>
      </c>
      <c r="H1485">
        <v>66.651092000000006</v>
      </c>
      <c r="I1485">
        <v>8.9732280000000006</v>
      </c>
    </row>
    <row r="1486" spans="1:9" x14ac:dyDescent="0.25">
      <c r="A1486">
        <v>1485</v>
      </c>
      <c r="D1486">
        <v>52.004947000000001</v>
      </c>
      <c r="E1486">
        <v>7.8250000000000002</v>
      </c>
      <c r="F1486">
        <v>64.72286600000001</v>
      </c>
      <c r="G1486">
        <v>5.8346349999999996</v>
      </c>
      <c r="H1486">
        <v>66.653437999999994</v>
      </c>
      <c r="I1486">
        <v>8.9626560000000008</v>
      </c>
    </row>
    <row r="1487" spans="1:9" x14ac:dyDescent="0.25">
      <c r="A1487">
        <v>1486</v>
      </c>
      <c r="D1487">
        <v>52.028590999999999</v>
      </c>
      <c r="E1487">
        <v>7.7975000000000003</v>
      </c>
      <c r="F1487">
        <v>64.662548000000001</v>
      </c>
      <c r="G1487">
        <v>5.7571349999999999</v>
      </c>
    </row>
    <row r="1488" spans="1:9" x14ac:dyDescent="0.25">
      <c r="A1488">
        <v>1487</v>
      </c>
      <c r="D1488">
        <v>51.993019000000004</v>
      </c>
      <c r="E1488">
        <v>7.7965099999999996</v>
      </c>
      <c r="F1488">
        <v>64.660308000000001</v>
      </c>
      <c r="G1488">
        <v>5.7365620000000002</v>
      </c>
    </row>
    <row r="1489" spans="1:9" x14ac:dyDescent="0.25">
      <c r="A1489">
        <v>1488</v>
      </c>
      <c r="D1489">
        <v>51.974525</v>
      </c>
      <c r="E1489">
        <v>7.7895310000000002</v>
      </c>
      <c r="F1489">
        <v>64.756771000000001</v>
      </c>
      <c r="G1489">
        <v>5.9270319999999996</v>
      </c>
    </row>
    <row r="1490" spans="1:9" x14ac:dyDescent="0.25">
      <c r="A1490">
        <v>1489</v>
      </c>
      <c r="D1490">
        <v>51.987236000000003</v>
      </c>
      <c r="E1490">
        <v>7.7874999999999996</v>
      </c>
    </row>
    <row r="1491" spans="1:9" x14ac:dyDescent="0.25">
      <c r="A1491">
        <v>1490</v>
      </c>
      <c r="D1491">
        <v>51.983905</v>
      </c>
      <c r="E1491">
        <v>7.7837500000000004</v>
      </c>
    </row>
    <row r="1492" spans="1:9" x14ac:dyDescent="0.25">
      <c r="A1492">
        <v>1491</v>
      </c>
      <c r="B1492">
        <v>44.886507999999999</v>
      </c>
      <c r="C1492">
        <v>6.9097910000000002</v>
      </c>
      <c r="D1492">
        <v>51.961040000000004</v>
      </c>
      <c r="E1492">
        <v>7.8006770000000003</v>
      </c>
    </row>
    <row r="1493" spans="1:9" x14ac:dyDescent="0.25">
      <c r="A1493">
        <v>1492</v>
      </c>
      <c r="B1493">
        <v>44.826145000000004</v>
      </c>
      <c r="C1493">
        <v>6.8826039999999997</v>
      </c>
      <c r="D1493">
        <v>51.956195000000001</v>
      </c>
      <c r="E1493">
        <v>7.7853649999999996</v>
      </c>
    </row>
    <row r="1494" spans="1:9" x14ac:dyDescent="0.25">
      <c r="A1494">
        <v>1493</v>
      </c>
      <c r="B1494">
        <v>44.865881999999999</v>
      </c>
      <c r="C1494">
        <v>6.883489</v>
      </c>
      <c r="D1494">
        <v>52.041038</v>
      </c>
      <c r="E1494">
        <v>7.7757810000000003</v>
      </c>
    </row>
    <row r="1495" spans="1:9" x14ac:dyDescent="0.25">
      <c r="A1495">
        <v>1494</v>
      </c>
      <c r="B1495">
        <v>44.925415000000001</v>
      </c>
      <c r="C1495">
        <v>6.8629170000000004</v>
      </c>
    </row>
    <row r="1496" spans="1:9" x14ac:dyDescent="0.25">
      <c r="A1496">
        <v>1495</v>
      </c>
      <c r="B1496">
        <v>44.914009</v>
      </c>
      <c r="C1496">
        <v>6.854063</v>
      </c>
    </row>
    <row r="1497" spans="1:9" x14ac:dyDescent="0.25">
      <c r="A1497">
        <v>1496</v>
      </c>
      <c r="B1497">
        <v>44.923278000000003</v>
      </c>
      <c r="C1497">
        <v>6.820989</v>
      </c>
    </row>
    <row r="1498" spans="1:9" x14ac:dyDescent="0.25">
      <c r="A1498">
        <v>1497</v>
      </c>
      <c r="B1498">
        <v>44.932914000000004</v>
      </c>
      <c r="C1498">
        <v>6.8471349999999997</v>
      </c>
    </row>
    <row r="1499" spans="1:9" x14ac:dyDescent="0.25">
      <c r="A1499">
        <v>1498</v>
      </c>
      <c r="B1499">
        <v>44.951923000000001</v>
      </c>
      <c r="C1499">
        <v>6.8557290000000002</v>
      </c>
      <c r="H1499">
        <v>48.637863000000003</v>
      </c>
      <c r="I1499">
        <v>8.5541140000000002</v>
      </c>
    </row>
    <row r="1500" spans="1:9" x14ac:dyDescent="0.25">
      <c r="A1500">
        <v>1499</v>
      </c>
      <c r="B1500">
        <v>44.957965000000002</v>
      </c>
      <c r="C1500">
        <v>6.874479</v>
      </c>
      <c r="H1500">
        <v>48.623069000000001</v>
      </c>
      <c r="I1500">
        <v>8.4865100000000009</v>
      </c>
    </row>
    <row r="1501" spans="1:9" x14ac:dyDescent="0.25">
      <c r="A1501">
        <v>1500</v>
      </c>
      <c r="B1501">
        <v>44.962862999999999</v>
      </c>
      <c r="C1501">
        <v>6.8755730000000002</v>
      </c>
      <c r="H1501">
        <v>48.632446000000002</v>
      </c>
      <c r="I1501">
        <v>8.4771870000000007</v>
      </c>
    </row>
    <row r="1502" spans="1:9" x14ac:dyDescent="0.25">
      <c r="A1502">
        <v>1501</v>
      </c>
      <c r="B1502">
        <v>44.859839999999998</v>
      </c>
      <c r="C1502">
        <v>6.9043229999999998</v>
      </c>
      <c r="H1502">
        <v>48.656978000000002</v>
      </c>
      <c r="I1502">
        <v>8.4661460000000002</v>
      </c>
    </row>
    <row r="1503" spans="1:9" x14ac:dyDescent="0.25">
      <c r="A1503">
        <v>1502</v>
      </c>
      <c r="B1503">
        <v>44.886507999999999</v>
      </c>
      <c r="C1503">
        <v>6.9097910000000002</v>
      </c>
      <c r="H1503">
        <v>48.601402</v>
      </c>
      <c r="I1503">
        <v>8.4839579999999994</v>
      </c>
    </row>
    <row r="1504" spans="1:9" x14ac:dyDescent="0.25">
      <c r="A1504">
        <v>1503</v>
      </c>
      <c r="F1504">
        <v>44.379425000000005</v>
      </c>
      <c r="G1504">
        <v>5.323385</v>
      </c>
      <c r="H1504">
        <v>48.637863000000003</v>
      </c>
      <c r="I1504">
        <v>8.5541140000000002</v>
      </c>
    </row>
    <row r="1505" spans="1:11" x14ac:dyDescent="0.25">
      <c r="A1505">
        <v>1504</v>
      </c>
      <c r="F1505">
        <v>44.379425000000005</v>
      </c>
      <c r="G1505">
        <v>5.323385</v>
      </c>
      <c r="H1505">
        <v>48.637863000000003</v>
      </c>
      <c r="I1505">
        <v>8.5541140000000002</v>
      </c>
      <c r="J1505">
        <v>39.24541</v>
      </c>
      <c r="K1505">
        <v>13.214948</v>
      </c>
    </row>
    <row r="1506" spans="1:11" x14ac:dyDescent="0.25">
      <c r="A1506">
        <v>1505</v>
      </c>
    </row>
    <row r="1507" spans="1:11" x14ac:dyDescent="0.25">
      <c r="A1507">
        <v>1506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A34B-D5B0-4A83-8372-43784BF6BEAB}">
  <dimension ref="A1:DV1360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2" width="7" bestFit="1" customWidth="1"/>
    <col min="123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288</v>
      </c>
      <c r="K1">
        <v>97.474747474747474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303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301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289</v>
      </c>
      <c r="K2">
        <v>92.592592592592595</v>
      </c>
      <c r="M2" t="s">
        <v>287</v>
      </c>
      <c r="N2">
        <v>198</v>
      </c>
      <c r="R2" t="s">
        <v>236</v>
      </c>
      <c r="S2">
        <v>9.401515151515151E-2</v>
      </c>
      <c r="T2">
        <v>1.7427581055585749E-2</v>
      </c>
      <c r="W2" t="s">
        <v>221</v>
      </c>
      <c r="X2">
        <f>AVERAGE(Coordination!AT:AT)</f>
        <v>0.51575855966992423</v>
      </c>
      <c r="Y2">
        <f>STDEV(Coordination!AT:AT)</f>
        <v>0.21111097487575828</v>
      </c>
      <c r="Z2" t="s">
        <v>224</v>
      </c>
      <c r="AA2">
        <f>AVERAGE(Coordination!AW:AW)</f>
        <v>0.49965859837268911</v>
      </c>
      <c r="AB2">
        <f>STDEV(Coordination!AW:AW)</f>
        <v>0.21411522142090381</v>
      </c>
      <c r="AC2" t="s">
        <v>227</v>
      </c>
      <c r="AD2">
        <f>AVERAGE(Coordination!AZ:AZ)</f>
        <v>0.510157343103533</v>
      </c>
      <c r="AE2">
        <f>STDEV(Coordination!AZ:AZ)</f>
        <v>0.10448431753783002</v>
      </c>
      <c r="AF2" t="s">
        <v>230</v>
      </c>
      <c r="AG2">
        <f>AVERAGE(Coordination!BC:BC)</f>
        <v>0.47975792606758372</v>
      </c>
      <c r="AH2">
        <f>STDEV(Coordination!BC:BC)</f>
        <v>0.26022768896165477</v>
      </c>
      <c r="AK2" t="s">
        <v>304</v>
      </c>
      <c r="AL2">
        <f>AVERAGE(Coordination!BQ:BQ)</f>
        <v>0.31065115432701146</v>
      </c>
      <c r="AM2">
        <f>STDEV(Coordination!BQ:BQ)</f>
        <v>9.0585013917125673E-2</v>
      </c>
      <c r="AN2" t="s">
        <v>307</v>
      </c>
      <c r="AO2">
        <f>AVERAGE(Coordination!BT:BT)</f>
        <v>0.30878273121724975</v>
      </c>
      <c r="AP2">
        <f>STDEV(Coordination!BT:BT)</f>
        <v>9.2301962235414939E-2</v>
      </c>
      <c r="AQ2" t="s">
        <v>310</v>
      </c>
      <c r="AR2">
        <f>AVERAGE(Coordination!BW:BW)</f>
        <v>0.41292062546983999</v>
      </c>
      <c r="AS2">
        <f>STDEV(Coordination!BW:BW)</f>
        <v>5.7193639589475861E-2</v>
      </c>
      <c r="AT2" t="s">
        <v>313</v>
      </c>
      <c r="AU2">
        <f>AVERAGE(Coordination!BZ:BZ)</f>
        <v>0.26554696392183902</v>
      </c>
      <c r="AV2">
        <f>STDEV(Coordination!BZ:BZ)</f>
        <v>0.10954061672512466</v>
      </c>
      <c r="AX2" t="s">
        <v>103</v>
      </c>
      <c r="AY2">
        <f>AVERAGE(Cycle!$CL:$CL)</f>
        <v>10.113207547169811</v>
      </c>
      <c r="AZ2">
        <f>STDEV(Cycle!$CL:$CL)</f>
        <v>1.836178906132669</v>
      </c>
      <c r="BA2" t="s">
        <v>104</v>
      </c>
      <c r="BB2">
        <f>AVERAGE(Cycle!$CP:$CP)</f>
        <v>10.24074074074074</v>
      </c>
      <c r="BC2">
        <f>STDEV(Cycle!$CP:$CP)</f>
        <v>2.091629185228002</v>
      </c>
      <c r="BD2" t="s">
        <v>105</v>
      </c>
      <c r="BE2">
        <f>AVERAGE(Cycle!$CT:$CT)</f>
        <v>9.9600000000000009</v>
      </c>
      <c r="BF2">
        <f>STDEV(Cycle!$CT:$CT)</f>
        <v>1.8178255680670707</v>
      </c>
      <c r="BG2" t="s">
        <v>106</v>
      </c>
      <c r="BH2">
        <f>AVERAGE(Cycle!$CX:$CX)</f>
        <v>10.294117647058824</v>
      </c>
      <c r="BI2">
        <f>STDEV(Cycle!$CX:$CX)</f>
        <v>1.7354436625492515</v>
      </c>
      <c r="BK2" t="s">
        <v>302</v>
      </c>
      <c r="BL2">
        <f>AVERAGE(Cycle!AO:AR)</f>
        <v>205.26396682342008</v>
      </c>
      <c r="BM2">
        <f>STDEV(Cycle!AO:AR)</f>
        <v>42.917533778299131</v>
      </c>
      <c r="BO2" t="s">
        <v>32</v>
      </c>
      <c r="BP2">
        <f>AVERAGE(Cycle!BF:BF)</f>
        <v>1.2555445849056608</v>
      </c>
      <c r="BQ2">
        <f>STDEV(Cycle!BF:BF)</f>
        <v>0.4768075666271861</v>
      </c>
      <c r="BS2" t="s">
        <v>206</v>
      </c>
      <c r="BT2">
        <v>29</v>
      </c>
      <c r="BU2">
        <v>2.165795369678865</v>
      </c>
      <c r="BV2">
        <v>0.14499999999999999</v>
      </c>
      <c r="BX2" t="s">
        <v>140</v>
      </c>
      <c r="BY2">
        <f>AVERAGE(Cycle!DC:DC)</f>
        <v>51.242705218614674</v>
      </c>
      <c r="BZ2">
        <f>STDEV(Cycle!DC:DC)</f>
        <v>15.956870233627123</v>
      </c>
      <c r="CA2" t="s">
        <v>143</v>
      </c>
      <c r="CB2">
        <f>AVERAGE(Cycle!DF:DF)</f>
        <v>50.220611738745319</v>
      </c>
      <c r="CC2">
        <f>STDEV(Cycle!DF:DF)</f>
        <v>18.180569557307578</v>
      </c>
      <c r="CD2" t="s">
        <v>146</v>
      </c>
      <c r="CE2">
        <f>AVERAGE(Cycle!DI:DI)</f>
        <v>37.278623266474931</v>
      </c>
      <c r="CF2">
        <f>STDEV(Cycle!DI:DI)</f>
        <v>10.017034688901203</v>
      </c>
      <c r="CG2" t="s">
        <v>149</v>
      </c>
      <c r="CH2">
        <f>AVERAGE(Cycle!DL:DL)</f>
        <v>56.491972590318149</v>
      </c>
      <c r="CI2">
        <f>STDEV(Cycle!DL:DL)</f>
        <v>14.929273478261763</v>
      </c>
      <c r="CK2" t="s">
        <v>152</v>
      </c>
      <c r="CL2">
        <f>AVERAGE(Cycle!DP:DP)</f>
        <v>27.489308385534791</v>
      </c>
      <c r="CM2">
        <f>STDEV(Cycle!DP:DP)</f>
        <v>17.6635895411981</v>
      </c>
      <c r="CN2" t="s">
        <v>155</v>
      </c>
      <c r="CO2">
        <f>AVERAGE(Cycle!DS:DS)</f>
        <v>26.77695247139691</v>
      </c>
      <c r="CP2">
        <f>STDEV(Cycle!DS:DS)</f>
        <v>17.830469190233725</v>
      </c>
      <c r="CQ2" t="s">
        <v>158</v>
      </c>
      <c r="CR2">
        <f>AVERAGE(Cycle!DV:DV)</f>
        <v>2.9191919191919191</v>
      </c>
      <c r="CS2">
        <f>STDEV(Cycle!DV:DV)</f>
        <v>7.6349709529869596</v>
      </c>
      <c r="CT2" t="s">
        <v>161</v>
      </c>
      <c r="CU2">
        <f>AVERAGE(Cycle!DY:DY)</f>
        <v>34.332258155787571</v>
      </c>
      <c r="CV2">
        <f>STDEV(Cycle!DY:DY)</f>
        <v>28.901162175562749</v>
      </c>
      <c r="CX2" t="s">
        <v>176</v>
      </c>
      <c r="CY2">
        <f>AVERAGE(Cycle!BV:BV)/200</f>
        <v>3.8645833333333338E-2</v>
      </c>
      <c r="CZ2">
        <f>STDEV(Cycle!BV:BV)/200</f>
        <v>1.3318503499304747E-2</v>
      </c>
      <c r="DA2" t="s">
        <v>177</v>
      </c>
      <c r="DB2">
        <f>AVERAGE(Cycle!BZ:BZ)/200</f>
        <v>3.7142857142857144E-2</v>
      </c>
      <c r="DC2">
        <f>STDEV(Cycle!BZ:BZ)/200</f>
        <v>1.4965237496723309E-2</v>
      </c>
      <c r="DD2" t="s">
        <v>178</v>
      </c>
      <c r="DE2">
        <f>AVERAGE(Cycle!CD:CD)/200</f>
        <v>2.9021739130434779E-2</v>
      </c>
      <c r="DF2">
        <f>STDEV(Cycle!CD:CD)/200</f>
        <v>8.9206106677732714E-3</v>
      </c>
      <c r="DG2" t="s">
        <v>179</v>
      </c>
      <c r="DH2">
        <f>AVERAGE(Cycle!CH:CH)/200</f>
        <v>4.1041666666666671E-2</v>
      </c>
      <c r="DI2">
        <f>STDEV(Cycle!CH:CH)/200</f>
        <v>1.0516366845598606E-2</v>
      </c>
      <c r="DK2" t="s">
        <v>192</v>
      </c>
      <c r="DL2">
        <f>AVERAGE(Cycle!CM:CM)/200</f>
        <v>1.2924528301886793E-2</v>
      </c>
      <c r="DM2">
        <f>STDEV(Cycle!CM:CM)/200</f>
        <v>7.4313500600852976E-3</v>
      </c>
      <c r="DN2" t="s">
        <v>193</v>
      </c>
      <c r="DO2">
        <f>AVERAGE(Cycle!CQ:CQ)/200</f>
        <v>1.2777777777777777E-2</v>
      </c>
      <c r="DP2">
        <f>STDEV(Cycle!CQ:CQ)/200</f>
        <v>7.6273259160029869E-3</v>
      </c>
      <c r="DQ2" t="s">
        <v>194</v>
      </c>
      <c r="DR2">
        <f>AVERAGE(Cycle!CU:CU)/200</f>
        <v>1.4000000000000002E-3</v>
      </c>
      <c r="DS2">
        <f>STDEV(Cycle!CU:CU)/200</f>
        <v>3.6477558099439157E-3</v>
      </c>
      <c r="DT2" t="s">
        <v>195</v>
      </c>
      <c r="DU2">
        <f>AVERAGE(Cycle!CY:CY)/200</f>
        <v>1.9215686274509803E-2</v>
      </c>
      <c r="DV2">
        <f>STDEV(Cycle!CY:CY)/200</f>
        <v>1.8584201597583033E-2</v>
      </c>
    </row>
    <row r="3" spans="1:126" x14ac:dyDescent="0.25">
      <c r="A3">
        <v>2</v>
      </c>
      <c r="J3" t="s">
        <v>290</v>
      </c>
      <c r="K3">
        <v>98.165137614678898</v>
      </c>
      <c r="M3" t="s">
        <v>281</v>
      </c>
      <c r="N3">
        <v>92</v>
      </c>
      <c r="O3">
        <f t="shared" ref="O3:O9" si="0" xml:space="preserve"> (N3/N$2)*100</f>
        <v>46.464646464646464</v>
      </c>
      <c r="R3" t="s">
        <v>239</v>
      </c>
      <c r="S3">
        <v>29.442379182156134</v>
      </c>
      <c r="W3" t="s">
        <v>222</v>
      </c>
      <c r="X3">
        <f>AVERAGE(Coordination!AU:AU)</f>
        <v>0.49407944176689494</v>
      </c>
      <c r="Y3">
        <f>STDEV(Coordination!AU:AU)</f>
        <v>0.10429346062303614</v>
      </c>
      <c r="Z3" t="s">
        <v>225</v>
      </c>
      <c r="AA3">
        <f>AVERAGE(Coordination!AX:AX)</f>
        <v>0.45799242558404252</v>
      </c>
      <c r="AB3">
        <f>STDEV(Coordination!AX:AX)</f>
        <v>0.25546541398445072</v>
      </c>
      <c r="AC3" t="s">
        <v>228</v>
      </c>
      <c r="AD3">
        <f>AVERAGE(Coordination!BA:BA)</f>
        <v>0.52489743961880242</v>
      </c>
      <c r="AE3">
        <f>STDEV(Coordination!BA:BA)</f>
        <v>0.24964813647272877</v>
      </c>
      <c r="AF3" t="s">
        <v>231</v>
      </c>
      <c r="AG3">
        <f>AVERAGE(Coordination!BD:BD)</f>
        <v>0.50070615677796781</v>
      </c>
      <c r="AH3">
        <f>STDEV(Coordination!BD:BD)</f>
        <v>9.953894645739704E-2</v>
      </c>
      <c r="AK3" t="s">
        <v>305</v>
      </c>
      <c r="AL3">
        <f>AVERAGE(Coordination!BR:BR)</f>
        <v>0.41145423014358867</v>
      </c>
      <c r="AM3">
        <f>STDEV(Coordination!BR:BR)</f>
        <v>5.3905058750084014E-2</v>
      </c>
      <c r="AN3" t="s">
        <v>308</v>
      </c>
      <c r="AO3">
        <f>AVERAGE(Coordination!BU:BU)</f>
        <v>0.26569007497768088</v>
      </c>
      <c r="AP3">
        <f>STDEV(Coordination!BU:BU)</f>
        <v>0.10497172273014542</v>
      </c>
      <c r="AQ3" t="s">
        <v>311</v>
      </c>
      <c r="AR3">
        <f>AVERAGE(Coordination!BX:BX)</f>
        <v>0.27382098931239252</v>
      </c>
      <c r="AS3">
        <f>STDEV(Coordination!BX:BX)</f>
        <v>0.10338519177072485</v>
      </c>
      <c r="AT3" t="s">
        <v>314</v>
      </c>
      <c r="AU3">
        <f>AVERAGE(Coordination!CA:CA)</f>
        <v>0.41671951131318374</v>
      </c>
      <c r="AV3">
        <f>STDEV(Coordination!CA:CA)</f>
        <v>5.318250291473843E-2</v>
      </c>
      <c r="AX3" t="s">
        <v>107</v>
      </c>
      <c r="AY3">
        <f>AVERAGE(Cycle!$BU:$BU)</f>
        <v>15.0625</v>
      </c>
      <c r="AZ3">
        <f>STDEV(Cycle!$BU:$BU)</f>
        <v>1.7431476787086153</v>
      </c>
      <c r="BA3" t="s">
        <v>108</v>
      </c>
      <c r="BB3">
        <f>AVERAGE(Cycle!$BY:$BY)</f>
        <v>14.73469387755102</v>
      </c>
      <c r="BC3">
        <f>STDEV(Cycle!$BY:$BY)</f>
        <v>1.6428571428571463</v>
      </c>
      <c r="BD3" t="s">
        <v>109</v>
      </c>
      <c r="BE3">
        <f>AVERAGE(Cycle!$CC:$CC)</f>
        <v>15.5</v>
      </c>
      <c r="BF3">
        <f>STDEV(Cycle!$CC:$CC)</f>
        <v>1.4414498873626436</v>
      </c>
      <c r="BG3" t="s">
        <v>110</v>
      </c>
      <c r="BH3">
        <f>AVERAGE(Cycle!$CG:$CG)</f>
        <v>14.583333333333334</v>
      </c>
      <c r="BI3">
        <f>STDEV(Cycle!$CG:$CG)</f>
        <v>1.3342195636294765</v>
      </c>
      <c r="BK3" t="s">
        <v>298</v>
      </c>
      <c r="BL3">
        <v>202.87514799849475</v>
      </c>
      <c r="BO3" t="s">
        <v>33</v>
      </c>
      <c r="BP3">
        <f>AVERAGE(Cycle!BG:BG)</f>
        <v>3.033391764705883</v>
      </c>
      <c r="BQ3">
        <f>STDEV(Cycle!BG:BG)</f>
        <v>0.55064343883985511</v>
      </c>
      <c r="BS3" t="s">
        <v>207</v>
      </c>
      <c r="BT3">
        <v>509</v>
      </c>
      <c r="BU3">
        <v>38.013442867811797</v>
      </c>
      <c r="BV3">
        <v>2.5449999999999999</v>
      </c>
      <c r="BX3" t="s">
        <v>141</v>
      </c>
      <c r="BY3">
        <f>AVERAGE(Cycle!DD:DD)</f>
        <v>36.963645247797722</v>
      </c>
      <c r="BZ3">
        <f>STDEV(Cycle!DD:DD)</f>
        <v>8.9744356969919696</v>
      </c>
      <c r="CA3" t="s">
        <v>144</v>
      </c>
      <c r="CB3">
        <f>AVERAGE(Cycle!DG:DG)</f>
        <v>56.373793457653321</v>
      </c>
      <c r="CC3">
        <f>STDEV(Cycle!DG:DG)</f>
        <v>15.371833881220986</v>
      </c>
      <c r="CD3" t="s">
        <v>147</v>
      </c>
      <c r="CE3">
        <f>AVERAGE(Cycle!DJ:DJ)</f>
        <v>54.063906220236142</v>
      </c>
      <c r="CF3">
        <f>STDEV(Cycle!DJ:DJ)</f>
        <v>11.909384538993416</v>
      </c>
      <c r="CG3" t="s">
        <v>150</v>
      </c>
      <c r="CH3">
        <f>AVERAGE(Cycle!DM:DM)</f>
        <v>33.271239585577824</v>
      </c>
      <c r="CI3">
        <f>STDEV(Cycle!DM:DM)</f>
        <v>11.867020133670799</v>
      </c>
      <c r="CK3" t="s">
        <v>153</v>
      </c>
      <c r="CL3">
        <f>AVERAGE(Cycle!DQ:DQ)</f>
        <v>2.3698523698523699</v>
      </c>
      <c r="CM3">
        <f>STDEV(Cycle!DQ:DQ)</f>
        <v>6.2005684365676847</v>
      </c>
      <c r="CN3" t="s">
        <v>156</v>
      </c>
      <c r="CO3">
        <f>AVERAGE(Cycle!DT:DT)</f>
        <v>27.694137138581574</v>
      </c>
      <c r="CP3">
        <f>STDEV(Cycle!DT:DT)</f>
        <v>27.422358535576318</v>
      </c>
      <c r="CQ3" t="s">
        <v>159</v>
      </c>
      <c r="CR3">
        <f>AVERAGE(Cycle!DW:DW)</f>
        <v>31.006382506382494</v>
      </c>
      <c r="CS3">
        <f>STDEV(Cycle!DW:DW)</f>
        <v>28.576095366323592</v>
      </c>
      <c r="CT3" t="s">
        <v>162</v>
      </c>
      <c r="CU3">
        <f>AVERAGE(Cycle!DZ:DZ)</f>
        <v>3.009931245225363</v>
      </c>
      <c r="CV3">
        <f>STDEV(Cycle!DZ:DZ)</f>
        <v>7.3116603609051642</v>
      </c>
      <c r="CX3" t="s">
        <v>180</v>
      </c>
      <c r="CY3">
        <f>AVERAGE(Cycle!BW:BW)/200</f>
        <v>2.7916666666666666E-2</v>
      </c>
      <c r="CZ3">
        <f>STDEV(Cycle!BW:BW)/200</f>
        <v>8.1758162669672146E-3</v>
      </c>
      <c r="DA3" t="s">
        <v>181</v>
      </c>
      <c r="DB3">
        <f>AVERAGE(Cycle!CA:CA)/200</f>
        <v>4.1530612244897958E-2</v>
      </c>
      <c r="DC3">
        <f>STDEV(Cycle!CA:CA)/200</f>
        <v>1.2170836113459101E-2</v>
      </c>
      <c r="DD3" t="s">
        <v>182</v>
      </c>
      <c r="DE3">
        <f>AVERAGE(Cycle!CE:CE)/200</f>
        <v>4.2065217391304345E-2</v>
      </c>
      <c r="DF3">
        <f>STDEV(Cycle!CE:CE)/200</f>
        <v>1.1184120039717114E-2</v>
      </c>
      <c r="DG3" t="s">
        <v>183</v>
      </c>
      <c r="DH3">
        <f>AVERAGE(Cycle!CI:CI)/200</f>
        <v>2.4583333333333336E-2</v>
      </c>
      <c r="DI3">
        <f>STDEV(Cycle!CI:CI)/200</f>
        <v>1.0201863270226532E-2</v>
      </c>
      <c r="DK3" t="s">
        <v>196</v>
      </c>
      <c r="DL3">
        <f>AVERAGE(Cycle!CN:CN)/200</f>
        <v>1.320754716981132E-3</v>
      </c>
      <c r="DM3">
        <f>STDEV(Cycle!CN:CN)/200</f>
        <v>3.5560002644807183E-3</v>
      </c>
      <c r="DN3" t="s">
        <v>197</v>
      </c>
      <c r="DO3">
        <f>AVERAGE(Cycle!CR:CR)/200</f>
        <v>1.6111111111111111E-2</v>
      </c>
      <c r="DP3">
        <f>STDEV(Cycle!CR:CR)/200</f>
        <v>1.8800508490380129E-2</v>
      </c>
      <c r="DQ3" t="s">
        <v>198</v>
      </c>
      <c r="DR3">
        <f>AVERAGE(Cycle!CV:CV)/200</f>
        <v>1.7399999999999999E-2</v>
      </c>
      <c r="DS3">
        <f>STDEV(Cycle!CV:CV)/200</f>
        <v>1.895860151563325E-2</v>
      </c>
      <c r="DT3" t="s">
        <v>199</v>
      </c>
      <c r="DU3">
        <f>AVERAGE(Cycle!CZ:CZ)/200</f>
        <v>1.5686274509803921E-3</v>
      </c>
      <c r="DV3">
        <f>STDEV(Cycle!CZ:CZ)/200</f>
        <v>3.8065990172897607E-3</v>
      </c>
    </row>
    <row r="4" spans="1:126" x14ac:dyDescent="0.25">
      <c r="A4">
        <v>3</v>
      </c>
      <c r="F4" t="s">
        <v>22</v>
      </c>
      <c r="J4" t="s">
        <v>291</v>
      </c>
      <c r="K4">
        <v>0</v>
      </c>
      <c r="M4" t="s">
        <v>282</v>
      </c>
      <c r="N4">
        <v>0</v>
      </c>
      <c r="O4">
        <f t="shared" si="0"/>
        <v>0</v>
      </c>
      <c r="W4" t="s">
        <v>223</v>
      </c>
      <c r="X4">
        <f>AVERAGE(Coordination!AV:AV)</f>
        <v>0.47852963420466121</v>
      </c>
      <c r="Y4">
        <f>STDEV(Coordination!AV:AV)</f>
        <v>0.27558074639494928</v>
      </c>
      <c r="Z4" t="s">
        <v>226</v>
      </c>
      <c r="AA4">
        <f>AVERAGE(Coordination!AY:AY)</f>
        <v>0.50129284910262739</v>
      </c>
      <c r="AB4">
        <f>STDEV(Coordination!AY:AY)</f>
        <v>9.0603670603364592E-2</v>
      </c>
      <c r="AC4" t="s">
        <v>229</v>
      </c>
      <c r="AD4">
        <f>AVERAGE(Coordination!BB:BB)</f>
        <v>0.50094293912949805</v>
      </c>
      <c r="AE4">
        <f>STDEV(Coordination!BB:BB)</f>
        <v>0.36390254983116266</v>
      </c>
      <c r="AF4" t="s">
        <v>232</v>
      </c>
      <c r="AG4">
        <f>AVERAGE(Coordination!BE:BE)</f>
        <v>0.43794222718463732</v>
      </c>
      <c r="AH4">
        <f>STDEV(Coordination!BE:BE)</f>
        <v>0.36206223562543777</v>
      </c>
      <c r="AK4" t="s">
        <v>306</v>
      </c>
      <c r="AL4">
        <f>AVERAGE(Coordination!BS:BS)</f>
        <v>0.25067478235695922</v>
      </c>
      <c r="AM4">
        <f>STDEV(Coordination!BS:BS)</f>
        <v>0.11405533081503069</v>
      </c>
      <c r="AN4" t="s">
        <v>309</v>
      </c>
      <c r="AO4">
        <f>AVERAGE(Coordination!BV:BV)</f>
        <v>0.42615041547834215</v>
      </c>
      <c r="AP4">
        <f>STDEV(Coordination!BV:BV)</f>
        <v>5.1413522054190357E-2</v>
      </c>
      <c r="AQ4" t="s">
        <v>312</v>
      </c>
      <c r="AR4">
        <f>AVERAGE(Coordination!BY:BY)</f>
        <v>0.15752820326674705</v>
      </c>
      <c r="AS4">
        <f>STDEV(Coordination!BY:BY)</f>
        <v>0.11194939415566948</v>
      </c>
      <c r="AT4" t="s">
        <v>315</v>
      </c>
      <c r="AU4">
        <f>AVERAGE(Coordination!CB:CB)</f>
        <v>0.14881103431500109</v>
      </c>
      <c r="AV4">
        <f>STDEV(Coordination!CB:CB)</f>
        <v>9.520692561586995E-2</v>
      </c>
      <c r="AX4" t="s">
        <v>112</v>
      </c>
      <c r="AY4">
        <f>AVERAGE(Cycle!$K$2:$K$62)</f>
        <v>7.5312499999999991E-2</v>
      </c>
      <c r="AZ4">
        <f>STDEV(Cycle!$K$2:$K$62)</f>
        <v>8.7157383935429489E-3</v>
      </c>
      <c r="BA4" t="s">
        <v>113</v>
      </c>
      <c r="BB4">
        <f>AVERAGE(Cycle!$L$2:$L$61)</f>
        <v>7.3673469387755097E-2</v>
      </c>
      <c r="BC4">
        <f>STDEV(Cycle!$L$2:$L$61)</f>
        <v>8.2142857142857156E-3</v>
      </c>
      <c r="BD4" t="s">
        <v>114</v>
      </c>
      <c r="BE4">
        <f>AVERAGE(Cycle!$M$2:$M$62)</f>
        <v>7.7500000000000027E-2</v>
      </c>
      <c r="BF4">
        <f>STDEV(Cycle!$M$2:$M$62)</f>
        <v>7.2072494368132173E-3</v>
      </c>
      <c r="BG4" t="s">
        <v>115</v>
      </c>
      <c r="BH4">
        <f>AVERAGE(Cycle!$N$2:$N$62)</f>
        <v>7.2916666666666685E-2</v>
      </c>
      <c r="BI4">
        <f>STDEV(Cycle!$N$2:$N$62)</f>
        <v>6.6710978181473805E-3</v>
      </c>
      <c r="BO4" t="s">
        <v>36</v>
      </c>
      <c r="BS4" t="s">
        <v>208</v>
      </c>
      <c r="BT4">
        <v>771</v>
      </c>
      <c r="BU4">
        <v>57.580283793876028</v>
      </c>
      <c r="BV4">
        <v>3.855</v>
      </c>
      <c r="BX4" t="s">
        <v>142</v>
      </c>
      <c r="BY4">
        <f>AVERAGE(Cycle!DE:DE)</f>
        <v>54.572669654906498</v>
      </c>
      <c r="BZ4">
        <f>STDEV(Cycle!DE:DE)</f>
        <v>13.353720694718497</v>
      </c>
      <c r="CA4" t="s">
        <v>145</v>
      </c>
      <c r="CB4">
        <f>AVERAGE(Cycle!DH:DH)</f>
        <v>32.740770283260979</v>
      </c>
      <c r="CC4">
        <f>STDEV(Cycle!DH:DH)</f>
        <v>10.706479428332797</v>
      </c>
      <c r="CD4" t="s">
        <v>148</v>
      </c>
      <c r="CE4">
        <f>AVERAGE(Cycle!DK:DK)</f>
        <v>74.619666707262624</v>
      </c>
      <c r="CF4">
        <f>STDEV(Cycle!DK:DK)</f>
        <v>18.702953227092294</v>
      </c>
      <c r="CG4" t="s">
        <v>151</v>
      </c>
      <c r="CH4">
        <f>AVERAGE(Cycle!DN:DN)</f>
        <v>76.82316356029591</v>
      </c>
      <c r="CI4">
        <f>STDEV(Cycle!DN:DN)</f>
        <v>19.631996687517884</v>
      </c>
      <c r="CK4" t="s">
        <v>154</v>
      </c>
      <c r="CL4">
        <f>AVERAGE(Cycle!DR:DR)</f>
        <v>33.932440724893546</v>
      </c>
      <c r="CM4">
        <f>STDEV(Cycle!DR:DR)</f>
        <v>26.874083160374955</v>
      </c>
      <c r="CN4" t="s">
        <v>157</v>
      </c>
      <c r="CO4">
        <f>AVERAGE(Cycle!DU:DU)</f>
        <v>2.5220869665314107</v>
      </c>
      <c r="CP4">
        <f>STDEV(Cycle!DU:DU)</f>
        <v>6.271744585115254</v>
      </c>
      <c r="CQ4" t="s">
        <v>160</v>
      </c>
      <c r="CR4">
        <f>AVERAGE(Cycle!DX:DX)</f>
        <v>65.465839715839721</v>
      </c>
      <c r="CS4">
        <f>STDEV(Cycle!DX:DX)</f>
        <v>25.601413955988743</v>
      </c>
      <c r="CT4" t="s">
        <v>163</v>
      </c>
      <c r="CU4">
        <f>AVERAGE(Cycle!EA:EA)</f>
        <v>61.678833149421386</v>
      </c>
      <c r="CV4">
        <f>STDEV(Cycle!EA:EA)</f>
        <v>24.835275464642862</v>
      </c>
      <c r="CX4" t="s">
        <v>184</v>
      </c>
      <c r="CY4">
        <f>AVERAGE(Cycle!BX:BX)/200</f>
        <v>4.1041666666666671E-2</v>
      </c>
      <c r="CZ4">
        <f>STDEV(Cycle!BX:BX)/200</f>
        <v>1.091350584959196E-2</v>
      </c>
      <c r="DA4" t="s">
        <v>185</v>
      </c>
      <c r="DB4">
        <f>AVERAGE(Cycle!CB:CB)/200</f>
        <v>2.4285714285714285E-2</v>
      </c>
      <c r="DC4">
        <f>STDEV(Cycle!CB:CB)/200</f>
        <v>9.4648472430004568E-3</v>
      </c>
      <c r="DD4" t="s">
        <v>186</v>
      </c>
      <c r="DE4">
        <f>AVERAGE(Cycle!CF:CF)/200</f>
        <v>5.7500000000000002E-2</v>
      </c>
      <c r="DF4">
        <f>STDEV(Cycle!CF:CF)/200</f>
        <v>1.5193200233437763E-2</v>
      </c>
      <c r="DG4" t="s">
        <v>187</v>
      </c>
      <c r="DH4">
        <f>AVERAGE(Cycle!CJ:CJ)/200</f>
        <v>5.6250000000000001E-2</v>
      </c>
      <c r="DI4">
        <f>STDEV(Cycle!CJ:CJ)/200</f>
        <v>1.5693202214483851E-2</v>
      </c>
      <c r="DK4" t="s">
        <v>200</v>
      </c>
      <c r="DL4">
        <f>AVERAGE(Cycle!CO:CO)/200</f>
        <v>1.9150943396226413E-2</v>
      </c>
      <c r="DM4">
        <f>STDEV(Cycle!CO:CO)/200</f>
        <v>1.8285551490826234E-2</v>
      </c>
      <c r="DN4" t="s">
        <v>201</v>
      </c>
      <c r="DO4">
        <f>AVERAGE(Cycle!CS:CS)/200</f>
        <v>1.4814814814814814E-3</v>
      </c>
      <c r="DP4">
        <f>STDEV(Cycle!CS:CS)/200</f>
        <v>3.7150420436978969E-3</v>
      </c>
      <c r="DQ4" t="s">
        <v>202</v>
      </c>
      <c r="DR4">
        <f>AVERAGE(Cycle!CW:CW)/200</f>
        <v>3.0899999999999997E-2</v>
      </c>
      <c r="DS4">
        <f>STDEV(Cycle!CW:CW)/200</f>
        <v>1.048273605038498E-2</v>
      </c>
      <c r="DT4" t="s">
        <v>203</v>
      </c>
      <c r="DU4">
        <f>AVERAGE(Cycle!DA:DA)/200</f>
        <v>3.0294117647058822E-2</v>
      </c>
      <c r="DV4">
        <f>STDEV(Cycle!DA:DA)/200</f>
        <v>1.1243298657684156E-2</v>
      </c>
    </row>
    <row r="5" spans="1:126" x14ac:dyDescent="0.25">
      <c r="A5">
        <v>4</v>
      </c>
      <c r="C5" s="2">
        <v>2</v>
      </c>
      <c r="D5" s="3">
        <v>3</v>
      </c>
      <c r="J5" t="s">
        <v>292</v>
      </c>
      <c r="K5">
        <v>0</v>
      </c>
      <c r="M5" t="s">
        <v>283</v>
      </c>
      <c r="N5">
        <v>0</v>
      </c>
      <c r="O5">
        <f t="shared" si="0"/>
        <v>0</v>
      </c>
      <c r="AX5" t="s">
        <v>116</v>
      </c>
      <c r="AY5">
        <f>AVERAGE(Cycle!$P$2:$P$63)</f>
        <v>5.0566037735849043E-2</v>
      </c>
      <c r="AZ5">
        <f>STDEV(Cycle!$P$2:$P$63)</f>
        <v>9.1808945306634526E-3</v>
      </c>
      <c r="BA5" t="s">
        <v>117</v>
      </c>
      <c r="BB5">
        <f>AVERAGE(Cycle!$Q$2:$Q$62)</f>
        <v>5.1203703703703689E-2</v>
      </c>
      <c r="BC5">
        <f>STDEV(Cycle!$Q$2:$Q$62)</f>
        <v>1.0458145926140115E-2</v>
      </c>
      <c r="BD5" t="s">
        <v>118</v>
      </c>
      <c r="BE5">
        <f>AVERAGE(Cycle!$R$2:$R$62)</f>
        <v>4.9799999999999976E-2</v>
      </c>
      <c r="BF5">
        <f>STDEV(Cycle!$R$2:$R$62)</f>
        <v>9.0891278403355032E-3</v>
      </c>
      <c r="BG5" t="s">
        <v>119</v>
      </c>
      <c r="BH5">
        <f>AVERAGE(Cycle!$S$2:$S$62)</f>
        <v>5.1470588235294129E-2</v>
      </c>
      <c r="BI5">
        <f>STDEV(Cycle!$S$2:$S$62)</f>
        <v>8.6772183127462547E-3</v>
      </c>
      <c r="BO5" t="s">
        <v>32</v>
      </c>
      <c r="BP5">
        <f>AVERAGE(Cycle!BI:BI)</f>
        <v>2.4471538333333331</v>
      </c>
      <c r="BQ5">
        <f>STDEV(Cycle!BI:BI)</f>
        <v>0.37356425841797108</v>
      </c>
      <c r="BS5" t="s">
        <v>209</v>
      </c>
      <c r="BT5">
        <v>30</v>
      </c>
      <c r="BU5">
        <v>2.2404779686333085</v>
      </c>
      <c r="BV5">
        <v>0.15</v>
      </c>
    </row>
    <row r="6" spans="1:126" x14ac:dyDescent="0.25">
      <c r="A6">
        <v>5</v>
      </c>
      <c r="C6" s="2">
        <v>2</v>
      </c>
      <c r="D6" s="3">
        <v>3</v>
      </c>
      <c r="J6" t="s">
        <v>293</v>
      </c>
      <c r="K6">
        <v>0</v>
      </c>
      <c r="M6" t="s">
        <v>284</v>
      </c>
      <c r="N6">
        <v>91</v>
      </c>
      <c r="O6">
        <f t="shared" si="0"/>
        <v>45.959595959595958</v>
      </c>
      <c r="AX6" t="s">
        <v>120</v>
      </c>
      <c r="AY6">
        <f>AVERAGE(Cycle!$U$2:$U$62)</f>
        <v>0.12552083333333333</v>
      </c>
      <c r="AZ6">
        <f>STDEV(Cycle!$U$2:$U$62)</f>
        <v>1.4595233240113973E-2</v>
      </c>
      <c r="BA6" t="s">
        <v>121</v>
      </c>
      <c r="BB6">
        <f>AVERAGE(Cycle!$V$2:$V$61)</f>
        <v>0.12438775510204086</v>
      </c>
      <c r="BC6">
        <f>STDEV(Cycle!$V$2:$V$61)</f>
        <v>1.4311732259656562E-2</v>
      </c>
      <c r="BD6" t="s">
        <v>122</v>
      </c>
      <c r="BE6">
        <f>AVERAGE(Cycle!$W$2:$W$62)</f>
        <v>0.12717391304347828</v>
      </c>
      <c r="BF6">
        <f>STDEV(Cycle!$W$2:$W$62)</f>
        <v>1.3360479611860274E-2</v>
      </c>
      <c r="BG6" t="s">
        <v>123</v>
      </c>
      <c r="BH6">
        <f>AVERAGE(Cycle!$X$2:$X$62)</f>
        <v>0.12468750000000001</v>
      </c>
      <c r="BI6">
        <f>STDEV(Cycle!$X$2:$X$62)</f>
        <v>1.0021585745333116E-2</v>
      </c>
      <c r="BO6" t="s">
        <v>33</v>
      </c>
      <c r="BP6">
        <f>AVERAGE(Cycle!BJ:BJ)</f>
        <v>2.5203141666666666</v>
      </c>
      <c r="BQ6">
        <f>STDEV(Cycle!BJ:BJ)</f>
        <v>0.41464640615513143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D7" s="3">
        <v>3</v>
      </c>
      <c r="M7" t="s">
        <v>285</v>
      </c>
      <c r="N7">
        <v>7</v>
      </c>
      <c r="O7">
        <f t="shared" si="0"/>
        <v>3.535353535353535</v>
      </c>
      <c r="AX7" t="s">
        <v>23</v>
      </c>
      <c r="AY7">
        <f>AVERAGE(Cycle!Z:Z)</f>
        <v>25.451445682731986</v>
      </c>
      <c r="AZ7">
        <f>STDEV(Cycle!Z:Z)</f>
        <v>4.2612442215145103</v>
      </c>
      <c r="BA7" t="s">
        <v>24</v>
      </c>
      <c r="BB7">
        <f>AVERAGE(Cycle!AA:AA)</f>
        <v>25.219016529780433</v>
      </c>
      <c r="BC7">
        <f>STDEV(Cycle!AA:AA)</f>
        <v>4.5401459870268672</v>
      </c>
      <c r="BD7" t="s">
        <v>25</v>
      </c>
      <c r="BE7">
        <f>AVERAGE(Cycle!AB:AB)</f>
        <v>25.937828452876701</v>
      </c>
      <c r="BF7">
        <f>STDEV(Cycle!AB:AB)</f>
        <v>4.8279022306303343</v>
      </c>
      <c r="BG7" t="s">
        <v>26</v>
      </c>
      <c r="BH7">
        <f>AVERAGE(Cycle!AC:AC)</f>
        <v>25.194434557109052</v>
      </c>
      <c r="BI7">
        <f>STDEV(Cycle!AC:AC)</f>
        <v>4.7503609604723867</v>
      </c>
      <c r="BO7" t="s">
        <v>39</v>
      </c>
      <c r="BS7" t="s">
        <v>211</v>
      </c>
      <c r="BT7">
        <v>1339</v>
      </c>
    </row>
    <row r="8" spans="1:126" x14ac:dyDescent="0.25">
      <c r="A8">
        <v>7</v>
      </c>
      <c r="C8" s="2">
        <v>2</v>
      </c>
      <c r="D8" s="3">
        <v>3</v>
      </c>
      <c r="M8" t="s">
        <v>286</v>
      </c>
      <c r="N8">
        <v>3</v>
      </c>
      <c r="O8">
        <f t="shared" si="0"/>
        <v>1.5151515151515151</v>
      </c>
      <c r="AX8" t="s">
        <v>136</v>
      </c>
      <c r="AY8">
        <f>AVERAGE(Cycle!$AJ$2:$AJ$62)</f>
        <v>8.063445677403104</v>
      </c>
      <c r="AZ8">
        <f>STDEV(Cycle!$AJ$2:$AJ$62)</f>
        <v>0.85816916462471438</v>
      </c>
      <c r="BA8" t="s">
        <v>137</v>
      </c>
      <c r="BB8">
        <f>AVERAGE(Cycle!$AK$2:$AK$61)</f>
        <v>8.1345119950040257</v>
      </c>
      <c r="BC8">
        <f>STDEV(Cycle!$AK$2:$AK$61)</f>
        <v>0.85221807399518956</v>
      </c>
      <c r="BD8" t="s">
        <v>138</v>
      </c>
      <c r="BE8">
        <f>AVERAGE(Cycle!$AL$2:$AL$62)</f>
        <v>7.9404450702035589</v>
      </c>
      <c r="BF8">
        <f>STDEV(Cycle!$AL$2:$AL$62)</f>
        <v>0.75956190885184982</v>
      </c>
      <c r="BG8" t="s">
        <v>139</v>
      </c>
      <c r="BH8">
        <f>AVERAGE(Cycle!$AM$2:$AM$62)</f>
        <v>8.0699563245165411</v>
      </c>
      <c r="BI8">
        <f>STDEV(Cycle!$AM$2:$AM$62)</f>
        <v>0.63715897626583262</v>
      </c>
      <c r="BO8" t="s">
        <v>40</v>
      </c>
      <c r="BP8">
        <f>AVERAGE(Cycle!BL:BL)</f>
        <v>2.9852050753992772</v>
      </c>
      <c r="BQ8">
        <f>STDEV(Cycle!BL:BL)</f>
        <v>1.8968937888833048</v>
      </c>
    </row>
    <row r="9" spans="1:126" x14ac:dyDescent="0.25">
      <c r="A9">
        <v>8</v>
      </c>
      <c r="C9" s="2">
        <v>2</v>
      </c>
      <c r="D9" s="3">
        <v>3</v>
      </c>
      <c r="M9" t="s">
        <v>277</v>
      </c>
      <c r="N9">
        <v>5</v>
      </c>
      <c r="O9">
        <f t="shared" si="0"/>
        <v>2.5252525252525251</v>
      </c>
      <c r="AX9" t="s">
        <v>128</v>
      </c>
      <c r="AY9">
        <v>8.1218274111675122</v>
      </c>
      <c r="BA9" t="s">
        <v>129</v>
      </c>
      <c r="BB9">
        <v>8.1818181818181817</v>
      </c>
      <c r="BD9" t="s">
        <v>130</v>
      </c>
      <c r="BE9">
        <v>7.9646017699115053</v>
      </c>
      <c r="BG9" t="s">
        <v>131</v>
      </c>
      <c r="BH9">
        <v>8.3769633507853403</v>
      </c>
      <c r="BO9" t="s">
        <v>41</v>
      </c>
      <c r="BP9">
        <f>AVERAGE(Cycle!BM:BM)</f>
        <v>3.2466384337644323</v>
      </c>
      <c r="BQ9">
        <f>STDEV(Cycle!BM:BM)</f>
        <v>2.2016707112684157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AVERAGE(Cycle!$AV$2:$AV$61)</f>
        <v>60.135336814892327</v>
      </c>
      <c r="AZ10">
        <f>STDEV(Cycle!$AV$2:$AV$61)</f>
        <v>4.3746274704633636</v>
      </c>
      <c r="BA10" t="s">
        <v>92</v>
      </c>
      <c r="BB10">
        <f>AVERAGE(Cycle!$AW$2:$AW$61)</f>
        <v>59.446744137402938</v>
      </c>
      <c r="BC10">
        <f>STDEV(Cycle!$AW$2:$AW$61)</f>
        <v>5.1129648199839925</v>
      </c>
      <c r="BD10" t="s">
        <v>93</v>
      </c>
      <c r="BE10">
        <f>AVERAGE(Cycle!$AX$2:$AX$61)</f>
        <v>61.119032296176059</v>
      </c>
      <c r="BF10">
        <f>STDEV(Cycle!$AX$2:$AX$61)</f>
        <v>4.0370131837643584</v>
      </c>
      <c r="BG10" t="s">
        <v>94</v>
      </c>
      <c r="BH10">
        <f>AVERAGE(Cycle!$AY$2:$AY$61)</f>
        <v>58.61801337232373</v>
      </c>
      <c r="BI10">
        <f>STDEV(Cycle!$AY$2:$AY$61)</f>
        <v>4.6271119170956858</v>
      </c>
      <c r="BO10" t="s">
        <v>318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AVERAGE(Cycle!$BA$2:$BA$61)</f>
        <v>39.864663185107652</v>
      </c>
      <c r="AZ11">
        <f>STDEV(Cycle!$BA$2:$BA$61)</f>
        <v>4.3746274704633352</v>
      </c>
      <c r="BA11" t="s">
        <v>96</v>
      </c>
      <c r="BB11">
        <f>AVERAGE(Cycle!$BB$2:$BB$61)</f>
        <v>40.553255862597062</v>
      </c>
      <c r="BC11">
        <f>STDEV(Cycle!$BB$2:$BB$61)</f>
        <v>5.112964819983933</v>
      </c>
      <c r="BD11" t="s">
        <v>97</v>
      </c>
      <c r="BE11">
        <f>AVERAGE(Cycle!$BC$2:$BC$61)</f>
        <v>38.880967703823941</v>
      </c>
      <c r="BF11">
        <f>STDEV(Cycle!$BC$2:$BC$61)</f>
        <v>4.0370131837643548</v>
      </c>
      <c r="BG11" t="s">
        <v>98</v>
      </c>
      <c r="BH11">
        <f>AVERAGE(Cycle!$BD$2:$BD$61)</f>
        <v>41.381986627676291</v>
      </c>
      <c r="BI11">
        <f>STDEV(Cycle!$BD$2:$BD$61)</f>
        <v>4.6271119170956254</v>
      </c>
      <c r="BO11" t="s">
        <v>319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2">
        <v>2</v>
      </c>
      <c r="D12" s="3">
        <v>3</v>
      </c>
      <c r="BO12" t="s">
        <v>320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5.9696850477971921</v>
      </c>
      <c r="BQ14">
        <f>STDEV(Cycle!BO:BO)</f>
        <v>3.5943537752340795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6.2722996260318169</v>
      </c>
      <c r="BQ15">
        <f>STDEV(Cycle!BP:BP)</f>
        <v>2.8502353252011146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</row>
    <row r="18" spans="1:5" x14ac:dyDescent="0.25">
      <c r="A18">
        <v>17</v>
      </c>
      <c r="B18" s="4">
        <v>1</v>
      </c>
    </row>
    <row r="19" spans="1:5" x14ac:dyDescent="0.25">
      <c r="A19">
        <v>18</v>
      </c>
      <c r="B19" s="4">
        <v>1</v>
      </c>
      <c r="E19" s="5">
        <v>4</v>
      </c>
    </row>
    <row r="20" spans="1:5" x14ac:dyDescent="0.25">
      <c r="A20">
        <v>19</v>
      </c>
      <c r="B20" s="4">
        <v>1</v>
      </c>
      <c r="E20" s="5">
        <v>4</v>
      </c>
    </row>
    <row r="21" spans="1:5" x14ac:dyDescent="0.25">
      <c r="A21">
        <v>20</v>
      </c>
      <c r="B21" s="4">
        <v>1</v>
      </c>
      <c r="E21" s="5">
        <v>4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  <c r="D33" s="3">
        <v>3</v>
      </c>
    </row>
    <row r="34" spans="1:5" x14ac:dyDescent="0.25">
      <c r="A34">
        <v>33</v>
      </c>
      <c r="C34" s="2">
        <v>2</v>
      </c>
      <c r="D34" s="3">
        <v>3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D42" s="3">
        <v>3</v>
      </c>
    </row>
    <row r="43" spans="1:5" x14ac:dyDescent="0.25">
      <c r="A43">
        <v>42</v>
      </c>
      <c r="E43" s="5">
        <v>4</v>
      </c>
    </row>
    <row r="44" spans="1:5" x14ac:dyDescent="0.25">
      <c r="A44">
        <v>43</v>
      </c>
      <c r="E44" s="5">
        <v>4</v>
      </c>
    </row>
    <row r="45" spans="1:5" x14ac:dyDescent="0.25">
      <c r="A45">
        <v>44</v>
      </c>
      <c r="B45" s="4">
        <v>1</v>
      </c>
      <c r="E45" s="5">
        <v>4</v>
      </c>
    </row>
    <row r="46" spans="1:5" x14ac:dyDescent="0.25">
      <c r="A46">
        <v>45</v>
      </c>
      <c r="B46" s="4">
        <v>1</v>
      </c>
      <c r="E46" s="5">
        <v>4</v>
      </c>
    </row>
    <row r="47" spans="1:5" x14ac:dyDescent="0.25">
      <c r="A47">
        <v>46</v>
      </c>
      <c r="B47" s="4">
        <v>1</v>
      </c>
      <c r="E47" s="5">
        <v>4</v>
      </c>
    </row>
    <row r="48" spans="1:5" x14ac:dyDescent="0.25">
      <c r="A48">
        <v>47</v>
      </c>
      <c r="B48" s="4">
        <v>1</v>
      </c>
      <c r="E48" s="5">
        <v>4</v>
      </c>
    </row>
    <row r="49" spans="1:5" x14ac:dyDescent="0.25">
      <c r="A49">
        <v>48</v>
      </c>
      <c r="B49" s="4">
        <v>1</v>
      </c>
      <c r="E49" s="5">
        <v>4</v>
      </c>
    </row>
    <row r="50" spans="1:5" x14ac:dyDescent="0.25">
      <c r="A50">
        <v>49</v>
      </c>
      <c r="B50" s="4">
        <v>1</v>
      </c>
      <c r="E50" s="5">
        <v>4</v>
      </c>
    </row>
    <row r="51" spans="1:5" x14ac:dyDescent="0.25">
      <c r="A51">
        <v>50</v>
      </c>
      <c r="B51" s="4">
        <v>1</v>
      </c>
      <c r="E51" s="5">
        <v>4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  <c r="E53" s="5">
        <v>4</v>
      </c>
    </row>
    <row r="54" spans="1:5" x14ac:dyDescent="0.25">
      <c r="A54">
        <v>53</v>
      </c>
      <c r="B54" s="4">
        <v>1</v>
      </c>
    </row>
    <row r="55" spans="1:5" x14ac:dyDescent="0.25">
      <c r="A55">
        <v>54</v>
      </c>
      <c r="B55" s="4">
        <v>1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</row>
    <row r="60" spans="1:5" x14ac:dyDescent="0.25">
      <c r="A60">
        <v>59</v>
      </c>
      <c r="C60" s="2">
        <v>2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D65" s="3">
        <v>3</v>
      </c>
    </row>
    <row r="66" spans="1:5" x14ac:dyDescent="0.25">
      <c r="A66">
        <v>65</v>
      </c>
      <c r="D66" s="3">
        <v>3</v>
      </c>
    </row>
    <row r="67" spans="1:5" x14ac:dyDescent="0.25">
      <c r="A67">
        <v>66</v>
      </c>
      <c r="D67" s="3">
        <v>3</v>
      </c>
      <c r="E67" s="5">
        <v>4</v>
      </c>
    </row>
    <row r="68" spans="1:5" x14ac:dyDescent="0.25">
      <c r="A68">
        <v>67</v>
      </c>
      <c r="D68" s="3">
        <v>3</v>
      </c>
      <c r="E68" s="5">
        <v>4</v>
      </c>
    </row>
    <row r="69" spans="1:5" x14ac:dyDescent="0.25">
      <c r="A69">
        <v>68</v>
      </c>
      <c r="D69" s="3">
        <v>3</v>
      </c>
      <c r="E69" s="5">
        <v>4</v>
      </c>
    </row>
    <row r="70" spans="1:5" x14ac:dyDescent="0.25">
      <c r="A70">
        <v>69</v>
      </c>
      <c r="D70" s="3">
        <v>3</v>
      </c>
      <c r="E70" s="5">
        <v>4</v>
      </c>
    </row>
    <row r="71" spans="1:5" x14ac:dyDescent="0.25">
      <c r="A71">
        <v>70</v>
      </c>
      <c r="B71" s="4">
        <v>1</v>
      </c>
      <c r="E71" s="5">
        <v>4</v>
      </c>
    </row>
    <row r="72" spans="1:5" x14ac:dyDescent="0.25">
      <c r="A72">
        <v>71</v>
      </c>
      <c r="B72" s="4">
        <v>1</v>
      </c>
      <c r="E72" s="5">
        <v>4</v>
      </c>
    </row>
    <row r="73" spans="1:5" x14ac:dyDescent="0.25">
      <c r="A73">
        <v>72</v>
      </c>
      <c r="B73" s="4">
        <v>1</v>
      </c>
      <c r="E73" s="5">
        <v>4</v>
      </c>
    </row>
    <row r="74" spans="1:5" x14ac:dyDescent="0.25">
      <c r="A74">
        <v>73</v>
      </c>
      <c r="B74" s="4">
        <v>1</v>
      </c>
      <c r="E74" s="5">
        <v>4</v>
      </c>
    </row>
    <row r="75" spans="1:5" x14ac:dyDescent="0.25">
      <c r="A75">
        <v>74</v>
      </c>
      <c r="B75" s="4">
        <v>1</v>
      </c>
      <c r="E75" s="5">
        <v>4</v>
      </c>
    </row>
    <row r="76" spans="1:5" x14ac:dyDescent="0.25">
      <c r="A76">
        <v>75</v>
      </c>
      <c r="B76" s="4">
        <v>1</v>
      </c>
    </row>
    <row r="77" spans="1:5" x14ac:dyDescent="0.25">
      <c r="A77">
        <v>76</v>
      </c>
      <c r="B77" s="4">
        <v>1</v>
      </c>
    </row>
    <row r="78" spans="1:5" x14ac:dyDescent="0.25">
      <c r="A78">
        <v>77</v>
      </c>
      <c r="B78" s="4">
        <v>1</v>
      </c>
    </row>
    <row r="79" spans="1:5" x14ac:dyDescent="0.25">
      <c r="A79">
        <v>78</v>
      </c>
      <c r="B79" s="4">
        <v>1</v>
      </c>
    </row>
    <row r="80" spans="1:5" x14ac:dyDescent="0.25">
      <c r="A80">
        <v>79</v>
      </c>
      <c r="B80" s="4">
        <v>1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C82" s="2">
        <v>2</v>
      </c>
    </row>
    <row r="83" spans="1:5" x14ac:dyDescent="0.25">
      <c r="A83">
        <v>82</v>
      </c>
      <c r="C83" s="2">
        <v>2</v>
      </c>
    </row>
    <row r="84" spans="1:5" x14ac:dyDescent="0.25">
      <c r="A84">
        <v>83</v>
      </c>
      <c r="C84" s="2">
        <v>2</v>
      </c>
    </row>
    <row r="85" spans="1:5" x14ac:dyDescent="0.25">
      <c r="A85">
        <v>84</v>
      </c>
      <c r="C85" s="2">
        <v>2</v>
      </c>
    </row>
    <row r="86" spans="1:5" x14ac:dyDescent="0.25">
      <c r="A86">
        <v>85</v>
      </c>
      <c r="C86" s="2">
        <v>2</v>
      </c>
    </row>
    <row r="87" spans="1:5" x14ac:dyDescent="0.25">
      <c r="A87">
        <v>86</v>
      </c>
      <c r="C87" s="2">
        <v>2</v>
      </c>
      <c r="D87" s="3">
        <v>3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D89" s="3">
        <v>3</v>
      </c>
    </row>
    <row r="90" spans="1:5" x14ac:dyDescent="0.25">
      <c r="A90">
        <v>89</v>
      </c>
      <c r="D90" s="3">
        <v>3</v>
      </c>
    </row>
    <row r="91" spans="1:5" x14ac:dyDescent="0.25">
      <c r="A91">
        <v>90</v>
      </c>
      <c r="D91" s="3">
        <v>3</v>
      </c>
      <c r="E91" s="5">
        <v>4</v>
      </c>
    </row>
    <row r="92" spans="1:5" x14ac:dyDescent="0.25">
      <c r="A92">
        <v>91</v>
      </c>
      <c r="D92" s="3">
        <v>3</v>
      </c>
      <c r="E92" s="5">
        <v>4</v>
      </c>
    </row>
    <row r="93" spans="1:5" x14ac:dyDescent="0.25">
      <c r="A93">
        <v>92</v>
      </c>
      <c r="B93" s="4">
        <v>1</v>
      </c>
      <c r="D93" s="3">
        <v>3</v>
      </c>
      <c r="E93" s="5">
        <v>4</v>
      </c>
    </row>
    <row r="94" spans="1:5" x14ac:dyDescent="0.25">
      <c r="A94">
        <v>93</v>
      </c>
      <c r="B94" s="4">
        <v>1</v>
      </c>
      <c r="D94" s="3">
        <v>3</v>
      </c>
      <c r="E94" s="5">
        <v>4</v>
      </c>
    </row>
    <row r="95" spans="1:5" x14ac:dyDescent="0.25">
      <c r="A95">
        <v>94</v>
      </c>
      <c r="B95" s="4">
        <v>1</v>
      </c>
      <c r="D95" s="3">
        <v>3</v>
      </c>
      <c r="E95" s="5">
        <v>4</v>
      </c>
    </row>
    <row r="96" spans="1:5" x14ac:dyDescent="0.25">
      <c r="A96">
        <v>95</v>
      </c>
      <c r="B96" s="4">
        <v>1</v>
      </c>
      <c r="E96" s="5">
        <v>4</v>
      </c>
    </row>
    <row r="97" spans="1:5" x14ac:dyDescent="0.25">
      <c r="A97">
        <v>96</v>
      </c>
      <c r="B97" s="4">
        <v>1</v>
      </c>
      <c r="E97" s="5">
        <v>4</v>
      </c>
    </row>
    <row r="98" spans="1:5" x14ac:dyDescent="0.25">
      <c r="A98">
        <v>97</v>
      </c>
      <c r="B98" s="4">
        <v>1</v>
      </c>
      <c r="E98" s="5">
        <v>4</v>
      </c>
    </row>
    <row r="99" spans="1:5" x14ac:dyDescent="0.25">
      <c r="A99">
        <v>98</v>
      </c>
      <c r="B99" s="4">
        <v>1</v>
      </c>
      <c r="E99" s="5">
        <v>4</v>
      </c>
    </row>
    <row r="100" spans="1:5" x14ac:dyDescent="0.25">
      <c r="A100">
        <v>99</v>
      </c>
      <c r="B100" s="4">
        <v>1</v>
      </c>
    </row>
    <row r="101" spans="1:5" x14ac:dyDescent="0.25">
      <c r="A101">
        <v>100</v>
      </c>
      <c r="B101" s="4">
        <v>1</v>
      </c>
    </row>
    <row r="102" spans="1:5" x14ac:dyDescent="0.25">
      <c r="A102">
        <v>101</v>
      </c>
      <c r="B102" s="4">
        <v>1</v>
      </c>
    </row>
    <row r="103" spans="1:5" x14ac:dyDescent="0.25">
      <c r="A103">
        <v>102</v>
      </c>
      <c r="B103" s="4">
        <v>1</v>
      </c>
      <c r="C103" s="2">
        <v>2</v>
      </c>
    </row>
    <row r="104" spans="1:5" x14ac:dyDescent="0.25">
      <c r="A104">
        <v>103</v>
      </c>
      <c r="C104" s="2">
        <v>2</v>
      </c>
    </row>
    <row r="105" spans="1:5" x14ac:dyDescent="0.25">
      <c r="A105">
        <v>104</v>
      </c>
      <c r="C105" s="2">
        <v>2</v>
      </c>
    </row>
    <row r="106" spans="1:5" x14ac:dyDescent="0.25">
      <c r="A106">
        <v>105</v>
      </c>
      <c r="C106" s="2">
        <v>2</v>
      </c>
    </row>
    <row r="107" spans="1:5" x14ac:dyDescent="0.25">
      <c r="A107">
        <v>106</v>
      </c>
      <c r="C107" s="2">
        <v>2</v>
      </c>
    </row>
    <row r="108" spans="1:5" x14ac:dyDescent="0.25">
      <c r="A108">
        <v>107</v>
      </c>
      <c r="C108" s="2">
        <v>2</v>
      </c>
    </row>
    <row r="109" spans="1:5" x14ac:dyDescent="0.25">
      <c r="A109">
        <v>108</v>
      </c>
      <c r="C109" s="2">
        <v>2</v>
      </c>
      <c r="D109" s="3">
        <v>3</v>
      </c>
    </row>
    <row r="110" spans="1:5" x14ac:dyDescent="0.25">
      <c r="A110">
        <v>109</v>
      </c>
      <c r="C110" s="2">
        <v>2</v>
      </c>
      <c r="D110" s="3">
        <v>3</v>
      </c>
    </row>
    <row r="111" spans="1:5" x14ac:dyDescent="0.25">
      <c r="A111">
        <v>110</v>
      </c>
      <c r="D111" s="3">
        <v>3</v>
      </c>
    </row>
    <row r="112" spans="1:5" x14ac:dyDescent="0.25">
      <c r="A112">
        <v>111</v>
      </c>
      <c r="D112" s="3">
        <v>3</v>
      </c>
      <c r="E112" s="5">
        <v>4</v>
      </c>
    </row>
    <row r="113" spans="1:5" x14ac:dyDescent="0.25">
      <c r="A113">
        <v>112</v>
      </c>
      <c r="D113" s="3">
        <v>3</v>
      </c>
      <c r="E113" s="5">
        <v>4</v>
      </c>
    </row>
    <row r="114" spans="1:5" x14ac:dyDescent="0.25">
      <c r="A114">
        <v>113</v>
      </c>
      <c r="D114" s="3">
        <v>3</v>
      </c>
      <c r="E114" s="5">
        <v>4</v>
      </c>
    </row>
    <row r="115" spans="1:5" x14ac:dyDescent="0.25">
      <c r="A115">
        <v>114</v>
      </c>
      <c r="D115" s="3">
        <v>3</v>
      </c>
      <c r="E115" s="5">
        <v>4</v>
      </c>
    </row>
    <row r="116" spans="1:5" x14ac:dyDescent="0.25">
      <c r="A116">
        <v>115</v>
      </c>
      <c r="D116" s="3">
        <v>3</v>
      </c>
      <c r="E116" s="5">
        <v>4</v>
      </c>
    </row>
    <row r="117" spans="1:5" x14ac:dyDescent="0.25">
      <c r="A117">
        <v>116</v>
      </c>
      <c r="D117" s="3">
        <v>3</v>
      </c>
      <c r="E117" s="5">
        <v>4</v>
      </c>
    </row>
    <row r="118" spans="1:5" x14ac:dyDescent="0.25">
      <c r="A118">
        <v>117</v>
      </c>
      <c r="E118" s="5">
        <v>4</v>
      </c>
    </row>
    <row r="119" spans="1:5" x14ac:dyDescent="0.25">
      <c r="A119">
        <v>118</v>
      </c>
      <c r="E119" s="5">
        <v>4</v>
      </c>
    </row>
    <row r="120" spans="1:5" x14ac:dyDescent="0.25">
      <c r="A120">
        <v>119</v>
      </c>
    </row>
    <row r="121" spans="1:5" x14ac:dyDescent="0.25">
      <c r="A121">
        <v>120</v>
      </c>
    </row>
    <row r="122" spans="1:5" x14ac:dyDescent="0.25">
      <c r="A122">
        <v>121</v>
      </c>
    </row>
    <row r="123" spans="1:5" x14ac:dyDescent="0.25">
      <c r="A123">
        <v>122</v>
      </c>
      <c r="B123" s="4">
        <v>1</v>
      </c>
    </row>
    <row r="124" spans="1:5" x14ac:dyDescent="0.25">
      <c r="A124">
        <v>123</v>
      </c>
      <c r="B124" s="4">
        <v>1</v>
      </c>
    </row>
    <row r="125" spans="1:5" x14ac:dyDescent="0.25">
      <c r="A125">
        <v>124</v>
      </c>
      <c r="B125" s="4">
        <v>1</v>
      </c>
    </row>
    <row r="126" spans="1:5" x14ac:dyDescent="0.25">
      <c r="A126">
        <v>125</v>
      </c>
      <c r="B126" s="4">
        <v>1</v>
      </c>
    </row>
    <row r="127" spans="1:5" x14ac:dyDescent="0.25">
      <c r="A127">
        <v>126</v>
      </c>
      <c r="B127" s="4">
        <v>1</v>
      </c>
    </row>
    <row r="128" spans="1:5" x14ac:dyDescent="0.25">
      <c r="A128">
        <v>127</v>
      </c>
      <c r="B128" s="4">
        <v>1</v>
      </c>
      <c r="C128" s="2">
        <v>2</v>
      </c>
    </row>
    <row r="129" spans="1:5" x14ac:dyDescent="0.25">
      <c r="A129">
        <v>128</v>
      </c>
      <c r="B129" s="4">
        <v>1</v>
      </c>
      <c r="C129" s="2">
        <v>2</v>
      </c>
    </row>
    <row r="130" spans="1:5" x14ac:dyDescent="0.25">
      <c r="A130">
        <v>129</v>
      </c>
      <c r="B130" s="4">
        <v>1</v>
      </c>
      <c r="C130" s="2">
        <v>2</v>
      </c>
    </row>
    <row r="131" spans="1:5" x14ac:dyDescent="0.25">
      <c r="A131">
        <v>130</v>
      </c>
      <c r="B131" s="4">
        <v>1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D135" s="3">
        <v>3</v>
      </c>
    </row>
    <row r="136" spans="1:5" x14ac:dyDescent="0.25">
      <c r="A136">
        <v>135</v>
      </c>
      <c r="D136" s="3">
        <v>3</v>
      </c>
    </row>
    <row r="137" spans="1:5" x14ac:dyDescent="0.25">
      <c r="A137">
        <v>136</v>
      </c>
      <c r="D137" s="3">
        <v>3</v>
      </c>
      <c r="E137" s="5">
        <v>4</v>
      </c>
    </row>
    <row r="138" spans="1:5" x14ac:dyDescent="0.25">
      <c r="A138">
        <v>137</v>
      </c>
      <c r="D138" s="3">
        <v>3</v>
      </c>
      <c r="E138" s="5">
        <v>4</v>
      </c>
    </row>
    <row r="139" spans="1:5" x14ac:dyDescent="0.25">
      <c r="A139">
        <v>138</v>
      </c>
      <c r="D139" s="3">
        <v>3</v>
      </c>
      <c r="E139" s="5">
        <v>4</v>
      </c>
    </row>
    <row r="140" spans="1:5" x14ac:dyDescent="0.25">
      <c r="A140">
        <v>139</v>
      </c>
      <c r="D140" s="3">
        <v>3</v>
      </c>
      <c r="E140" s="5">
        <v>4</v>
      </c>
    </row>
    <row r="141" spans="1:5" x14ac:dyDescent="0.25">
      <c r="A141">
        <v>140</v>
      </c>
      <c r="D141" s="3">
        <v>3</v>
      </c>
      <c r="E141" s="5">
        <v>4</v>
      </c>
    </row>
    <row r="142" spans="1:5" x14ac:dyDescent="0.25">
      <c r="A142">
        <v>141</v>
      </c>
      <c r="D142" s="3">
        <v>3</v>
      </c>
      <c r="E142" s="5">
        <v>4</v>
      </c>
    </row>
    <row r="143" spans="1:5" x14ac:dyDescent="0.25">
      <c r="A143">
        <v>142</v>
      </c>
      <c r="D143" s="3">
        <v>3</v>
      </c>
      <c r="E143" s="5">
        <v>4</v>
      </c>
    </row>
    <row r="144" spans="1:5" x14ac:dyDescent="0.25">
      <c r="A144">
        <v>143</v>
      </c>
      <c r="B144" s="4">
        <v>1</v>
      </c>
      <c r="E144" s="5">
        <v>4</v>
      </c>
    </row>
    <row r="145" spans="1:5" x14ac:dyDescent="0.25">
      <c r="A145">
        <v>144</v>
      </c>
      <c r="B145" s="4">
        <v>1</v>
      </c>
    </row>
    <row r="146" spans="1:5" x14ac:dyDescent="0.25">
      <c r="A146">
        <v>145</v>
      </c>
      <c r="B146" s="4">
        <v>1</v>
      </c>
    </row>
    <row r="147" spans="1:5" x14ac:dyDescent="0.25">
      <c r="A147">
        <v>146</v>
      </c>
      <c r="B147" s="4">
        <v>1</v>
      </c>
    </row>
    <row r="148" spans="1:5" x14ac:dyDescent="0.25">
      <c r="A148">
        <v>147</v>
      </c>
      <c r="B148" s="4">
        <v>1</v>
      </c>
    </row>
    <row r="149" spans="1:5" x14ac:dyDescent="0.25">
      <c r="A149">
        <v>148</v>
      </c>
      <c r="B149" s="4">
        <v>1</v>
      </c>
    </row>
    <row r="150" spans="1:5" x14ac:dyDescent="0.25">
      <c r="A150">
        <v>149</v>
      </c>
      <c r="B150" s="4">
        <v>1</v>
      </c>
    </row>
    <row r="151" spans="1:5" x14ac:dyDescent="0.25">
      <c r="A151">
        <v>150</v>
      </c>
      <c r="B151" s="4">
        <v>1</v>
      </c>
    </row>
    <row r="152" spans="1:5" x14ac:dyDescent="0.25">
      <c r="A152">
        <v>151</v>
      </c>
      <c r="B152" s="4">
        <v>1</v>
      </c>
      <c r="C152" s="2">
        <v>2</v>
      </c>
    </row>
    <row r="153" spans="1:5" x14ac:dyDescent="0.25">
      <c r="A153">
        <v>152</v>
      </c>
      <c r="C153" s="2">
        <v>2</v>
      </c>
    </row>
    <row r="154" spans="1:5" x14ac:dyDescent="0.25">
      <c r="A154">
        <v>153</v>
      </c>
      <c r="C154" s="2">
        <v>2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D159" s="3">
        <v>3</v>
      </c>
    </row>
    <row r="160" spans="1:5" x14ac:dyDescent="0.25">
      <c r="A160">
        <v>159</v>
      </c>
      <c r="D160" s="3">
        <v>3</v>
      </c>
      <c r="E160" s="5">
        <v>4</v>
      </c>
    </row>
    <row r="161" spans="1:5" x14ac:dyDescent="0.25">
      <c r="A161">
        <v>160</v>
      </c>
      <c r="D161" s="3">
        <v>3</v>
      </c>
      <c r="E161" s="5">
        <v>4</v>
      </c>
    </row>
    <row r="162" spans="1:5" x14ac:dyDescent="0.25">
      <c r="A162">
        <v>161</v>
      </c>
      <c r="D162" s="3">
        <v>3</v>
      </c>
      <c r="E162" s="5">
        <v>4</v>
      </c>
    </row>
    <row r="163" spans="1:5" x14ac:dyDescent="0.25">
      <c r="A163">
        <v>162</v>
      </c>
      <c r="D163" s="3">
        <v>3</v>
      </c>
      <c r="E163" s="5">
        <v>4</v>
      </c>
    </row>
    <row r="164" spans="1:5" x14ac:dyDescent="0.25">
      <c r="A164">
        <v>163</v>
      </c>
      <c r="D164" s="3">
        <v>3</v>
      </c>
      <c r="E164" s="5">
        <v>4</v>
      </c>
    </row>
    <row r="165" spans="1:5" x14ac:dyDescent="0.25">
      <c r="A165">
        <v>164</v>
      </c>
      <c r="B165" s="4">
        <v>1</v>
      </c>
      <c r="D165" s="3">
        <v>3</v>
      </c>
      <c r="E165" s="5">
        <v>4</v>
      </c>
    </row>
    <row r="166" spans="1:5" x14ac:dyDescent="0.25">
      <c r="A166">
        <v>165</v>
      </c>
      <c r="B166" s="4">
        <v>1</v>
      </c>
      <c r="E166" s="5">
        <v>4</v>
      </c>
    </row>
    <row r="167" spans="1:5" x14ac:dyDescent="0.25">
      <c r="A167">
        <v>166</v>
      </c>
      <c r="B167" s="4">
        <v>1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</row>
    <row r="170" spans="1:5" x14ac:dyDescent="0.25">
      <c r="A170">
        <v>169</v>
      </c>
      <c r="B170" s="4">
        <v>1</v>
      </c>
    </row>
    <row r="171" spans="1:5" x14ac:dyDescent="0.25">
      <c r="A171">
        <v>170</v>
      </c>
      <c r="B171" s="4">
        <v>1</v>
      </c>
    </row>
    <row r="172" spans="1:5" x14ac:dyDescent="0.25">
      <c r="A172">
        <v>171</v>
      </c>
      <c r="B172" s="4">
        <v>1</v>
      </c>
    </row>
    <row r="173" spans="1:5" x14ac:dyDescent="0.25">
      <c r="A173">
        <v>172</v>
      </c>
      <c r="B173" s="4">
        <v>1</v>
      </c>
      <c r="C173" s="2">
        <v>2</v>
      </c>
    </row>
    <row r="174" spans="1:5" x14ac:dyDescent="0.25">
      <c r="A174">
        <v>173</v>
      </c>
      <c r="C174" s="2">
        <v>2</v>
      </c>
    </row>
    <row r="175" spans="1:5" x14ac:dyDescent="0.25">
      <c r="A175">
        <v>174</v>
      </c>
      <c r="C175" s="2">
        <v>2</v>
      </c>
    </row>
    <row r="176" spans="1:5" x14ac:dyDescent="0.25">
      <c r="A176">
        <v>175</v>
      </c>
      <c r="C176" s="2">
        <v>2</v>
      </c>
    </row>
    <row r="177" spans="1:5" x14ac:dyDescent="0.25">
      <c r="A177">
        <v>176</v>
      </c>
      <c r="C177" s="2">
        <v>2</v>
      </c>
    </row>
    <row r="178" spans="1:5" x14ac:dyDescent="0.25">
      <c r="A178">
        <v>177</v>
      </c>
      <c r="C178" s="2">
        <v>2</v>
      </c>
    </row>
    <row r="179" spans="1:5" x14ac:dyDescent="0.25">
      <c r="A179">
        <v>178</v>
      </c>
      <c r="C179" s="2">
        <v>2</v>
      </c>
      <c r="D179" s="3">
        <v>3</v>
      </c>
    </row>
    <row r="180" spans="1:5" x14ac:dyDescent="0.25">
      <c r="A180">
        <v>179</v>
      </c>
      <c r="C180" s="2">
        <v>2</v>
      </c>
      <c r="D180" s="3">
        <v>3</v>
      </c>
    </row>
    <row r="181" spans="1:5" x14ac:dyDescent="0.25">
      <c r="A181">
        <v>180</v>
      </c>
      <c r="D181" s="3">
        <v>3</v>
      </c>
    </row>
    <row r="182" spans="1:5" x14ac:dyDescent="0.25">
      <c r="A182">
        <v>181</v>
      </c>
      <c r="D182" s="3">
        <v>3</v>
      </c>
      <c r="E182" s="5">
        <v>4</v>
      </c>
    </row>
    <row r="183" spans="1:5" x14ac:dyDescent="0.25">
      <c r="A183">
        <v>182</v>
      </c>
      <c r="D183" s="3">
        <v>3</v>
      </c>
      <c r="E183" s="5">
        <v>4</v>
      </c>
    </row>
    <row r="184" spans="1:5" x14ac:dyDescent="0.25">
      <c r="A184">
        <v>183</v>
      </c>
      <c r="D184" s="3">
        <v>3</v>
      </c>
      <c r="E184" s="5">
        <v>4</v>
      </c>
    </row>
    <row r="185" spans="1:5" x14ac:dyDescent="0.25">
      <c r="A185">
        <v>184</v>
      </c>
      <c r="D185" s="3">
        <v>3</v>
      </c>
      <c r="E185" s="5">
        <v>4</v>
      </c>
    </row>
    <row r="186" spans="1:5" x14ac:dyDescent="0.25">
      <c r="A186">
        <v>185</v>
      </c>
      <c r="D186" s="3">
        <v>3</v>
      </c>
      <c r="E186" s="5">
        <v>4</v>
      </c>
    </row>
    <row r="187" spans="1:5" x14ac:dyDescent="0.25">
      <c r="A187">
        <v>186</v>
      </c>
      <c r="E187" s="5">
        <v>4</v>
      </c>
    </row>
    <row r="188" spans="1:5" x14ac:dyDescent="0.25">
      <c r="A188">
        <v>187</v>
      </c>
      <c r="B188" s="4">
        <v>1</v>
      </c>
      <c r="E188" s="5">
        <v>4</v>
      </c>
    </row>
    <row r="189" spans="1:5" x14ac:dyDescent="0.25">
      <c r="A189">
        <v>188</v>
      </c>
      <c r="B189" s="4">
        <v>1</v>
      </c>
      <c r="E189" s="5">
        <v>4</v>
      </c>
    </row>
    <row r="190" spans="1:5" x14ac:dyDescent="0.25">
      <c r="A190">
        <v>189</v>
      </c>
      <c r="B190" s="4">
        <v>1</v>
      </c>
    </row>
    <row r="191" spans="1:5" x14ac:dyDescent="0.25">
      <c r="A191">
        <v>190</v>
      </c>
      <c r="B191" s="4">
        <v>1</v>
      </c>
    </row>
    <row r="192" spans="1:5" x14ac:dyDescent="0.25">
      <c r="A192">
        <v>191</v>
      </c>
      <c r="B192" s="4">
        <v>1</v>
      </c>
    </row>
    <row r="193" spans="1:6" x14ac:dyDescent="0.25">
      <c r="A193">
        <v>192</v>
      </c>
      <c r="B193" s="4">
        <v>1</v>
      </c>
    </row>
    <row r="194" spans="1:6" x14ac:dyDescent="0.25">
      <c r="A194">
        <v>193</v>
      </c>
      <c r="B194" s="4">
        <v>1</v>
      </c>
    </row>
    <row r="195" spans="1:6" x14ac:dyDescent="0.25">
      <c r="A195">
        <v>194</v>
      </c>
      <c r="B195" s="4">
        <v>1</v>
      </c>
    </row>
    <row r="196" spans="1:6" x14ac:dyDescent="0.25">
      <c r="A196">
        <v>195</v>
      </c>
      <c r="B196" s="4">
        <v>1</v>
      </c>
      <c r="C196" s="2">
        <v>2</v>
      </c>
    </row>
    <row r="197" spans="1:6" x14ac:dyDescent="0.25">
      <c r="A197">
        <v>196</v>
      </c>
      <c r="B197" s="4">
        <v>1</v>
      </c>
      <c r="C197" s="2">
        <v>2</v>
      </c>
    </row>
    <row r="198" spans="1:6" x14ac:dyDescent="0.25">
      <c r="A198">
        <v>197</v>
      </c>
      <c r="C198" s="2">
        <v>2</v>
      </c>
    </row>
    <row r="199" spans="1:6" x14ac:dyDescent="0.25">
      <c r="A199">
        <v>198</v>
      </c>
      <c r="C199" s="2">
        <v>2</v>
      </c>
    </row>
    <row r="200" spans="1:6" x14ac:dyDescent="0.25">
      <c r="A200">
        <v>199</v>
      </c>
      <c r="C200" s="2">
        <v>2</v>
      </c>
    </row>
    <row r="201" spans="1:6" x14ac:dyDescent="0.25">
      <c r="A201">
        <v>200</v>
      </c>
      <c r="C201" s="2">
        <v>2</v>
      </c>
    </row>
    <row r="202" spans="1:6" x14ac:dyDescent="0.25">
      <c r="A202">
        <v>201</v>
      </c>
      <c r="C202" s="2">
        <v>2</v>
      </c>
    </row>
    <row r="203" spans="1:6" x14ac:dyDescent="0.25">
      <c r="A203">
        <v>202</v>
      </c>
      <c r="C203" s="2">
        <v>2</v>
      </c>
    </row>
    <row r="204" spans="1:6" x14ac:dyDescent="0.25">
      <c r="A204">
        <v>203</v>
      </c>
      <c r="C204" s="2">
        <v>2</v>
      </c>
    </row>
    <row r="205" spans="1:6" x14ac:dyDescent="0.25">
      <c r="A205">
        <v>204</v>
      </c>
      <c r="D205" s="3">
        <v>3</v>
      </c>
    </row>
    <row r="206" spans="1:6" x14ac:dyDescent="0.25">
      <c r="A206">
        <v>205</v>
      </c>
      <c r="D206" s="3">
        <v>3</v>
      </c>
      <c r="E206" s="5">
        <v>4</v>
      </c>
      <c r="F206" t="s">
        <v>22</v>
      </c>
    </row>
    <row r="207" spans="1:6" x14ac:dyDescent="0.25">
      <c r="A207">
        <v>206</v>
      </c>
    </row>
    <row r="208" spans="1:6" x14ac:dyDescent="0.25">
      <c r="A208">
        <v>207</v>
      </c>
      <c r="F208" t="s">
        <v>22</v>
      </c>
    </row>
    <row r="209" spans="1:3" x14ac:dyDescent="0.25">
      <c r="A209">
        <v>208</v>
      </c>
      <c r="C209" s="2">
        <v>2</v>
      </c>
    </row>
    <row r="210" spans="1:3" x14ac:dyDescent="0.25">
      <c r="A210">
        <v>209</v>
      </c>
      <c r="C210" s="2">
        <v>2</v>
      </c>
    </row>
    <row r="211" spans="1:3" x14ac:dyDescent="0.25">
      <c r="A211">
        <v>210</v>
      </c>
      <c r="C211" s="2">
        <v>2</v>
      </c>
    </row>
    <row r="212" spans="1:3" x14ac:dyDescent="0.25">
      <c r="A212">
        <v>211</v>
      </c>
      <c r="C212" s="2">
        <v>2</v>
      </c>
    </row>
    <row r="213" spans="1:3" x14ac:dyDescent="0.25">
      <c r="A213">
        <v>212</v>
      </c>
      <c r="C213" s="2">
        <v>2</v>
      </c>
    </row>
    <row r="214" spans="1:3" x14ac:dyDescent="0.25">
      <c r="A214">
        <v>213</v>
      </c>
      <c r="C214" s="2">
        <v>2</v>
      </c>
    </row>
    <row r="215" spans="1:3" x14ac:dyDescent="0.25">
      <c r="A215">
        <v>214</v>
      </c>
      <c r="C215" s="2">
        <v>2</v>
      </c>
    </row>
    <row r="216" spans="1:3" x14ac:dyDescent="0.25">
      <c r="A216">
        <v>215</v>
      </c>
      <c r="C216" s="2">
        <v>2</v>
      </c>
    </row>
    <row r="217" spans="1:3" x14ac:dyDescent="0.25">
      <c r="A217">
        <v>216</v>
      </c>
      <c r="C217" s="2">
        <v>2</v>
      </c>
    </row>
    <row r="218" spans="1:3" x14ac:dyDescent="0.25">
      <c r="A218">
        <v>217</v>
      </c>
      <c r="C218" s="2">
        <v>2</v>
      </c>
    </row>
    <row r="219" spans="1:3" x14ac:dyDescent="0.25">
      <c r="A219">
        <v>218</v>
      </c>
      <c r="C219" s="2">
        <v>2</v>
      </c>
    </row>
    <row r="220" spans="1:3" x14ac:dyDescent="0.25">
      <c r="A220">
        <v>219</v>
      </c>
      <c r="C220" s="2">
        <v>2</v>
      </c>
    </row>
    <row r="221" spans="1:3" x14ac:dyDescent="0.25">
      <c r="A221">
        <v>220</v>
      </c>
      <c r="C221" s="2">
        <v>2</v>
      </c>
    </row>
    <row r="222" spans="1:3" x14ac:dyDescent="0.25">
      <c r="A222">
        <v>221</v>
      </c>
      <c r="B222" s="4">
        <v>1</v>
      </c>
      <c r="C222" s="2">
        <v>2</v>
      </c>
    </row>
    <row r="223" spans="1:3" x14ac:dyDescent="0.25">
      <c r="A223">
        <v>222</v>
      </c>
      <c r="B223" s="4">
        <v>1</v>
      </c>
    </row>
    <row r="224" spans="1:3" x14ac:dyDescent="0.25">
      <c r="A224">
        <v>223</v>
      </c>
      <c r="B224" s="4">
        <v>1</v>
      </c>
    </row>
    <row r="225" spans="1:5" x14ac:dyDescent="0.25">
      <c r="A225">
        <v>224</v>
      </c>
      <c r="B225" s="4">
        <v>1</v>
      </c>
      <c r="E225" s="5">
        <v>4</v>
      </c>
    </row>
    <row r="226" spans="1:5" x14ac:dyDescent="0.25">
      <c r="A226">
        <v>225</v>
      </c>
      <c r="B226" s="4">
        <v>1</v>
      </c>
      <c r="E226" s="5">
        <v>4</v>
      </c>
    </row>
    <row r="227" spans="1:5" x14ac:dyDescent="0.25">
      <c r="A227">
        <v>226</v>
      </c>
      <c r="B227" s="4">
        <v>1</v>
      </c>
      <c r="E227" s="5">
        <v>4</v>
      </c>
    </row>
    <row r="228" spans="1:5" x14ac:dyDescent="0.25">
      <c r="A228">
        <v>227</v>
      </c>
      <c r="B228" s="4">
        <v>1</v>
      </c>
      <c r="E228" s="5">
        <v>4</v>
      </c>
    </row>
    <row r="229" spans="1:5" x14ac:dyDescent="0.25">
      <c r="A229">
        <v>228</v>
      </c>
      <c r="B229" s="4">
        <v>1</v>
      </c>
      <c r="E229" s="5">
        <v>4</v>
      </c>
    </row>
    <row r="230" spans="1:5" x14ac:dyDescent="0.25">
      <c r="A230">
        <v>229</v>
      </c>
      <c r="B230" s="4">
        <v>1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D234" s="3">
        <v>3</v>
      </c>
      <c r="E234" s="5">
        <v>4</v>
      </c>
    </row>
    <row r="235" spans="1:5" x14ac:dyDescent="0.25">
      <c r="A235">
        <v>234</v>
      </c>
      <c r="D235" s="3">
        <v>3</v>
      </c>
      <c r="E235" s="5">
        <v>4</v>
      </c>
    </row>
    <row r="236" spans="1:5" x14ac:dyDescent="0.25">
      <c r="A236">
        <v>235</v>
      </c>
      <c r="D236" s="3">
        <v>3</v>
      </c>
      <c r="E236" s="5">
        <v>4</v>
      </c>
    </row>
    <row r="237" spans="1:5" x14ac:dyDescent="0.25">
      <c r="A237">
        <v>236</v>
      </c>
      <c r="D237" s="3">
        <v>3</v>
      </c>
      <c r="E237" s="5">
        <v>4</v>
      </c>
    </row>
    <row r="238" spans="1:5" x14ac:dyDescent="0.25">
      <c r="A238">
        <v>237</v>
      </c>
      <c r="C238" s="2">
        <v>2</v>
      </c>
      <c r="D238" s="3">
        <v>3</v>
      </c>
      <c r="E238" s="5">
        <v>4</v>
      </c>
    </row>
    <row r="239" spans="1:5" x14ac:dyDescent="0.25">
      <c r="A239">
        <v>238</v>
      </c>
      <c r="C239" s="2">
        <v>2</v>
      </c>
      <c r="D239" s="3">
        <v>3</v>
      </c>
    </row>
    <row r="240" spans="1:5" x14ac:dyDescent="0.25">
      <c r="A240">
        <v>239</v>
      </c>
      <c r="C240" s="2">
        <v>2</v>
      </c>
      <c r="D240" s="3">
        <v>3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C243" s="2">
        <v>2</v>
      </c>
      <c r="D243" s="3">
        <v>3</v>
      </c>
    </row>
    <row r="244" spans="1:5" x14ac:dyDescent="0.25">
      <c r="A244">
        <v>243</v>
      </c>
      <c r="C244" s="2">
        <v>2</v>
      </c>
      <c r="D244" s="3">
        <v>3</v>
      </c>
    </row>
    <row r="245" spans="1:5" x14ac:dyDescent="0.25">
      <c r="A245">
        <v>244</v>
      </c>
      <c r="C245" s="2">
        <v>2</v>
      </c>
    </row>
    <row r="246" spans="1:5" x14ac:dyDescent="0.25">
      <c r="A246">
        <v>245</v>
      </c>
      <c r="C246" s="2">
        <v>2</v>
      </c>
    </row>
    <row r="247" spans="1:5" x14ac:dyDescent="0.25">
      <c r="A247">
        <v>246</v>
      </c>
      <c r="C247" s="2">
        <v>2</v>
      </c>
    </row>
    <row r="248" spans="1:5" x14ac:dyDescent="0.25">
      <c r="A248">
        <v>247</v>
      </c>
      <c r="C248" s="2">
        <v>2</v>
      </c>
    </row>
    <row r="249" spans="1:5" x14ac:dyDescent="0.25">
      <c r="A249">
        <v>248</v>
      </c>
      <c r="B249" s="4">
        <v>1</v>
      </c>
      <c r="C249" s="2">
        <v>2</v>
      </c>
    </row>
    <row r="250" spans="1:5" x14ac:dyDescent="0.25">
      <c r="A250">
        <v>249</v>
      </c>
      <c r="B250" s="4">
        <v>1</v>
      </c>
    </row>
    <row r="251" spans="1:5" x14ac:dyDescent="0.25">
      <c r="A251">
        <v>250</v>
      </c>
      <c r="B251" s="4">
        <v>1</v>
      </c>
    </row>
    <row r="252" spans="1:5" x14ac:dyDescent="0.25">
      <c r="A252">
        <v>251</v>
      </c>
      <c r="B252" s="4">
        <v>1</v>
      </c>
    </row>
    <row r="253" spans="1:5" x14ac:dyDescent="0.25">
      <c r="A253">
        <v>252</v>
      </c>
      <c r="B253" s="4">
        <v>1</v>
      </c>
      <c r="E253" s="5">
        <v>4</v>
      </c>
    </row>
    <row r="254" spans="1:5" x14ac:dyDescent="0.25">
      <c r="A254">
        <v>253</v>
      </c>
      <c r="B254" s="4">
        <v>1</v>
      </c>
      <c r="E254" s="5">
        <v>4</v>
      </c>
    </row>
    <row r="255" spans="1:5" x14ac:dyDescent="0.25">
      <c r="A255">
        <v>254</v>
      </c>
      <c r="B255" s="4">
        <v>1</v>
      </c>
      <c r="E255" s="5">
        <v>4</v>
      </c>
    </row>
    <row r="256" spans="1:5" x14ac:dyDescent="0.25">
      <c r="A256">
        <v>255</v>
      </c>
      <c r="B256" s="4">
        <v>1</v>
      </c>
      <c r="E256" s="5">
        <v>4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E258" s="5">
        <v>4</v>
      </c>
    </row>
    <row r="259" spans="1:5" x14ac:dyDescent="0.25">
      <c r="A259">
        <v>258</v>
      </c>
      <c r="E259" s="5">
        <v>4</v>
      </c>
    </row>
    <row r="260" spans="1:5" x14ac:dyDescent="0.25">
      <c r="A260">
        <v>259</v>
      </c>
      <c r="D260" s="3">
        <v>3</v>
      </c>
      <c r="E260" s="5">
        <v>4</v>
      </c>
    </row>
    <row r="261" spans="1:5" x14ac:dyDescent="0.25">
      <c r="A261">
        <v>260</v>
      </c>
      <c r="D261" s="3">
        <v>3</v>
      </c>
      <c r="E261" s="5">
        <v>4</v>
      </c>
    </row>
    <row r="262" spans="1:5" x14ac:dyDescent="0.25">
      <c r="A262">
        <v>261</v>
      </c>
      <c r="D262" s="3">
        <v>3</v>
      </c>
      <c r="E262" s="5">
        <v>4</v>
      </c>
    </row>
    <row r="263" spans="1:5" x14ac:dyDescent="0.25">
      <c r="A263">
        <v>262</v>
      </c>
      <c r="D263" s="3">
        <v>3</v>
      </c>
      <c r="E263" s="5">
        <v>4</v>
      </c>
    </row>
    <row r="264" spans="1:5" x14ac:dyDescent="0.25">
      <c r="A264">
        <v>263</v>
      </c>
      <c r="D264" s="3">
        <v>3</v>
      </c>
    </row>
    <row r="265" spans="1:5" x14ac:dyDescent="0.25">
      <c r="A265">
        <v>264</v>
      </c>
      <c r="C265" s="2">
        <v>2</v>
      </c>
      <c r="D265" s="3">
        <v>3</v>
      </c>
    </row>
    <row r="266" spans="1:5" x14ac:dyDescent="0.25">
      <c r="A266">
        <v>265</v>
      </c>
      <c r="C266" s="2">
        <v>2</v>
      </c>
      <c r="D266" s="3">
        <v>3</v>
      </c>
    </row>
    <row r="267" spans="1:5" x14ac:dyDescent="0.25">
      <c r="A267">
        <v>266</v>
      </c>
      <c r="C267" s="2">
        <v>2</v>
      </c>
      <c r="D267" s="3">
        <v>3</v>
      </c>
    </row>
    <row r="268" spans="1:5" x14ac:dyDescent="0.25">
      <c r="A268">
        <v>267</v>
      </c>
      <c r="C268" s="2">
        <v>2</v>
      </c>
      <c r="D268" s="3">
        <v>3</v>
      </c>
    </row>
    <row r="269" spans="1:5" x14ac:dyDescent="0.25">
      <c r="A269">
        <v>268</v>
      </c>
      <c r="C269" s="2">
        <v>2</v>
      </c>
    </row>
    <row r="270" spans="1:5" x14ac:dyDescent="0.25">
      <c r="A270">
        <v>269</v>
      </c>
      <c r="C270" s="2">
        <v>2</v>
      </c>
    </row>
    <row r="271" spans="1:5" x14ac:dyDescent="0.25">
      <c r="A271">
        <v>270</v>
      </c>
      <c r="C271" s="2">
        <v>2</v>
      </c>
    </row>
    <row r="272" spans="1:5" x14ac:dyDescent="0.25">
      <c r="A272">
        <v>271</v>
      </c>
      <c r="C272" s="2">
        <v>2</v>
      </c>
    </row>
    <row r="273" spans="1:5" x14ac:dyDescent="0.25">
      <c r="A273">
        <v>272</v>
      </c>
      <c r="B273" s="4">
        <v>1</v>
      </c>
      <c r="C273" s="2">
        <v>2</v>
      </c>
    </row>
    <row r="274" spans="1:5" x14ac:dyDescent="0.25">
      <c r="A274">
        <v>273</v>
      </c>
      <c r="B274" s="4">
        <v>1</v>
      </c>
      <c r="C274" s="2">
        <v>2</v>
      </c>
    </row>
    <row r="275" spans="1:5" x14ac:dyDescent="0.25">
      <c r="A275">
        <v>274</v>
      </c>
      <c r="B275" s="4">
        <v>1</v>
      </c>
    </row>
    <row r="276" spans="1:5" x14ac:dyDescent="0.25">
      <c r="A276">
        <v>275</v>
      </c>
      <c r="B276" s="4">
        <v>1</v>
      </c>
    </row>
    <row r="277" spans="1:5" x14ac:dyDescent="0.25">
      <c r="A277">
        <v>276</v>
      </c>
      <c r="B277" s="4">
        <v>1</v>
      </c>
    </row>
    <row r="278" spans="1:5" x14ac:dyDescent="0.25">
      <c r="A278">
        <v>277</v>
      </c>
      <c r="B278" s="4">
        <v>1</v>
      </c>
    </row>
    <row r="279" spans="1:5" x14ac:dyDescent="0.25">
      <c r="A279">
        <v>278</v>
      </c>
      <c r="B279" s="4">
        <v>1</v>
      </c>
      <c r="E279" s="5">
        <v>4</v>
      </c>
    </row>
    <row r="280" spans="1:5" x14ac:dyDescent="0.25">
      <c r="A280">
        <v>279</v>
      </c>
      <c r="B280" s="4">
        <v>1</v>
      </c>
      <c r="E280" s="5">
        <v>4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D283" s="3">
        <v>3</v>
      </c>
      <c r="E283" s="5">
        <v>4</v>
      </c>
    </row>
    <row r="284" spans="1:5" x14ac:dyDescent="0.25">
      <c r="A284">
        <v>283</v>
      </c>
      <c r="D284" s="3">
        <v>3</v>
      </c>
      <c r="E284" s="5">
        <v>4</v>
      </c>
    </row>
    <row r="285" spans="1:5" x14ac:dyDescent="0.25">
      <c r="A285">
        <v>284</v>
      </c>
      <c r="D285" s="3">
        <v>3</v>
      </c>
      <c r="E285" s="5">
        <v>4</v>
      </c>
    </row>
    <row r="286" spans="1:5" x14ac:dyDescent="0.25">
      <c r="A286">
        <v>285</v>
      </c>
      <c r="D286" s="3">
        <v>3</v>
      </c>
      <c r="E286" s="5">
        <v>4</v>
      </c>
    </row>
    <row r="287" spans="1:5" x14ac:dyDescent="0.25">
      <c r="A287">
        <v>286</v>
      </c>
      <c r="D287" s="3">
        <v>3</v>
      </c>
      <c r="E287" s="5">
        <v>4</v>
      </c>
    </row>
    <row r="288" spans="1:5" x14ac:dyDescent="0.25">
      <c r="A288">
        <v>287</v>
      </c>
      <c r="D288" s="3">
        <v>3</v>
      </c>
      <c r="E288" s="5">
        <v>4</v>
      </c>
    </row>
    <row r="289" spans="1:4" x14ac:dyDescent="0.25">
      <c r="A289">
        <v>288</v>
      </c>
      <c r="D289" s="3">
        <v>3</v>
      </c>
    </row>
    <row r="290" spans="1:4" x14ac:dyDescent="0.25">
      <c r="A290">
        <v>289</v>
      </c>
      <c r="C290" s="2">
        <v>2</v>
      </c>
      <c r="D290" s="3">
        <v>3</v>
      </c>
    </row>
    <row r="291" spans="1:4" x14ac:dyDescent="0.25">
      <c r="A291">
        <v>290</v>
      </c>
      <c r="C291" s="2">
        <v>2</v>
      </c>
      <c r="D291" s="3">
        <v>3</v>
      </c>
    </row>
    <row r="292" spans="1:4" x14ac:dyDescent="0.25">
      <c r="A292">
        <v>291</v>
      </c>
      <c r="C292" s="2">
        <v>2</v>
      </c>
    </row>
    <row r="293" spans="1:4" x14ac:dyDescent="0.25">
      <c r="A293">
        <v>292</v>
      </c>
      <c r="C293" s="2">
        <v>2</v>
      </c>
    </row>
    <row r="294" spans="1:4" x14ac:dyDescent="0.25">
      <c r="A294">
        <v>293</v>
      </c>
      <c r="C294" s="2">
        <v>2</v>
      </c>
    </row>
    <row r="295" spans="1:4" x14ac:dyDescent="0.25">
      <c r="A295">
        <v>294</v>
      </c>
      <c r="C295" s="2">
        <v>2</v>
      </c>
    </row>
    <row r="296" spans="1:4" x14ac:dyDescent="0.25">
      <c r="A296">
        <v>295</v>
      </c>
      <c r="C296" s="2">
        <v>2</v>
      </c>
    </row>
    <row r="297" spans="1:4" x14ac:dyDescent="0.25">
      <c r="A297">
        <v>296</v>
      </c>
      <c r="C297" s="2">
        <v>2</v>
      </c>
    </row>
    <row r="298" spans="1:4" x14ac:dyDescent="0.25">
      <c r="A298">
        <v>297</v>
      </c>
      <c r="B298" s="4">
        <v>1</v>
      </c>
      <c r="C298" s="2">
        <v>2</v>
      </c>
    </row>
    <row r="299" spans="1:4" x14ac:dyDescent="0.25">
      <c r="A299">
        <v>298</v>
      </c>
      <c r="B299" s="4">
        <v>1</v>
      </c>
      <c r="C299" s="2">
        <v>2</v>
      </c>
    </row>
    <row r="300" spans="1:4" x14ac:dyDescent="0.25">
      <c r="A300">
        <v>299</v>
      </c>
      <c r="B300" s="4">
        <v>1</v>
      </c>
    </row>
    <row r="301" spans="1:4" x14ac:dyDescent="0.25">
      <c r="A301">
        <v>300</v>
      </c>
      <c r="B301" s="4">
        <v>1</v>
      </c>
    </row>
    <row r="302" spans="1:4" x14ac:dyDescent="0.25">
      <c r="A302">
        <v>301</v>
      </c>
      <c r="B302" s="4">
        <v>1</v>
      </c>
    </row>
    <row r="303" spans="1:4" x14ac:dyDescent="0.25">
      <c r="A303">
        <v>302</v>
      </c>
      <c r="B303" s="4">
        <v>1</v>
      </c>
    </row>
    <row r="304" spans="1:4" x14ac:dyDescent="0.25">
      <c r="A304">
        <v>303</v>
      </c>
      <c r="B304" s="4">
        <v>1</v>
      </c>
    </row>
    <row r="305" spans="1:5" x14ac:dyDescent="0.25">
      <c r="A305">
        <v>304</v>
      </c>
      <c r="B305" s="4">
        <v>1</v>
      </c>
      <c r="E305" s="5">
        <v>4</v>
      </c>
    </row>
    <row r="306" spans="1:5" x14ac:dyDescent="0.25">
      <c r="A306">
        <v>305</v>
      </c>
      <c r="E306" s="5">
        <v>4</v>
      </c>
    </row>
    <row r="307" spans="1:5" x14ac:dyDescent="0.25">
      <c r="A307">
        <v>306</v>
      </c>
      <c r="E307" s="5">
        <v>4</v>
      </c>
    </row>
    <row r="308" spans="1:5" x14ac:dyDescent="0.25">
      <c r="A308">
        <v>307</v>
      </c>
      <c r="D308" s="3">
        <v>3</v>
      </c>
      <c r="E308" s="5">
        <v>4</v>
      </c>
    </row>
    <row r="309" spans="1:5" x14ac:dyDescent="0.25">
      <c r="A309">
        <v>308</v>
      </c>
      <c r="D309" s="3">
        <v>3</v>
      </c>
      <c r="E309" s="5">
        <v>4</v>
      </c>
    </row>
    <row r="310" spans="1:5" x14ac:dyDescent="0.25">
      <c r="A310">
        <v>309</v>
      </c>
      <c r="D310" s="3">
        <v>3</v>
      </c>
      <c r="E310" s="5">
        <v>4</v>
      </c>
    </row>
    <row r="311" spans="1:5" x14ac:dyDescent="0.25">
      <c r="A311">
        <v>310</v>
      </c>
      <c r="D311" s="3">
        <v>3</v>
      </c>
      <c r="E311" s="5">
        <v>4</v>
      </c>
    </row>
    <row r="312" spans="1:5" x14ac:dyDescent="0.25">
      <c r="A312">
        <v>311</v>
      </c>
      <c r="C312" s="2">
        <v>2</v>
      </c>
      <c r="D312" s="3">
        <v>3</v>
      </c>
      <c r="E312" s="5">
        <v>4</v>
      </c>
    </row>
    <row r="313" spans="1:5" x14ac:dyDescent="0.25">
      <c r="A313">
        <v>312</v>
      </c>
      <c r="C313" s="2">
        <v>2</v>
      </c>
      <c r="D313" s="3">
        <v>3</v>
      </c>
      <c r="E313" s="5">
        <v>4</v>
      </c>
    </row>
    <row r="314" spans="1:5" x14ac:dyDescent="0.25">
      <c r="A314">
        <v>313</v>
      </c>
      <c r="C314" s="2">
        <v>2</v>
      </c>
      <c r="D314" s="3">
        <v>3</v>
      </c>
    </row>
    <row r="315" spans="1:5" x14ac:dyDescent="0.25">
      <c r="A315">
        <v>314</v>
      </c>
      <c r="C315" s="2">
        <v>2</v>
      </c>
      <c r="D315" s="3">
        <v>3</v>
      </c>
    </row>
    <row r="316" spans="1:5" x14ac:dyDescent="0.25">
      <c r="A316">
        <v>315</v>
      </c>
      <c r="C316" s="2">
        <v>2</v>
      </c>
      <c r="D316" s="3">
        <v>3</v>
      </c>
    </row>
    <row r="317" spans="1:5" x14ac:dyDescent="0.25">
      <c r="A317">
        <v>316</v>
      </c>
      <c r="C317" s="2">
        <v>2</v>
      </c>
      <c r="D317" s="3">
        <v>3</v>
      </c>
    </row>
    <row r="318" spans="1:5" x14ac:dyDescent="0.25">
      <c r="A318">
        <v>317</v>
      </c>
      <c r="C318" s="2">
        <v>2</v>
      </c>
    </row>
    <row r="319" spans="1:5" x14ac:dyDescent="0.25">
      <c r="A319">
        <v>318</v>
      </c>
      <c r="C319" s="2">
        <v>2</v>
      </c>
    </row>
    <row r="320" spans="1:5" x14ac:dyDescent="0.25">
      <c r="A320">
        <v>319</v>
      </c>
      <c r="C320" s="2">
        <v>2</v>
      </c>
    </row>
    <row r="321" spans="1:5" x14ac:dyDescent="0.25">
      <c r="A321">
        <v>320</v>
      </c>
      <c r="B321" s="4">
        <v>1</v>
      </c>
      <c r="C321" s="2">
        <v>2</v>
      </c>
    </row>
    <row r="322" spans="1:5" x14ac:dyDescent="0.25">
      <c r="A322">
        <v>321</v>
      </c>
      <c r="B322" s="4">
        <v>1</v>
      </c>
      <c r="C322" s="2">
        <v>2</v>
      </c>
    </row>
    <row r="323" spans="1:5" x14ac:dyDescent="0.25">
      <c r="A323">
        <v>322</v>
      </c>
      <c r="B323" s="4">
        <v>1</v>
      </c>
    </row>
    <row r="324" spans="1:5" x14ac:dyDescent="0.25">
      <c r="A324">
        <v>323</v>
      </c>
      <c r="B324" s="4">
        <v>1</v>
      </c>
    </row>
    <row r="325" spans="1:5" x14ac:dyDescent="0.25">
      <c r="A325">
        <v>324</v>
      </c>
      <c r="B325" s="4">
        <v>1</v>
      </c>
    </row>
    <row r="326" spans="1:5" x14ac:dyDescent="0.25">
      <c r="A326">
        <v>325</v>
      </c>
      <c r="B326" s="4">
        <v>1</v>
      </c>
    </row>
    <row r="327" spans="1:5" x14ac:dyDescent="0.25">
      <c r="A327">
        <v>326</v>
      </c>
      <c r="B327" s="4">
        <v>1</v>
      </c>
      <c r="E327" s="5">
        <v>4</v>
      </c>
    </row>
    <row r="328" spans="1:5" x14ac:dyDescent="0.25">
      <c r="A328">
        <v>327</v>
      </c>
      <c r="B328" s="4">
        <v>1</v>
      </c>
      <c r="E328" s="5">
        <v>4</v>
      </c>
    </row>
    <row r="329" spans="1:5" x14ac:dyDescent="0.25">
      <c r="A329">
        <v>328</v>
      </c>
      <c r="B329" s="4">
        <v>1</v>
      </c>
      <c r="E329" s="5">
        <v>4</v>
      </c>
    </row>
    <row r="330" spans="1:5" x14ac:dyDescent="0.25">
      <c r="A330">
        <v>329</v>
      </c>
      <c r="B330" s="4">
        <v>1</v>
      </c>
      <c r="E330" s="5">
        <v>4</v>
      </c>
    </row>
    <row r="331" spans="1:5" x14ac:dyDescent="0.25">
      <c r="A331">
        <v>330</v>
      </c>
      <c r="D331" s="3">
        <v>3</v>
      </c>
      <c r="E331" s="5">
        <v>4</v>
      </c>
    </row>
    <row r="332" spans="1:5" x14ac:dyDescent="0.25">
      <c r="A332">
        <v>331</v>
      </c>
      <c r="D332" s="3">
        <v>3</v>
      </c>
      <c r="E332" s="5">
        <v>4</v>
      </c>
    </row>
    <row r="333" spans="1:5" x14ac:dyDescent="0.25">
      <c r="A333">
        <v>332</v>
      </c>
      <c r="D333" s="3">
        <v>3</v>
      </c>
      <c r="E333" s="5">
        <v>4</v>
      </c>
    </row>
    <row r="334" spans="1:5" x14ac:dyDescent="0.25">
      <c r="A334">
        <v>333</v>
      </c>
      <c r="D334" s="3">
        <v>3</v>
      </c>
      <c r="E334" s="5">
        <v>4</v>
      </c>
    </row>
    <row r="335" spans="1:5" x14ac:dyDescent="0.25">
      <c r="A335">
        <v>334</v>
      </c>
      <c r="D335" s="3">
        <v>3</v>
      </c>
      <c r="E335" s="5">
        <v>4</v>
      </c>
    </row>
    <row r="336" spans="1:5" x14ac:dyDescent="0.25">
      <c r="A336">
        <v>335</v>
      </c>
      <c r="D336" s="3">
        <v>3</v>
      </c>
      <c r="E336" s="5">
        <v>4</v>
      </c>
    </row>
    <row r="337" spans="1:5" x14ac:dyDescent="0.25">
      <c r="A337">
        <v>336</v>
      </c>
      <c r="D337" s="3">
        <v>3</v>
      </c>
      <c r="E337" s="5">
        <v>4</v>
      </c>
    </row>
    <row r="338" spans="1:5" x14ac:dyDescent="0.25">
      <c r="A338">
        <v>337</v>
      </c>
      <c r="D338" s="3">
        <v>3</v>
      </c>
    </row>
    <row r="339" spans="1:5" x14ac:dyDescent="0.25">
      <c r="A339">
        <v>338</v>
      </c>
    </row>
    <row r="340" spans="1:5" x14ac:dyDescent="0.25">
      <c r="A340">
        <v>339</v>
      </c>
    </row>
    <row r="341" spans="1:5" x14ac:dyDescent="0.25">
      <c r="A341">
        <v>340</v>
      </c>
    </row>
    <row r="342" spans="1:5" x14ac:dyDescent="0.25">
      <c r="A342">
        <v>341</v>
      </c>
      <c r="C342" s="2">
        <v>2</v>
      </c>
    </row>
    <row r="343" spans="1:5" x14ac:dyDescent="0.25">
      <c r="A343">
        <v>342</v>
      </c>
      <c r="C343" s="2">
        <v>2</v>
      </c>
    </row>
    <row r="344" spans="1:5" x14ac:dyDescent="0.25">
      <c r="A344">
        <v>343</v>
      </c>
      <c r="C344" s="2">
        <v>2</v>
      </c>
    </row>
    <row r="345" spans="1:5" x14ac:dyDescent="0.25">
      <c r="A345">
        <v>344</v>
      </c>
      <c r="C345" s="2">
        <v>2</v>
      </c>
    </row>
    <row r="346" spans="1:5" x14ac:dyDescent="0.25">
      <c r="A346">
        <v>345</v>
      </c>
      <c r="C346" s="2">
        <v>2</v>
      </c>
    </row>
    <row r="347" spans="1:5" x14ac:dyDescent="0.25">
      <c r="A347">
        <v>346</v>
      </c>
      <c r="C347" s="2">
        <v>2</v>
      </c>
    </row>
    <row r="348" spans="1:5" x14ac:dyDescent="0.25">
      <c r="A348">
        <v>347</v>
      </c>
      <c r="B348" s="4">
        <v>1</v>
      </c>
      <c r="C348" s="2">
        <v>2</v>
      </c>
    </row>
    <row r="349" spans="1:5" x14ac:dyDescent="0.25">
      <c r="A349">
        <v>348</v>
      </c>
      <c r="B349" s="4">
        <v>1</v>
      </c>
      <c r="C349" s="2">
        <v>2</v>
      </c>
    </row>
    <row r="350" spans="1:5" x14ac:dyDescent="0.25">
      <c r="A350">
        <v>349</v>
      </c>
      <c r="B350" s="4">
        <v>1</v>
      </c>
      <c r="C350" s="2">
        <v>2</v>
      </c>
    </row>
    <row r="351" spans="1:5" x14ac:dyDescent="0.25">
      <c r="A351">
        <v>350</v>
      </c>
      <c r="B351" s="4">
        <v>1</v>
      </c>
    </row>
    <row r="352" spans="1:5" x14ac:dyDescent="0.25">
      <c r="A352">
        <v>351</v>
      </c>
      <c r="B352" s="4">
        <v>1</v>
      </c>
    </row>
    <row r="353" spans="1:5" x14ac:dyDescent="0.25">
      <c r="A353">
        <v>352</v>
      </c>
      <c r="B353" s="4">
        <v>1</v>
      </c>
    </row>
    <row r="354" spans="1:5" x14ac:dyDescent="0.25">
      <c r="A354">
        <v>353</v>
      </c>
      <c r="B354" s="4">
        <v>1</v>
      </c>
      <c r="E354" s="5">
        <v>4</v>
      </c>
    </row>
    <row r="355" spans="1:5" x14ac:dyDescent="0.25">
      <c r="A355">
        <v>354</v>
      </c>
      <c r="B355" s="4">
        <v>1</v>
      </c>
      <c r="E355" s="5">
        <v>4</v>
      </c>
    </row>
    <row r="356" spans="1:5" x14ac:dyDescent="0.25">
      <c r="A356">
        <v>355</v>
      </c>
      <c r="D356" s="3">
        <v>3</v>
      </c>
      <c r="E356" s="5">
        <v>4</v>
      </c>
    </row>
    <row r="357" spans="1:5" x14ac:dyDescent="0.25">
      <c r="A357">
        <v>356</v>
      </c>
      <c r="D357" s="3">
        <v>3</v>
      </c>
      <c r="E357" s="5">
        <v>4</v>
      </c>
    </row>
    <row r="358" spans="1:5" x14ac:dyDescent="0.25">
      <c r="A358">
        <v>357</v>
      </c>
      <c r="D358" s="3">
        <v>3</v>
      </c>
      <c r="E358" s="5">
        <v>4</v>
      </c>
    </row>
    <row r="359" spans="1:5" x14ac:dyDescent="0.25">
      <c r="A359">
        <v>358</v>
      </c>
      <c r="D359" s="3">
        <v>3</v>
      </c>
      <c r="E359" s="5">
        <v>4</v>
      </c>
    </row>
    <row r="360" spans="1:5" x14ac:dyDescent="0.25">
      <c r="A360">
        <v>359</v>
      </c>
      <c r="D360" s="3">
        <v>3</v>
      </c>
      <c r="E360" s="5">
        <v>4</v>
      </c>
    </row>
    <row r="361" spans="1:5" x14ac:dyDescent="0.25">
      <c r="A361">
        <v>360</v>
      </c>
      <c r="D361" s="3">
        <v>3</v>
      </c>
      <c r="E361" s="5">
        <v>4</v>
      </c>
    </row>
    <row r="362" spans="1:5" x14ac:dyDescent="0.25">
      <c r="A362">
        <v>361</v>
      </c>
      <c r="D362" s="3">
        <v>3</v>
      </c>
      <c r="E362" s="5">
        <v>4</v>
      </c>
    </row>
    <row r="363" spans="1:5" x14ac:dyDescent="0.25">
      <c r="A363">
        <v>362</v>
      </c>
      <c r="D363" s="3">
        <v>3</v>
      </c>
      <c r="E363" s="5">
        <v>4</v>
      </c>
    </row>
    <row r="364" spans="1:5" x14ac:dyDescent="0.25">
      <c r="A364">
        <v>363</v>
      </c>
      <c r="C364" s="2">
        <v>2</v>
      </c>
    </row>
    <row r="365" spans="1:5" x14ac:dyDescent="0.25">
      <c r="A365">
        <v>364</v>
      </c>
      <c r="C365" s="2">
        <v>2</v>
      </c>
    </row>
    <row r="366" spans="1:5" x14ac:dyDescent="0.25">
      <c r="A366">
        <v>365</v>
      </c>
      <c r="C366" s="2">
        <v>2</v>
      </c>
    </row>
    <row r="367" spans="1:5" x14ac:dyDescent="0.25">
      <c r="A367">
        <v>366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B371" s="4">
        <v>1</v>
      </c>
      <c r="C371" s="2">
        <v>2</v>
      </c>
    </row>
    <row r="372" spans="1:5" x14ac:dyDescent="0.25">
      <c r="A372">
        <v>371</v>
      </c>
      <c r="B372" s="4">
        <v>1</v>
      </c>
      <c r="C372" s="2">
        <v>2</v>
      </c>
    </row>
    <row r="373" spans="1:5" x14ac:dyDescent="0.25">
      <c r="A373">
        <v>372</v>
      </c>
      <c r="B373" s="4">
        <v>1</v>
      </c>
    </row>
    <row r="374" spans="1:5" x14ac:dyDescent="0.25">
      <c r="A374">
        <v>373</v>
      </c>
      <c r="B374" s="4">
        <v>1</v>
      </c>
    </row>
    <row r="375" spans="1:5" x14ac:dyDescent="0.25">
      <c r="A375">
        <v>374</v>
      </c>
      <c r="B375" s="4">
        <v>1</v>
      </c>
    </row>
    <row r="376" spans="1:5" x14ac:dyDescent="0.25">
      <c r="A376">
        <v>375</v>
      </c>
      <c r="B376" s="4">
        <v>1</v>
      </c>
    </row>
    <row r="377" spans="1:5" x14ac:dyDescent="0.25">
      <c r="A377">
        <v>376</v>
      </c>
      <c r="B377" s="4">
        <v>1</v>
      </c>
    </row>
    <row r="378" spans="1:5" x14ac:dyDescent="0.25">
      <c r="A378">
        <v>377</v>
      </c>
      <c r="B378" s="4">
        <v>1</v>
      </c>
      <c r="E378" s="5">
        <v>4</v>
      </c>
    </row>
    <row r="379" spans="1:5" x14ac:dyDescent="0.25">
      <c r="A379">
        <v>378</v>
      </c>
      <c r="B379" s="4">
        <v>1</v>
      </c>
      <c r="E379" s="5">
        <v>4</v>
      </c>
    </row>
    <row r="380" spans="1:5" x14ac:dyDescent="0.25">
      <c r="A380">
        <v>379</v>
      </c>
      <c r="D380" s="3">
        <v>3</v>
      </c>
      <c r="E380" s="5">
        <v>4</v>
      </c>
    </row>
    <row r="381" spans="1:5" x14ac:dyDescent="0.25">
      <c r="A381">
        <v>380</v>
      </c>
      <c r="D381" s="3">
        <v>3</v>
      </c>
      <c r="E381" s="5">
        <v>4</v>
      </c>
    </row>
    <row r="382" spans="1:5" x14ac:dyDescent="0.25">
      <c r="A382">
        <v>381</v>
      </c>
      <c r="D382" s="3">
        <v>3</v>
      </c>
      <c r="E382" s="5">
        <v>4</v>
      </c>
    </row>
    <row r="383" spans="1:5" x14ac:dyDescent="0.25">
      <c r="A383">
        <v>382</v>
      </c>
      <c r="D383" s="3">
        <v>3</v>
      </c>
      <c r="E383" s="5">
        <v>4</v>
      </c>
    </row>
    <row r="384" spans="1:5" x14ac:dyDescent="0.25">
      <c r="A384">
        <v>383</v>
      </c>
      <c r="D384" s="3">
        <v>3</v>
      </c>
      <c r="E384" s="5">
        <v>4</v>
      </c>
    </row>
    <row r="385" spans="1:5" x14ac:dyDescent="0.25">
      <c r="A385">
        <v>384</v>
      </c>
      <c r="D385" s="3">
        <v>3</v>
      </c>
      <c r="E385" s="5">
        <v>4</v>
      </c>
    </row>
    <row r="386" spans="1:5" x14ac:dyDescent="0.25">
      <c r="A386">
        <v>385</v>
      </c>
      <c r="C386" s="2">
        <v>2</v>
      </c>
      <c r="D386" s="3">
        <v>3</v>
      </c>
      <c r="E386" s="5">
        <v>4</v>
      </c>
    </row>
    <row r="387" spans="1:5" x14ac:dyDescent="0.25">
      <c r="A387">
        <v>386</v>
      </c>
      <c r="C387" s="2">
        <v>2</v>
      </c>
      <c r="D387" s="3">
        <v>3</v>
      </c>
    </row>
    <row r="388" spans="1:5" x14ac:dyDescent="0.25">
      <c r="A388">
        <v>387</v>
      </c>
      <c r="C388" s="2">
        <v>2</v>
      </c>
      <c r="D388" s="3">
        <v>3</v>
      </c>
    </row>
    <row r="389" spans="1:5" x14ac:dyDescent="0.25">
      <c r="A389">
        <v>388</v>
      </c>
      <c r="C389" s="2">
        <v>2</v>
      </c>
    </row>
    <row r="390" spans="1:5" x14ac:dyDescent="0.25">
      <c r="A390">
        <v>389</v>
      </c>
      <c r="C390" s="2">
        <v>2</v>
      </c>
    </row>
    <row r="391" spans="1:5" x14ac:dyDescent="0.25">
      <c r="A391">
        <v>390</v>
      </c>
      <c r="C391" s="2">
        <v>2</v>
      </c>
    </row>
    <row r="392" spans="1:5" x14ac:dyDescent="0.25">
      <c r="A392">
        <v>391</v>
      </c>
      <c r="C392" s="2">
        <v>2</v>
      </c>
    </row>
    <row r="393" spans="1:5" x14ac:dyDescent="0.25">
      <c r="A393">
        <v>392</v>
      </c>
      <c r="C393" s="2">
        <v>2</v>
      </c>
    </row>
    <row r="394" spans="1:5" x14ac:dyDescent="0.25">
      <c r="A394">
        <v>393</v>
      </c>
      <c r="B394" s="4">
        <v>1</v>
      </c>
      <c r="C394" s="2">
        <v>2</v>
      </c>
    </row>
    <row r="395" spans="1:5" x14ac:dyDescent="0.25">
      <c r="A395">
        <v>394</v>
      </c>
      <c r="B395" s="4">
        <v>1</v>
      </c>
      <c r="C395" s="2">
        <v>2</v>
      </c>
    </row>
    <row r="396" spans="1:5" x14ac:dyDescent="0.25">
      <c r="A396">
        <v>395</v>
      </c>
      <c r="B396" s="4">
        <v>1</v>
      </c>
      <c r="C396" s="2">
        <v>2</v>
      </c>
    </row>
    <row r="397" spans="1:5" x14ac:dyDescent="0.25">
      <c r="A397">
        <v>396</v>
      </c>
      <c r="B397" s="4">
        <v>1</v>
      </c>
    </row>
    <row r="398" spans="1:5" x14ac:dyDescent="0.25">
      <c r="A398">
        <v>397</v>
      </c>
      <c r="B398" s="4">
        <v>1</v>
      </c>
    </row>
    <row r="399" spans="1:5" x14ac:dyDescent="0.25">
      <c r="A399">
        <v>398</v>
      </c>
      <c r="B399" s="4">
        <v>1</v>
      </c>
    </row>
    <row r="400" spans="1:5" x14ac:dyDescent="0.25">
      <c r="A400">
        <v>399</v>
      </c>
      <c r="B400" s="4">
        <v>1</v>
      </c>
    </row>
    <row r="401" spans="1:5" x14ac:dyDescent="0.25">
      <c r="A401">
        <v>400</v>
      </c>
      <c r="B401" s="4">
        <v>1</v>
      </c>
      <c r="E401" s="5">
        <v>4</v>
      </c>
    </row>
    <row r="402" spans="1:5" x14ac:dyDescent="0.25">
      <c r="A402">
        <v>401</v>
      </c>
      <c r="B402" s="4">
        <v>1</v>
      </c>
      <c r="E402" s="5">
        <v>4</v>
      </c>
    </row>
    <row r="403" spans="1:5" x14ac:dyDescent="0.25">
      <c r="A403">
        <v>402</v>
      </c>
      <c r="E403" s="5">
        <v>4</v>
      </c>
    </row>
    <row r="404" spans="1:5" x14ac:dyDescent="0.25">
      <c r="A404">
        <v>403</v>
      </c>
      <c r="D404" s="3">
        <v>3</v>
      </c>
      <c r="E404" s="5">
        <v>4</v>
      </c>
    </row>
    <row r="405" spans="1:5" x14ac:dyDescent="0.25">
      <c r="A405">
        <v>404</v>
      </c>
      <c r="D405" s="3">
        <v>3</v>
      </c>
      <c r="E405" s="5">
        <v>4</v>
      </c>
    </row>
    <row r="406" spans="1:5" x14ac:dyDescent="0.25">
      <c r="A406">
        <v>405</v>
      </c>
      <c r="D406" s="3">
        <v>3</v>
      </c>
      <c r="E406" s="5">
        <v>4</v>
      </c>
    </row>
    <row r="407" spans="1:5" x14ac:dyDescent="0.25">
      <c r="A407">
        <v>406</v>
      </c>
      <c r="D407" s="3">
        <v>3</v>
      </c>
      <c r="E407" s="5">
        <v>4</v>
      </c>
    </row>
    <row r="408" spans="1:5" x14ac:dyDescent="0.25">
      <c r="A408">
        <v>407</v>
      </c>
      <c r="D408" s="3">
        <v>3</v>
      </c>
      <c r="E408" s="5">
        <v>4</v>
      </c>
    </row>
    <row r="409" spans="1:5" x14ac:dyDescent="0.25">
      <c r="A409">
        <v>408</v>
      </c>
      <c r="C409" s="2">
        <v>2</v>
      </c>
      <c r="D409" s="3">
        <v>3</v>
      </c>
      <c r="E409" s="5">
        <v>4</v>
      </c>
    </row>
    <row r="410" spans="1:5" x14ac:dyDescent="0.25">
      <c r="A410">
        <v>409</v>
      </c>
      <c r="C410" s="2">
        <v>2</v>
      </c>
      <c r="D410" s="3">
        <v>3</v>
      </c>
      <c r="E410" s="5">
        <v>4</v>
      </c>
    </row>
    <row r="411" spans="1:5" x14ac:dyDescent="0.25">
      <c r="A411">
        <v>410</v>
      </c>
      <c r="C411" s="2">
        <v>2</v>
      </c>
      <c r="D411" s="3">
        <v>3</v>
      </c>
    </row>
    <row r="412" spans="1:5" x14ac:dyDescent="0.25">
      <c r="A412">
        <v>411</v>
      </c>
      <c r="C412" s="2">
        <v>2</v>
      </c>
      <c r="D412" s="3">
        <v>3</v>
      </c>
    </row>
    <row r="413" spans="1:5" x14ac:dyDescent="0.25">
      <c r="A413">
        <v>412</v>
      </c>
      <c r="C413" s="2">
        <v>2</v>
      </c>
      <c r="D413" s="3">
        <v>3</v>
      </c>
    </row>
    <row r="414" spans="1:5" x14ac:dyDescent="0.25">
      <c r="A414">
        <v>413</v>
      </c>
      <c r="C414" s="2">
        <v>2</v>
      </c>
    </row>
    <row r="415" spans="1:5" x14ac:dyDescent="0.25">
      <c r="A415">
        <v>414</v>
      </c>
      <c r="C415" s="2">
        <v>2</v>
      </c>
    </row>
    <row r="416" spans="1:5" x14ac:dyDescent="0.25">
      <c r="A416">
        <v>415</v>
      </c>
      <c r="C416" s="2">
        <v>2</v>
      </c>
    </row>
    <row r="417" spans="1:6" x14ac:dyDescent="0.25">
      <c r="A417">
        <v>416</v>
      </c>
      <c r="B417" s="4">
        <v>1</v>
      </c>
      <c r="C417" s="2">
        <v>2</v>
      </c>
    </row>
    <row r="418" spans="1:6" x14ac:dyDescent="0.25">
      <c r="A418">
        <v>417</v>
      </c>
      <c r="B418" s="4">
        <v>1</v>
      </c>
      <c r="C418" s="2">
        <v>2</v>
      </c>
    </row>
    <row r="419" spans="1:6" x14ac:dyDescent="0.25">
      <c r="A419">
        <v>418</v>
      </c>
      <c r="B419" s="4">
        <v>1</v>
      </c>
      <c r="C419" s="2">
        <v>2</v>
      </c>
    </row>
    <row r="420" spans="1:6" x14ac:dyDescent="0.25">
      <c r="A420">
        <v>419</v>
      </c>
      <c r="B420" s="4">
        <v>1</v>
      </c>
      <c r="C420" s="2">
        <v>2</v>
      </c>
    </row>
    <row r="421" spans="1:6" x14ac:dyDescent="0.25">
      <c r="A421">
        <v>420</v>
      </c>
      <c r="B421" s="4">
        <v>1</v>
      </c>
    </row>
    <row r="422" spans="1:6" x14ac:dyDescent="0.25">
      <c r="A422">
        <v>421</v>
      </c>
      <c r="B422" s="4">
        <v>1</v>
      </c>
    </row>
    <row r="423" spans="1:6" x14ac:dyDescent="0.25">
      <c r="A423">
        <v>422</v>
      </c>
      <c r="B423" s="4">
        <v>1</v>
      </c>
    </row>
    <row r="424" spans="1:6" x14ac:dyDescent="0.25">
      <c r="A424">
        <v>423</v>
      </c>
      <c r="B424" s="4">
        <v>1</v>
      </c>
    </row>
    <row r="425" spans="1:6" x14ac:dyDescent="0.25">
      <c r="A425">
        <v>424</v>
      </c>
      <c r="B425" s="4">
        <v>1</v>
      </c>
    </row>
    <row r="426" spans="1:6" x14ac:dyDescent="0.25">
      <c r="A426">
        <v>425</v>
      </c>
      <c r="B426" s="4">
        <v>1</v>
      </c>
      <c r="E426" s="5">
        <v>4</v>
      </c>
    </row>
    <row r="427" spans="1:6" x14ac:dyDescent="0.25">
      <c r="A427">
        <v>426</v>
      </c>
      <c r="B427" s="4">
        <v>1</v>
      </c>
      <c r="E427" s="5">
        <v>4</v>
      </c>
    </row>
    <row r="428" spans="1:6" x14ac:dyDescent="0.25">
      <c r="A428">
        <v>427</v>
      </c>
      <c r="E428" s="5">
        <v>4</v>
      </c>
    </row>
    <row r="429" spans="1:6" x14ac:dyDescent="0.25">
      <c r="A429">
        <v>428</v>
      </c>
      <c r="E429" s="5">
        <v>4</v>
      </c>
      <c r="F429" t="s">
        <v>22</v>
      </c>
    </row>
    <row r="430" spans="1:6" x14ac:dyDescent="0.25">
      <c r="A430">
        <v>429</v>
      </c>
    </row>
    <row r="431" spans="1:6" x14ac:dyDescent="0.25">
      <c r="A431">
        <v>430</v>
      </c>
      <c r="F431" t="s">
        <v>22</v>
      </c>
    </row>
    <row r="432" spans="1:6" x14ac:dyDescent="0.25">
      <c r="A432">
        <v>431</v>
      </c>
      <c r="C432" s="2">
        <v>2</v>
      </c>
    </row>
    <row r="433" spans="1:5" x14ac:dyDescent="0.25">
      <c r="A433">
        <v>432</v>
      </c>
      <c r="C433" s="2">
        <v>2</v>
      </c>
    </row>
    <row r="434" spans="1:5" x14ac:dyDescent="0.25">
      <c r="A434">
        <v>433</v>
      </c>
      <c r="C434" s="2">
        <v>2</v>
      </c>
    </row>
    <row r="435" spans="1:5" x14ac:dyDescent="0.25">
      <c r="A435">
        <v>434</v>
      </c>
      <c r="C435" s="2">
        <v>2</v>
      </c>
    </row>
    <row r="436" spans="1:5" x14ac:dyDescent="0.25">
      <c r="A436">
        <v>435</v>
      </c>
      <c r="C436" s="2">
        <v>2</v>
      </c>
    </row>
    <row r="437" spans="1:5" x14ac:dyDescent="0.25">
      <c r="A437">
        <v>436</v>
      </c>
      <c r="C437" s="2">
        <v>2</v>
      </c>
    </row>
    <row r="438" spans="1:5" x14ac:dyDescent="0.25">
      <c r="A438">
        <v>437</v>
      </c>
      <c r="C438" s="2">
        <v>2</v>
      </c>
    </row>
    <row r="439" spans="1:5" x14ac:dyDescent="0.25">
      <c r="A439">
        <v>438</v>
      </c>
      <c r="C439" s="2">
        <v>2</v>
      </c>
    </row>
    <row r="440" spans="1:5" x14ac:dyDescent="0.25">
      <c r="A440">
        <v>439</v>
      </c>
      <c r="B440" s="4">
        <v>1</v>
      </c>
      <c r="C440" s="2">
        <v>2</v>
      </c>
    </row>
    <row r="441" spans="1:5" x14ac:dyDescent="0.25">
      <c r="A441">
        <v>440</v>
      </c>
      <c r="B441" s="4">
        <v>1</v>
      </c>
      <c r="C441" s="2">
        <v>2</v>
      </c>
    </row>
    <row r="442" spans="1:5" x14ac:dyDescent="0.25">
      <c r="A442">
        <v>441</v>
      </c>
      <c r="B442" s="4">
        <v>1</v>
      </c>
    </row>
    <row r="443" spans="1:5" x14ac:dyDescent="0.25">
      <c r="A443">
        <v>442</v>
      </c>
      <c r="B443" s="4">
        <v>1</v>
      </c>
    </row>
    <row r="444" spans="1:5" x14ac:dyDescent="0.25">
      <c r="A444">
        <v>443</v>
      </c>
      <c r="B444" s="4">
        <v>1</v>
      </c>
    </row>
    <row r="445" spans="1:5" x14ac:dyDescent="0.25">
      <c r="A445">
        <v>444</v>
      </c>
      <c r="B445" s="4">
        <v>1</v>
      </c>
      <c r="E445" s="5">
        <v>4</v>
      </c>
    </row>
    <row r="446" spans="1:5" x14ac:dyDescent="0.25">
      <c r="A446">
        <v>445</v>
      </c>
      <c r="B446" s="4">
        <v>1</v>
      </c>
      <c r="E446" s="5">
        <v>4</v>
      </c>
    </row>
    <row r="447" spans="1:5" x14ac:dyDescent="0.25">
      <c r="A447">
        <v>446</v>
      </c>
      <c r="B447" s="4">
        <v>1</v>
      </c>
      <c r="E447" s="5">
        <v>4</v>
      </c>
    </row>
    <row r="448" spans="1:5" x14ac:dyDescent="0.25">
      <c r="A448">
        <v>447</v>
      </c>
      <c r="B448" s="4">
        <v>1</v>
      </c>
      <c r="E448" s="5">
        <v>4</v>
      </c>
    </row>
    <row r="449" spans="1:5" x14ac:dyDescent="0.25">
      <c r="A449">
        <v>448</v>
      </c>
      <c r="B449" s="4">
        <v>1</v>
      </c>
      <c r="E449" s="5">
        <v>4</v>
      </c>
    </row>
    <row r="450" spans="1:5" x14ac:dyDescent="0.25">
      <c r="A450">
        <v>449</v>
      </c>
      <c r="D450" s="3">
        <v>3</v>
      </c>
      <c r="E450" s="5">
        <v>4</v>
      </c>
    </row>
    <row r="451" spans="1:5" x14ac:dyDescent="0.25">
      <c r="A451">
        <v>450</v>
      </c>
      <c r="D451" s="3">
        <v>3</v>
      </c>
      <c r="E451" s="5">
        <v>4</v>
      </c>
    </row>
    <row r="452" spans="1:5" x14ac:dyDescent="0.25">
      <c r="A452">
        <v>451</v>
      </c>
      <c r="D452" s="3">
        <v>3</v>
      </c>
      <c r="E452" s="5">
        <v>4</v>
      </c>
    </row>
    <row r="453" spans="1:5" x14ac:dyDescent="0.25">
      <c r="A453">
        <v>452</v>
      </c>
      <c r="D453" s="3">
        <v>3</v>
      </c>
      <c r="E453" s="5">
        <v>4</v>
      </c>
    </row>
    <row r="454" spans="1:5" x14ac:dyDescent="0.25">
      <c r="A454">
        <v>453</v>
      </c>
      <c r="D454" s="3">
        <v>3</v>
      </c>
      <c r="E454" s="5">
        <v>4</v>
      </c>
    </row>
    <row r="455" spans="1:5" x14ac:dyDescent="0.25">
      <c r="A455">
        <v>454</v>
      </c>
      <c r="D455" s="3">
        <v>3</v>
      </c>
      <c r="E455" s="5">
        <v>4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C457" s="2">
        <v>2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</row>
    <row r="459" spans="1:5" x14ac:dyDescent="0.25">
      <c r="A459">
        <v>458</v>
      </c>
      <c r="C459" s="2">
        <v>2</v>
      </c>
    </row>
    <row r="460" spans="1:5" x14ac:dyDescent="0.25">
      <c r="A460">
        <v>459</v>
      </c>
      <c r="C460" s="2">
        <v>2</v>
      </c>
    </row>
    <row r="461" spans="1:5" x14ac:dyDescent="0.25">
      <c r="A461">
        <v>460</v>
      </c>
      <c r="C461" s="2">
        <v>2</v>
      </c>
    </row>
    <row r="462" spans="1:5" x14ac:dyDescent="0.25">
      <c r="A462">
        <v>461</v>
      </c>
      <c r="C462" s="2">
        <v>2</v>
      </c>
    </row>
    <row r="463" spans="1:5" x14ac:dyDescent="0.25">
      <c r="A463">
        <v>462</v>
      </c>
      <c r="B463" s="4">
        <v>1</v>
      </c>
      <c r="C463" s="2">
        <v>2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</row>
    <row r="466" spans="1:5" x14ac:dyDescent="0.25">
      <c r="A466">
        <v>465</v>
      </c>
      <c r="B466" s="4">
        <v>1</v>
      </c>
    </row>
    <row r="467" spans="1:5" x14ac:dyDescent="0.25">
      <c r="A467">
        <v>466</v>
      </c>
      <c r="B467" s="4">
        <v>1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</row>
    <row r="471" spans="1:5" x14ac:dyDescent="0.25">
      <c r="A471">
        <v>470</v>
      </c>
      <c r="B471" s="4">
        <v>1</v>
      </c>
      <c r="E471" s="5">
        <v>4</v>
      </c>
    </row>
    <row r="472" spans="1:5" x14ac:dyDescent="0.25">
      <c r="A472">
        <v>471</v>
      </c>
      <c r="E472" s="5">
        <v>4</v>
      </c>
    </row>
    <row r="473" spans="1:5" x14ac:dyDescent="0.25">
      <c r="A473">
        <v>472</v>
      </c>
      <c r="D473" s="3">
        <v>3</v>
      </c>
      <c r="E473" s="5">
        <v>4</v>
      </c>
    </row>
    <row r="474" spans="1:5" x14ac:dyDescent="0.25">
      <c r="A474">
        <v>473</v>
      </c>
      <c r="D474" s="3">
        <v>3</v>
      </c>
      <c r="E474" s="5">
        <v>4</v>
      </c>
    </row>
    <row r="475" spans="1:5" x14ac:dyDescent="0.25">
      <c r="A475">
        <v>474</v>
      </c>
      <c r="D475" s="3">
        <v>3</v>
      </c>
      <c r="E475" s="5">
        <v>4</v>
      </c>
    </row>
    <row r="476" spans="1:5" x14ac:dyDescent="0.25">
      <c r="A476">
        <v>475</v>
      </c>
      <c r="D476" s="3">
        <v>3</v>
      </c>
      <c r="E476" s="5">
        <v>4</v>
      </c>
    </row>
    <row r="477" spans="1:5" x14ac:dyDescent="0.25">
      <c r="A477">
        <v>476</v>
      </c>
      <c r="D477" s="3">
        <v>3</v>
      </c>
      <c r="E477" s="5">
        <v>4</v>
      </c>
    </row>
    <row r="478" spans="1:5" x14ac:dyDescent="0.25">
      <c r="A478">
        <v>477</v>
      </c>
      <c r="D478" s="3">
        <v>3</v>
      </c>
      <c r="E478" s="5">
        <v>4</v>
      </c>
    </row>
    <row r="479" spans="1:5" x14ac:dyDescent="0.25">
      <c r="A479">
        <v>478</v>
      </c>
      <c r="D479" s="3">
        <v>3</v>
      </c>
      <c r="E479" s="5">
        <v>4</v>
      </c>
    </row>
    <row r="480" spans="1:5" x14ac:dyDescent="0.25">
      <c r="A480">
        <v>479</v>
      </c>
      <c r="D480" s="3">
        <v>3</v>
      </c>
    </row>
    <row r="481" spans="1:5" x14ac:dyDescent="0.25">
      <c r="A481">
        <v>480</v>
      </c>
      <c r="C481" s="2">
        <v>2</v>
      </c>
    </row>
    <row r="482" spans="1:5" x14ac:dyDescent="0.25">
      <c r="A482">
        <v>481</v>
      </c>
      <c r="C482" s="2">
        <v>2</v>
      </c>
    </row>
    <row r="483" spans="1:5" x14ac:dyDescent="0.25">
      <c r="A483">
        <v>482</v>
      </c>
      <c r="C483" s="2">
        <v>2</v>
      </c>
    </row>
    <row r="484" spans="1:5" x14ac:dyDescent="0.25">
      <c r="A484">
        <v>483</v>
      </c>
      <c r="C484" s="2">
        <v>2</v>
      </c>
    </row>
    <row r="485" spans="1:5" x14ac:dyDescent="0.25">
      <c r="A485">
        <v>484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  <c r="C487" s="2">
        <v>2</v>
      </c>
    </row>
    <row r="488" spans="1:5" x14ac:dyDescent="0.25">
      <c r="A488">
        <v>487</v>
      </c>
      <c r="B488" s="4">
        <v>1</v>
      </c>
      <c r="C488" s="2">
        <v>2</v>
      </c>
    </row>
    <row r="489" spans="1:5" x14ac:dyDescent="0.25">
      <c r="A489">
        <v>488</v>
      </c>
      <c r="B489" s="4">
        <v>1</v>
      </c>
    </row>
    <row r="490" spans="1:5" x14ac:dyDescent="0.25">
      <c r="A490">
        <v>489</v>
      </c>
      <c r="B490" s="4">
        <v>1</v>
      </c>
    </row>
    <row r="491" spans="1:5" x14ac:dyDescent="0.25">
      <c r="A491">
        <v>490</v>
      </c>
      <c r="B491" s="4">
        <v>1</v>
      </c>
    </row>
    <row r="492" spans="1:5" x14ac:dyDescent="0.25">
      <c r="A492">
        <v>491</v>
      </c>
      <c r="B492" s="4">
        <v>1</v>
      </c>
    </row>
    <row r="493" spans="1:5" x14ac:dyDescent="0.25">
      <c r="A493">
        <v>492</v>
      </c>
      <c r="B493" s="4">
        <v>1</v>
      </c>
    </row>
    <row r="494" spans="1:5" x14ac:dyDescent="0.25">
      <c r="A494">
        <v>493</v>
      </c>
      <c r="B494" s="4">
        <v>1</v>
      </c>
      <c r="E494" s="5">
        <v>4</v>
      </c>
    </row>
    <row r="495" spans="1:5" x14ac:dyDescent="0.25">
      <c r="A495">
        <v>494</v>
      </c>
      <c r="B495" s="4">
        <v>1</v>
      </c>
      <c r="E495" s="5">
        <v>4</v>
      </c>
    </row>
    <row r="496" spans="1:5" x14ac:dyDescent="0.25">
      <c r="A496">
        <v>495</v>
      </c>
      <c r="D496" s="3">
        <v>3</v>
      </c>
      <c r="E496" s="5">
        <v>4</v>
      </c>
    </row>
    <row r="497" spans="1:5" x14ac:dyDescent="0.25">
      <c r="A497">
        <v>496</v>
      </c>
      <c r="D497" s="3">
        <v>3</v>
      </c>
      <c r="E497" s="5">
        <v>4</v>
      </c>
    </row>
    <row r="498" spans="1:5" x14ac:dyDescent="0.25">
      <c r="A498">
        <v>497</v>
      </c>
      <c r="D498" s="3">
        <v>3</v>
      </c>
      <c r="E498" s="5">
        <v>4</v>
      </c>
    </row>
    <row r="499" spans="1:5" x14ac:dyDescent="0.25">
      <c r="A499">
        <v>498</v>
      </c>
      <c r="D499" s="3">
        <v>3</v>
      </c>
      <c r="E499" s="5">
        <v>4</v>
      </c>
    </row>
    <row r="500" spans="1:5" x14ac:dyDescent="0.25">
      <c r="A500">
        <v>499</v>
      </c>
      <c r="D500" s="3">
        <v>3</v>
      </c>
      <c r="E500" s="5">
        <v>4</v>
      </c>
    </row>
    <row r="501" spans="1:5" x14ac:dyDescent="0.25">
      <c r="A501">
        <v>500</v>
      </c>
      <c r="D501" s="3">
        <v>3</v>
      </c>
      <c r="E501" s="5">
        <v>4</v>
      </c>
    </row>
    <row r="502" spans="1:5" x14ac:dyDescent="0.25">
      <c r="A502">
        <v>501</v>
      </c>
      <c r="D502" s="3">
        <v>3</v>
      </c>
      <c r="E502" s="5">
        <v>4</v>
      </c>
    </row>
    <row r="503" spans="1:5" x14ac:dyDescent="0.25">
      <c r="A503">
        <v>502</v>
      </c>
      <c r="D503" s="3">
        <v>3</v>
      </c>
      <c r="E503" s="5">
        <v>4</v>
      </c>
    </row>
    <row r="504" spans="1:5" x14ac:dyDescent="0.25">
      <c r="A504">
        <v>503</v>
      </c>
    </row>
    <row r="505" spans="1:5" x14ac:dyDescent="0.25">
      <c r="A505">
        <v>504</v>
      </c>
      <c r="C505" s="2">
        <v>2</v>
      </c>
    </row>
    <row r="506" spans="1:5" x14ac:dyDescent="0.25">
      <c r="A506">
        <v>505</v>
      </c>
      <c r="C506" s="2">
        <v>2</v>
      </c>
    </row>
    <row r="507" spans="1:5" x14ac:dyDescent="0.25">
      <c r="A507">
        <v>506</v>
      </c>
      <c r="C507" s="2">
        <v>2</v>
      </c>
    </row>
    <row r="508" spans="1:5" x14ac:dyDescent="0.25">
      <c r="A508">
        <v>507</v>
      </c>
      <c r="C508" s="2">
        <v>2</v>
      </c>
    </row>
    <row r="509" spans="1:5" x14ac:dyDescent="0.25">
      <c r="A509">
        <v>508</v>
      </c>
      <c r="C509" s="2">
        <v>2</v>
      </c>
    </row>
    <row r="510" spans="1:5" x14ac:dyDescent="0.25">
      <c r="A510">
        <v>509</v>
      </c>
      <c r="C510" s="2">
        <v>2</v>
      </c>
    </row>
    <row r="511" spans="1:5" x14ac:dyDescent="0.25">
      <c r="A511">
        <v>510</v>
      </c>
      <c r="B511" s="4">
        <v>1</v>
      </c>
      <c r="C511" s="2">
        <v>2</v>
      </c>
    </row>
    <row r="512" spans="1:5" x14ac:dyDescent="0.25">
      <c r="A512">
        <v>511</v>
      </c>
      <c r="B512" s="4">
        <v>1</v>
      </c>
      <c r="C512" s="2">
        <v>2</v>
      </c>
    </row>
    <row r="513" spans="1:5" x14ac:dyDescent="0.25">
      <c r="A513">
        <v>512</v>
      </c>
      <c r="B513" s="4">
        <v>1</v>
      </c>
      <c r="C513" s="2">
        <v>2</v>
      </c>
    </row>
    <row r="514" spans="1:5" x14ac:dyDescent="0.25">
      <c r="A514">
        <v>513</v>
      </c>
      <c r="B514" s="4">
        <v>1</v>
      </c>
    </row>
    <row r="515" spans="1:5" x14ac:dyDescent="0.25">
      <c r="A515">
        <v>514</v>
      </c>
      <c r="B515" s="4">
        <v>1</v>
      </c>
    </row>
    <row r="516" spans="1:5" x14ac:dyDescent="0.25">
      <c r="A516">
        <v>515</v>
      </c>
      <c r="B516" s="4">
        <v>1</v>
      </c>
    </row>
    <row r="517" spans="1:5" x14ac:dyDescent="0.25">
      <c r="A517">
        <v>516</v>
      </c>
      <c r="B517" s="4">
        <v>1</v>
      </c>
    </row>
    <row r="518" spans="1:5" x14ac:dyDescent="0.25">
      <c r="A518">
        <v>517</v>
      </c>
      <c r="B518" s="4">
        <v>1</v>
      </c>
      <c r="E518" s="5">
        <v>4</v>
      </c>
    </row>
    <row r="519" spans="1:5" x14ac:dyDescent="0.25">
      <c r="A519">
        <v>518</v>
      </c>
      <c r="E519" s="5">
        <v>4</v>
      </c>
    </row>
    <row r="520" spans="1:5" x14ac:dyDescent="0.25">
      <c r="A520">
        <v>519</v>
      </c>
      <c r="D520" s="3">
        <v>3</v>
      </c>
      <c r="E520" s="5">
        <v>4</v>
      </c>
    </row>
    <row r="521" spans="1:5" x14ac:dyDescent="0.25">
      <c r="A521">
        <v>520</v>
      </c>
      <c r="D521" s="3">
        <v>3</v>
      </c>
      <c r="E521" s="5">
        <v>4</v>
      </c>
    </row>
    <row r="522" spans="1:5" x14ac:dyDescent="0.25">
      <c r="A522">
        <v>521</v>
      </c>
      <c r="D522" s="3">
        <v>3</v>
      </c>
      <c r="E522" s="5">
        <v>4</v>
      </c>
    </row>
    <row r="523" spans="1:5" x14ac:dyDescent="0.25">
      <c r="A523">
        <v>522</v>
      </c>
      <c r="D523" s="3">
        <v>3</v>
      </c>
      <c r="E523" s="5">
        <v>4</v>
      </c>
    </row>
    <row r="524" spans="1:5" x14ac:dyDescent="0.25">
      <c r="A524">
        <v>523</v>
      </c>
      <c r="D524" s="3">
        <v>3</v>
      </c>
      <c r="E524" s="5">
        <v>4</v>
      </c>
    </row>
    <row r="525" spans="1:5" x14ac:dyDescent="0.25">
      <c r="A525">
        <v>524</v>
      </c>
      <c r="D525" s="3">
        <v>3</v>
      </c>
      <c r="E525" s="5">
        <v>4</v>
      </c>
    </row>
    <row r="526" spans="1:5" x14ac:dyDescent="0.25">
      <c r="A526">
        <v>525</v>
      </c>
      <c r="D526" s="3">
        <v>3</v>
      </c>
      <c r="E526" s="5">
        <v>4</v>
      </c>
    </row>
    <row r="527" spans="1:5" x14ac:dyDescent="0.25">
      <c r="A527">
        <v>526</v>
      </c>
      <c r="C527" s="2">
        <v>2</v>
      </c>
      <c r="D527" s="3">
        <v>3</v>
      </c>
    </row>
    <row r="528" spans="1:5" x14ac:dyDescent="0.25">
      <c r="A528">
        <v>527</v>
      </c>
      <c r="C528" s="2">
        <v>2</v>
      </c>
      <c r="D528" s="3">
        <v>3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C530" s="2">
        <v>2</v>
      </c>
    </row>
    <row r="531" spans="1:5" x14ac:dyDescent="0.25">
      <c r="A531">
        <v>530</v>
      </c>
      <c r="C531" s="2">
        <v>2</v>
      </c>
    </row>
    <row r="532" spans="1:5" x14ac:dyDescent="0.25">
      <c r="A532">
        <v>531</v>
      </c>
      <c r="C532" s="2">
        <v>2</v>
      </c>
    </row>
    <row r="533" spans="1:5" x14ac:dyDescent="0.25">
      <c r="A533">
        <v>532</v>
      </c>
      <c r="C533" s="2">
        <v>2</v>
      </c>
    </row>
    <row r="534" spans="1:5" x14ac:dyDescent="0.25">
      <c r="A534">
        <v>533</v>
      </c>
      <c r="B534" s="4">
        <v>1</v>
      </c>
      <c r="C534" s="2">
        <v>2</v>
      </c>
    </row>
    <row r="535" spans="1:5" x14ac:dyDescent="0.25">
      <c r="A535">
        <v>534</v>
      </c>
      <c r="B535" s="4">
        <v>1</v>
      </c>
      <c r="C535" s="2">
        <v>2</v>
      </c>
    </row>
    <row r="536" spans="1:5" x14ac:dyDescent="0.25">
      <c r="A536">
        <v>535</v>
      </c>
      <c r="B536" s="4">
        <v>1</v>
      </c>
      <c r="C536" s="2">
        <v>2</v>
      </c>
    </row>
    <row r="537" spans="1:5" x14ac:dyDescent="0.25">
      <c r="A537">
        <v>536</v>
      </c>
      <c r="B537" s="4">
        <v>1</v>
      </c>
    </row>
    <row r="538" spans="1:5" x14ac:dyDescent="0.25">
      <c r="A538">
        <v>537</v>
      </c>
      <c r="B538" s="4">
        <v>1</v>
      </c>
    </row>
    <row r="539" spans="1:5" x14ac:dyDescent="0.25">
      <c r="A539">
        <v>538</v>
      </c>
      <c r="B539" s="4">
        <v>1</v>
      </c>
    </row>
    <row r="540" spans="1:5" x14ac:dyDescent="0.25">
      <c r="A540">
        <v>539</v>
      </c>
      <c r="B540" s="4">
        <v>1</v>
      </c>
    </row>
    <row r="541" spans="1:5" x14ac:dyDescent="0.25">
      <c r="A541">
        <v>540</v>
      </c>
      <c r="B541" s="4">
        <v>1</v>
      </c>
      <c r="E541" s="5">
        <v>4</v>
      </c>
    </row>
    <row r="542" spans="1:5" x14ac:dyDescent="0.25">
      <c r="A542">
        <v>541</v>
      </c>
      <c r="D542" s="3">
        <v>3</v>
      </c>
      <c r="E542" s="5">
        <v>4</v>
      </c>
    </row>
    <row r="543" spans="1:5" x14ac:dyDescent="0.25">
      <c r="A543">
        <v>542</v>
      </c>
      <c r="D543" s="3">
        <v>3</v>
      </c>
      <c r="E543" s="5">
        <v>4</v>
      </c>
    </row>
    <row r="544" spans="1:5" x14ac:dyDescent="0.25">
      <c r="A544">
        <v>543</v>
      </c>
      <c r="D544" s="3">
        <v>3</v>
      </c>
      <c r="E544" s="5">
        <v>4</v>
      </c>
    </row>
    <row r="545" spans="1:5" x14ac:dyDescent="0.25">
      <c r="A545">
        <v>544</v>
      </c>
      <c r="D545" s="3">
        <v>3</v>
      </c>
      <c r="E545" s="5">
        <v>4</v>
      </c>
    </row>
    <row r="546" spans="1:5" x14ac:dyDescent="0.25">
      <c r="A546">
        <v>545</v>
      </c>
      <c r="D546" s="3">
        <v>3</v>
      </c>
      <c r="E546" s="5">
        <v>4</v>
      </c>
    </row>
    <row r="547" spans="1:5" x14ac:dyDescent="0.25">
      <c r="A547">
        <v>546</v>
      </c>
      <c r="D547" s="3">
        <v>3</v>
      </c>
      <c r="E547" s="5">
        <v>4</v>
      </c>
    </row>
    <row r="548" spans="1:5" x14ac:dyDescent="0.25">
      <c r="A548">
        <v>547</v>
      </c>
      <c r="D548" s="3">
        <v>3</v>
      </c>
      <c r="E548" s="5">
        <v>4</v>
      </c>
    </row>
    <row r="549" spans="1:5" x14ac:dyDescent="0.25">
      <c r="A549">
        <v>548</v>
      </c>
      <c r="D549" s="3">
        <v>3</v>
      </c>
    </row>
    <row r="550" spans="1:5" x14ac:dyDescent="0.25">
      <c r="A550">
        <v>549</v>
      </c>
      <c r="D550" s="3">
        <v>3</v>
      </c>
    </row>
    <row r="551" spans="1:5" x14ac:dyDescent="0.25">
      <c r="A551">
        <v>550</v>
      </c>
    </row>
    <row r="552" spans="1:5" x14ac:dyDescent="0.25">
      <c r="A552">
        <v>551</v>
      </c>
    </row>
    <row r="553" spans="1:5" x14ac:dyDescent="0.25">
      <c r="A553">
        <v>552</v>
      </c>
    </row>
    <row r="554" spans="1:5" x14ac:dyDescent="0.25">
      <c r="A554">
        <v>553</v>
      </c>
    </row>
    <row r="555" spans="1:5" x14ac:dyDescent="0.25">
      <c r="A555">
        <v>554</v>
      </c>
      <c r="C555" s="2">
        <v>2</v>
      </c>
    </row>
    <row r="556" spans="1:5" x14ac:dyDescent="0.25">
      <c r="A556">
        <v>555</v>
      </c>
      <c r="C556" s="2">
        <v>2</v>
      </c>
    </row>
    <row r="557" spans="1:5" x14ac:dyDescent="0.25">
      <c r="A557">
        <v>556</v>
      </c>
      <c r="C557" s="2">
        <v>2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C559" s="2">
        <v>2</v>
      </c>
    </row>
    <row r="560" spans="1:5" x14ac:dyDescent="0.25">
      <c r="A560">
        <v>559</v>
      </c>
      <c r="B560" s="4">
        <v>1</v>
      </c>
      <c r="C560" s="2">
        <v>2</v>
      </c>
    </row>
    <row r="561" spans="1:5" x14ac:dyDescent="0.25">
      <c r="A561">
        <v>560</v>
      </c>
      <c r="B561" s="4">
        <v>1</v>
      </c>
      <c r="C561" s="2">
        <v>2</v>
      </c>
    </row>
    <row r="562" spans="1:5" x14ac:dyDescent="0.25">
      <c r="A562">
        <v>561</v>
      </c>
      <c r="B562" s="4">
        <v>1</v>
      </c>
      <c r="C562" s="2">
        <v>2</v>
      </c>
    </row>
    <row r="563" spans="1:5" x14ac:dyDescent="0.25">
      <c r="A563">
        <v>562</v>
      </c>
      <c r="B563" s="4">
        <v>1</v>
      </c>
      <c r="C563" s="2">
        <v>2</v>
      </c>
    </row>
    <row r="564" spans="1:5" x14ac:dyDescent="0.25">
      <c r="A564">
        <v>563</v>
      </c>
      <c r="B564" s="4">
        <v>1</v>
      </c>
    </row>
    <row r="565" spans="1:5" x14ac:dyDescent="0.25">
      <c r="A565">
        <v>564</v>
      </c>
      <c r="B565" s="4">
        <v>1</v>
      </c>
    </row>
    <row r="566" spans="1:5" x14ac:dyDescent="0.25">
      <c r="A566">
        <v>565</v>
      </c>
      <c r="B566" s="4">
        <v>1</v>
      </c>
    </row>
    <row r="567" spans="1:5" x14ac:dyDescent="0.25">
      <c r="A567">
        <v>566</v>
      </c>
      <c r="B567" s="4">
        <v>1</v>
      </c>
    </row>
    <row r="568" spans="1:5" x14ac:dyDescent="0.25">
      <c r="A568">
        <v>567</v>
      </c>
      <c r="B568" s="4">
        <v>1</v>
      </c>
    </row>
    <row r="569" spans="1:5" x14ac:dyDescent="0.25">
      <c r="A569">
        <v>568</v>
      </c>
      <c r="D569" s="3">
        <v>3</v>
      </c>
      <c r="E569" s="5">
        <v>4</v>
      </c>
    </row>
    <row r="570" spans="1:5" x14ac:dyDescent="0.25">
      <c r="A570">
        <v>569</v>
      </c>
      <c r="D570" s="3">
        <v>3</v>
      </c>
      <c r="E570" s="5">
        <v>4</v>
      </c>
    </row>
    <row r="571" spans="1:5" x14ac:dyDescent="0.25">
      <c r="A571">
        <v>570</v>
      </c>
      <c r="D571" s="3">
        <v>3</v>
      </c>
      <c r="E571" s="5">
        <v>4</v>
      </c>
    </row>
    <row r="572" spans="1:5" x14ac:dyDescent="0.25">
      <c r="A572">
        <v>571</v>
      </c>
      <c r="D572" s="3">
        <v>3</v>
      </c>
      <c r="E572" s="5">
        <v>4</v>
      </c>
    </row>
    <row r="573" spans="1:5" x14ac:dyDescent="0.25">
      <c r="A573">
        <v>572</v>
      </c>
      <c r="D573" s="3">
        <v>3</v>
      </c>
      <c r="E573" s="5">
        <v>4</v>
      </c>
    </row>
    <row r="574" spans="1:5" x14ac:dyDescent="0.25">
      <c r="A574">
        <v>573</v>
      </c>
      <c r="D574" s="3">
        <v>3</v>
      </c>
      <c r="E574" s="5">
        <v>4</v>
      </c>
    </row>
    <row r="575" spans="1:5" x14ac:dyDescent="0.25">
      <c r="A575">
        <v>574</v>
      </c>
      <c r="D575" s="3">
        <v>3</v>
      </c>
      <c r="E575" s="5">
        <v>4</v>
      </c>
    </row>
    <row r="576" spans="1:5" x14ac:dyDescent="0.25">
      <c r="A576">
        <v>575</v>
      </c>
      <c r="D576" s="3">
        <v>3</v>
      </c>
      <c r="E576" s="5">
        <v>4</v>
      </c>
    </row>
    <row r="577" spans="1:5" x14ac:dyDescent="0.25">
      <c r="A577">
        <v>576</v>
      </c>
      <c r="C577" s="2">
        <v>2</v>
      </c>
    </row>
    <row r="578" spans="1:5" x14ac:dyDescent="0.25">
      <c r="A578">
        <v>577</v>
      </c>
      <c r="C578" s="2">
        <v>2</v>
      </c>
    </row>
    <row r="579" spans="1:5" x14ac:dyDescent="0.25">
      <c r="A579">
        <v>578</v>
      </c>
      <c r="C579" s="2">
        <v>2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  <c r="C581" s="2">
        <v>2</v>
      </c>
    </row>
    <row r="582" spans="1:5" x14ac:dyDescent="0.25">
      <c r="A582">
        <v>581</v>
      </c>
      <c r="C582" s="2">
        <v>2</v>
      </c>
    </row>
    <row r="583" spans="1:5" x14ac:dyDescent="0.25">
      <c r="A583">
        <v>582</v>
      </c>
      <c r="C583" s="2">
        <v>2</v>
      </c>
    </row>
    <row r="584" spans="1:5" x14ac:dyDescent="0.25">
      <c r="A584">
        <v>583</v>
      </c>
      <c r="B584" s="4">
        <v>1</v>
      </c>
      <c r="C584" s="2">
        <v>2</v>
      </c>
    </row>
    <row r="585" spans="1:5" x14ac:dyDescent="0.25">
      <c r="A585">
        <v>584</v>
      </c>
      <c r="B585" s="4">
        <v>1</v>
      </c>
      <c r="C585" s="2">
        <v>2</v>
      </c>
    </row>
    <row r="586" spans="1:5" x14ac:dyDescent="0.25">
      <c r="A586">
        <v>585</v>
      </c>
      <c r="B586" s="4">
        <v>1</v>
      </c>
      <c r="C586" s="2">
        <v>2</v>
      </c>
    </row>
    <row r="587" spans="1:5" x14ac:dyDescent="0.25">
      <c r="A587">
        <v>586</v>
      </c>
      <c r="B587" s="4">
        <v>1</v>
      </c>
    </row>
    <row r="588" spans="1:5" x14ac:dyDescent="0.25">
      <c r="A588">
        <v>587</v>
      </c>
      <c r="B588" s="4">
        <v>1</v>
      </c>
    </row>
    <row r="589" spans="1:5" x14ac:dyDescent="0.25">
      <c r="A589">
        <v>588</v>
      </c>
      <c r="B589" s="4">
        <v>1</v>
      </c>
    </row>
    <row r="590" spans="1:5" x14ac:dyDescent="0.25">
      <c r="A590">
        <v>589</v>
      </c>
      <c r="B590" s="4">
        <v>1</v>
      </c>
    </row>
    <row r="591" spans="1:5" x14ac:dyDescent="0.25">
      <c r="A591">
        <v>590</v>
      </c>
      <c r="B591" s="4">
        <v>1</v>
      </c>
      <c r="E591" s="5">
        <v>4</v>
      </c>
    </row>
    <row r="592" spans="1:5" x14ac:dyDescent="0.25">
      <c r="A592">
        <v>591</v>
      </c>
      <c r="E592" s="5">
        <v>4</v>
      </c>
    </row>
    <row r="593" spans="1:5" x14ac:dyDescent="0.25">
      <c r="A593">
        <v>592</v>
      </c>
      <c r="D593" s="3">
        <v>3</v>
      </c>
      <c r="E593" s="5">
        <v>4</v>
      </c>
    </row>
    <row r="594" spans="1:5" x14ac:dyDescent="0.25">
      <c r="A594">
        <v>593</v>
      </c>
      <c r="D594" s="3">
        <v>3</v>
      </c>
      <c r="E594" s="5">
        <v>4</v>
      </c>
    </row>
    <row r="595" spans="1:5" x14ac:dyDescent="0.25">
      <c r="A595">
        <v>594</v>
      </c>
      <c r="D595" s="3">
        <v>3</v>
      </c>
      <c r="E595" s="5">
        <v>4</v>
      </c>
    </row>
    <row r="596" spans="1:5" x14ac:dyDescent="0.25">
      <c r="A596">
        <v>595</v>
      </c>
      <c r="D596" s="3">
        <v>3</v>
      </c>
      <c r="E596" s="5">
        <v>4</v>
      </c>
    </row>
    <row r="597" spans="1:5" x14ac:dyDescent="0.25">
      <c r="A597">
        <v>596</v>
      </c>
      <c r="D597" s="3">
        <v>3</v>
      </c>
      <c r="E597" s="5">
        <v>4</v>
      </c>
    </row>
    <row r="598" spans="1:5" x14ac:dyDescent="0.25">
      <c r="A598">
        <v>597</v>
      </c>
      <c r="D598" s="3">
        <v>3</v>
      </c>
      <c r="E598" s="5">
        <v>4</v>
      </c>
    </row>
    <row r="599" spans="1:5" x14ac:dyDescent="0.25">
      <c r="A599">
        <v>598</v>
      </c>
      <c r="D599" s="3">
        <v>3</v>
      </c>
      <c r="E599" s="5">
        <v>4</v>
      </c>
    </row>
    <row r="600" spans="1:5" x14ac:dyDescent="0.25">
      <c r="A600">
        <v>599</v>
      </c>
      <c r="C600" s="2">
        <v>2</v>
      </c>
      <c r="D600" s="3">
        <v>3</v>
      </c>
      <c r="E600" s="5">
        <v>4</v>
      </c>
    </row>
    <row r="601" spans="1:5" x14ac:dyDescent="0.25">
      <c r="A601">
        <v>600</v>
      </c>
      <c r="C601" s="2">
        <v>2</v>
      </c>
      <c r="D601" s="3">
        <v>3</v>
      </c>
    </row>
    <row r="602" spans="1:5" x14ac:dyDescent="0.25">
      <c r="A602">
        <v>601</v>
      </c>
      <c r="C602" s="2">
        <v>2</v>
      </c>
      <c r="D602" s="3">
        <v>3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</row>
    <row r="605" spans="1:5" x14ac:dyDescent="0.25">
      <c r="A605">
        <v>604</v>
      </c>
      <c r="C605" s="2">
        <v>2</v>
      </c>
    </row>
    <row r="606" spans="1:5" x14ac:dyDescent="0.25">
      <c r="A606">
        <v>605</v>
      </c>
      <c r="C606" s="2">
        <v>2</v>
      </c>
    </row>
    <row r="607" spans="1:5" x14ac:dyDescent="0.25">
      <c r="A607">
        <v>606</v>
      </c>
      <c r="C607" s="2">
        <v>2</v>
      </c>
    </row>
    <row r="608" spans="1:5" x14ac:dyDescent="0.25">
      <c r="A608">
        <v>607</v>
      </c>
      <c r="B608" s="4">
        <v>1</v>
      </c>
      <c r="C608" s="2">
        <v>2</v>
      </c>
    </row>
    <row r="609" spans="1:5" x14ac:dyDescent="0.25">
      <c r="A609">
        <v>608</v>
      </c>
      <c r="B609" s="4">
        <v>1</v>
      </c>
      <c r="C609" s="2">
        <v>2</v>
      </c>
    </row>
    <row r="610" spans="1:5" x14ac:dyDescent="0.25">
      <c r="A610">
        <v>609</v>
      </c>
      <c r="B610" s="4">
        <v>1</v>
      </c>
      <c r="C610" s="2">
        <v>2</v>
      </c>
    </row>
    <row r="611" spans="1:5" x14ac:dyDescent="0.25">
      <c r="A611">
        <v>610</v>
      </c>
      <c r="B611" s="4">
        <v>1</v>
      </c>
    </row>
    <row r="612" spans="1:5" x14ac:dyDescent="0.25">
      <c r="A612">
        <v>611</v>
      </c>
      <c r="B612" s="4">
        <v>1</v>
      </c>
    </row>
    <row r="613" spans="1:5" x14ac:dyDescent="0.25">
      <c r="A613">
        <v>612</v>
      </c>
      <c r="B613" s="4">
        <v>1</v>
      </c>
    </row>
    <row r="614" spans="1:5" x14ac:dyDescent="0.25">
      <c r="A614">
        <v>613</v>
      </c>
      <c r="B614" s="4">
        <v>1</v>
      </c>
    </row>
    <row r="615" spans="1:5" x14ac:dyDescent="0.25">
      <c r="A615">
        <v>614</v>
      </c>
      <c r="B615" s="4">
        <v>1</v>
      </c>
      <c r="E615" s="5">
        <v>4</v>
      </c>
    </row>
    <row r="616" spans="1:5" x14ac:dyDescent="0.25">
      <c r="A616">
        <v>615</v>
      </c>
      <c r="B616" s="4">
        <v>1</v>
      </c>
      <c r="E616" s="5">
        <v>4</v>
      </c>
    </row>
    <row r="617" spans="1:5" x14ac:dyDescent="0.25">
      <c r="A617">
        <v>616</v>
      </c>
      <c r="E617" s="5">
        <v>4</v>
      </c>
    </row>
    <row r="618" spans="1:5" x14ac:dyDescent="0.25">
      <c r="A618">
        <v>617</v>
      </c>
      <c r="E618" s="5">
        <v>4</v>
      </c>
    </row>
    <row r="619" spans="1:5" x14ac:dyDescent="0.25">
      <c r="A619">
        <v>618</v>
      </c>
      <c r="D619" s="3">
        <v>3</v>
      </c>
      <c r="E619" s="5">
        <v>4</v>
      </c>
    </row>
    <row r="620" spans="1:5" x14ac:dyDescent="0.25">
      <c r="A620">
        <v>619</v>
      </c>
      <c r="D620" s="3">
        <v>3</v>
      </c>
      <c r="E620" s="5">
        <v>4</v>
      </c>
    </row>
    <row r="621" spans="1:5" x14ac:dyDescent="0.25">
      <c r="A621">
        <v>620</v>
      </c>
      <c r="D621" s="3">
        <v>3</v>
      </c>
      <c r="E621" s="5">
        <v>4</v>
      </c>
    </row>
    <row r="622" spans="1:5" x14ac:dyDescent="0.25">
      <c r="A622">
        <v>621</v>
      </c>
      <c r="D622" s="3">
        <v>3</v>
      </c>
      <c r="E622" s="5">
        <v>4</v>
      </c>
    </row>
    <row r="623" spans="1:5" x14ac:dyDescent="0.25">
      <c r="A623">
        <v>622</v>
      </c>
      <c r="C623" s="2">
        <v>2</v>
      </c>
      <c r="D623" s="3">
        <v>3</v>
      </c>
      <c r="E623" s="5">
        <v>4</v>
      </c>
    </row>
    <row r="624" spans="1:5" x14ac:dyDescent="0.25">
      <c r="A624">
        <v>623</v>
      </c>
      <c r="C624" s="2">
        <v>2</v>
      </c>
      <c r="D624" s="3">
        <v>3</v>
      </c>
      <c r="E624" s="5">
        <v>4</v>
      </c>
    </row>
    <row r="625" spans="1:5" x14ac:dyDescent="0.25">
      <c r="A625">
        <v>624</v>
      </c>
      <c r="C625" s="2">
        <v>2</v>
      </c>
      <c r="D625" s="3">
        <v>3</v>
      </c>
    </row>
    <row r="626" spans="1:5" x14ac:dyDescent="0.25">
      <c r="A626">
        <v>625</v>
      </c>
      <c r="C626" s="2">
        <v>2</v>
      </c>
      <c r="D626" s="3">
        <v>3</v>
      </c>
    </row>
    <row r="627" spans="1:5" x14ac:dyDescent="0.25">
      <c r="A627">
        <v>626</v>
      </c>
      <c r="C627" s="2">
        <v>2</v>
      </c>
      <c r="D627" s="3">
        <v>3</v>
      </c>
    </row>
    <row r="628" spans="1:5" x14ac:dyDescent="0.25">
      <c r="A628">
        <v>627</v>
      </c>
      <c r="C628" s="2">
        <v>2</v>
      </c>
      <c r="D628" s="3">
        <v>3</v>
      </c>
    </row>
    <row r="629" spans="1:5" x14ac:dyDescent="0.25">
      <c r="A629">
        <v>628</v>
      </c>
      <c r="C629" s="2">
        <v>2</v>
      </c>
      <c r="D629" s="3">
        <v>3</v>
      </c>
    </row>
    <row r="630" spans="1:5" x14ac:dyDescent="0.25">
      <c r="A630">
        <v>629</v>
      </c>
      <c r="C630" s="2">
        <v>2</v>
      </c>
    </row>
    <row r="631" spans="1:5" x14ac:dyDescent="0.25">
      <c r="A631">
        <v>630</v>
      </c>
      <c r="C631" s="2">
        <v>2</v>
      </c>
    </row>
    <row r="632" spans="1:5" x14ac:dyDescent="0.25">
      <c r="A632">
        <v>631</v>
      </c>
      <c r="B632" s="4">
        <v>1</v>
      </c>
      <c r="C632" s="2">
        <v>2</v>
      </c>
    </row>
    <row r="633" spans="1:5" x14ac:dyDescent="0.25">
      <c r="A633">
        <v>632</v>
      </c>
      <c r="B633" s="4">
        <v>1</v>
      </c>
      <c r="C633" s="2">
        <v>2</v>
      </c>
    </row>
    <row r="634" spans="1:5" x14ac:dyDescent="0.25">
      <c r="A634">
        <v>633</v>
      </c>
      <c r="B634" s="4">
        <v>1</v>
      </c>
      <c r="C634" s="2">
        <v>2</v>
      </c>
    </row>
    <row r="635" spans="1:5" x14ac:dyDescent="0.25">
      <c r="A635">
        <v>634</v>
      </c>
      <c r="B635" s="4">
        <v>1</v>
      </c>
      <c r="C635" s="2">
        <v>2</v>
      </c>
    </row>
    <row r="636" spans="1:5" x14ac:dyDescent="0.25">
      <c r="A636">
        <v>635</v>
      </c>
      <c r="B636" s="4">
        <v>1</v>
      </c>
    </row>
    <row r="637" spans="1:5" x14ac:dyDescent="0.25">
      <c r="A637">
        <v>636</v>
      </c>
      <c r="B637" s="4">
        <v>1</v>
      </c>
    </row>
    <row r="638" spans="1:5" x14ac:dyDescent="0.25">
      <c r="A638">
        <v>637</v>
      </c>
      <c r="B638" s="4">
        <v>1</v>
      </c>
    </row>
    <row r="639" spans="1:5" x14ac:dyDescent="0.25">
      <c r="A639">
        <v>638</v>
      </c>
      <c r="B639" s="4">
        <v>1</v>
      </c>
    </row>
    <row r="640" spans="1:5" x14ac:dyDescent="0.25">
      <c r="A640">
        <v>639</v>
      </c>
      <c r="B640" s="4">
        <v>1</v>
      </c>
      <c r="E640" s="5">
        <v>4</v>
      </c>
    </row>
    <row r="641" spans="1:6" x14ac:dyDescent="0.25">
      <c r="A641">
        <v>640</v>
      </c>
      <c r="B641" s="4">
        <v>1</v>
      </c>
      <c r="E641" s="5">
        <v>4</v>
      </c>
    </row>
    <row r="642" spans="1:6" x14ac:dyDescent="0.25">
      <c r="A642">
        <v>641</v>
      </c>
      <c r="B642" s="4">
        <v>1</v>
      </c>
      <c r="E642" s="5">
        <v>4</v>
      </c>
    </row>
    <row r="643" spans="1:6" x14ac:dyDescent="0.25">
      <c r="A643">
        <v>642</v>
      </c>
      <c r="E643" s="5">
        <v>4</v>
      </c>
      <c r="F643" t="s">
        <v>22</v>
      </c>
    </row>
    <row r="644" spans="1:6" x14ac:dyDescent="0.25">
      <c r="A644">
        <v>643</v>
      </c>
    </row>
    <row r="645" spans="1:6" x14ac:dyDescent="0.25">
      <c r="A645">
        <v>644</v>
      </c>
    </row>
    <row r="646" spans="1:6" x14ac:dyDescent="0.25">
      <c r="A646">
        <v>645</v>
      </c>
      <c r="F646" t="s">
        <v>22</v>
      </c>
    </row>
    <row r="647" spans="1:6" x14ac:dyDescent="0.25">
      <c r="A647">
        <v>646</v>
      </c>
      <c r="C647" s="2">
        <v>2</v>
      </c>
    </row>
    <row r="648" spans="1:6" x14ac:dyDescent="0.25">
      <c r="A648">
        <v>647</v>
      </c>
      <c r="C648" s="2">
        <v>2</v>
      </c>
      <c r="D648" s="3">
        <v>3</v>
      </c>
    </row>
    <row r="649" spans="1:6" x14ac:dyDescent="0.25">
      <c r="A649">
        <v>648</v>
      </c>
      <c r="C649" s="2">
        <v>2</v>
      </c>
      <c r="D649" s="3">
        <v>3</v>
      </c>
    </row>
    <row r="650" spans="1:6" x14ac:dyDescent="0.25">
      <c r="A650">
        <v>649</v>
      </c>
      <c r="C650" s="2">
        <v>2</v>
      </c>
      <c r="D650" s="3">
        <v>3</v>
      </c>
    </row>
    <row r="651" spans="1:6" x14ac:dyDescent="0.25">
      <c r="A651">
        <v>650</v>
      </c>
      <c r="C651" s="2">
        <v>2</v>
      </c>
      <c r="D651" s="3">
        <v>3</v>
      </c>
    </row>
    <row r="652" spans="1:6" x14ac:dyDescent="0.25">
      <c r="A652">
        <v>651</v>
      </c>
      <c r="C652" s="2">
        <v>2</v>
      </c>
      <c r="D652" s="3">
        <v>3</v>
      </c>
    </row>
    <row r="653" spans="1:6" x14ac:dyDescent="0.25">
      <c r="A653">
        <v>652</v>
      </c>
      <c r="C653" s="2">
        <v>2</v>
      </c>
      <c r="D653" s="3">
        <v>3</v>
      </c>
    </row>
    <row r="654" spans="1:6" x14ac:dyDescent="0.25">
      <c r="A654">
        <v>653</v>
      </c>
      <c r="C654" s="2">
        <v>2</v>
      </c>
      <c r="D654" s="3">
        <v>3</v>
      </c>
    </row>
    <row r="655" spans="1:6" x14ac:dyDescent="0.25">
      <c r="A655">
        <v>654</v>
      </c>
      <c r="C655" s="2">
        <v>2</v>
      </c>
      <c r="D655" s="3">
        <v>3</v>
      </c>
    </row>
    <row r="656" spans="1:6" x14ac:dyDescent="0.25">
      <c r="A656">
        <v>655</v>
      </c>
      <c r="C656" s="2">
        <v>2</v>
      </c>
      <c r="D656" s="3">
        <v>3</v>
      </c>
    </row>
    <row r="657" spans="1:5" x14ac:dyDescent="0.25">
      <c r="A657">
        <v>656</v>
      </c>
      <c r="C657" s="2">
        <v>2</v>
      </c>
      <c r="D657" s="3">
        <v>3</v>
      </c>
    </row>
    <row r="658" spans="1:5" x14ac:dyDescent="0.25">
      <c r="A658">
        <v>657</v>
      </c>
      <c r="C658" s="2">
        <v>2</v>
      </c>
      <c r="D658" s="3">
        <v>3</v>
      </c>
    </row>
    <row r="659" spans="1:5" x14ac:dyDescent="0.25">
      <c r="A659">
        <v>658</v>
      </c>
      <c r="C659" s="2">
        <v>2</v>
      </c>
      <c r="D659" s="3">
        <v>3</v>
      </c>
    </row>
    <row r="660" spans="1:5" x14ac:dyDescent="0.25">
      <c r="A660">
        <v>659</v>
      </c>
      <c r="C660" s="2">
        <v>2</v>
      </c>
      <c r="D660" s="3">
        <v>3</v>
      </c>
    </row>
    <row r="661" spans="1:5" x14ac:dyDescent="0.25">
      <c r="A661">
        <v>660</v>
      </c>
      <c r="C661" s="2">
        <v>2</v>
      </c>
      <c r="D661" s="3">
        <v>3</v>
      </c>
    </row>
    <row r="662" spans="1:5" x14ac:dyDescent="0.25">
      <c r="A662">
        <v>661</v>
      </c>
      <c r="C662" s="2">
        <v>2</v>
      </c>
      <c r="D662" s="3">
        <v>3</v>
      </c>
    </row>
    <row r="663" spans="1:5" x14ac:dyDescent="0.25">
      <c r="A663">
        <v>662</v>
      </c>
      <c r="C663" s="2">
        <v>2</v>
      </c>
      <c r="D663" s="3">
        <v>3</v>
      </c>
    </row>
    <row r="664" spans="1:5" x14ac:dyDescent="0.25">
      <c r="A664">
        <v>663</v>
      </c>
      <c r="C664" s="2">
        <v>2</v>
      </c>
      <c r="D664" s="3">
        <v>3</v>
      </c>
    </row>
    <row r="665" spans="1:5" x14ac:dyDescent="0.25">
      <c r="A665">
        <v>664</v>
      </c>
      <c r="B665" s="4">
        <v>1</v>
      </c>
      <c r="E665" s="5">
        <v>4</v>
      </c>
    </row>
    <row r="666" spans="1:5" x14ac:dyDescent="0.25">
      <c r="A666">
        <v>665</v>
      </c>
      <c r="B666" s="4">
        <v>1</v>
      </c>
      <c r="E666" s="5">
        <v>4</v>
      </c>
    </row>
    <row r="667" spans="1:5" x14ac:dyDescent="0.25">
      <c r="A667">
        <v>666</v>
      </c>
      <c r="B667" s="4">
        <v>1</v>
      </c>
      <c r="E667" s="5">
        <v>4</v>
      </c>
    </row>
    <row r="668" spans="1:5" x14ac:dyDescent="0.25">
      <c r="A668">
        <v>667</v>
      </c>
      <c r="B668" s="4">
        <v>1</v>
      </c>
      <c r="E668" s="5">
        <v>4</v>
      </c>
    </row>
    <row r="669" spans="1:5" x14ac:dyDescent="0.25">
      <c r="A669">
        <v>668</v>
      </c>
      <c r="B669" s="4">
        <v>1</v>
      </c>
      <c r="E669" s="5">
        <v>4</v>
      </c>
    </row>
    <row r="670" spans="1:5" x14ac:dyDescent="0.25">
      <c r="A670">
        <v>669</v>
      </c>
      <c r="B670" s="4">
        <v>1</v>
      </c>
      <c r="E670" s="5">
        <v>4</v>
      </c>
    </row>
    <row r="671" spans="1:5" x14ac:dyDescent="0.25">
      <c r="A671">
        <v>670</v>
      </c>
      <c r="B671" s="4">
        <v>1</v>
      </c>
      <c r="E671" s="5">
        <v>4</v>
      </c>
    </row>
    <row r="672" spans="1:5" x14ac:dyDescent="0.25">
      <c r="A672">
        <v>671</v>
      </c>
      <c r="B672" s="4">
        <v>1</v>
      </c>
      <c r="E672" s="5">
        <v>4</v>
      </c>
    </row>
    <row r="673" spans="1:5" x14ac:dyDescent="0.25">
      <c r="A673">
        <v>672</v>
      </c>
      <c r="B673" s="4">
        <v>1</v>
      </c>
      <c r="E673" s="5">
        <v>4</v>
      </c>
    </row>
    <row r="674" spans="1:5" x14ac:dyDescent="0.25">
      <c r="A674">
        <v>673</v>
      </c>
      <c r="B674" s="4">
        <v>1</v>
      </c>
      <c r="E674" s="5">
        <v>4</v>
      </c>
    </row>
    <row r="675" spans="1:5" x14ac:dyDescent="0.25">
      <c r="A675">
        <v>674</v>
      </c>
      <c r="B675" s="4">
        <v>1</v>
      </c>
      <c r="E675" s="5">
        <v>4</v>
      </c>
    </row>
    <row r="676" spans="1:5" x14ac:dyDescent="0.25">
      <c r="A676">
        <v>675</v>
      </c>
      <c r="B676" s="4">
        <v>1</v>
      </c>
      <c r="E676" s="5">
        <v>4</v>
      </c>
    </row>
    <row r="677" spans="1:5" x14ac:dyDescent="0.25">
      <c r="A677">
        <v>676</v>
      </c>
      <c r="B677" s="4">
        <v>1</v>
      </c>
      <c r="E677" s="5">
        <v>4</v>
      </c>
    </row>
    <row r="678" spans="1:5" x14ac:dyDescent="0.25">
      <c r="A678">
        <v>677</v>
      </c>
      <c r="B678" s="4">
        <v>1</v>
      </c>
      <c r="E678" s="5">
        <v>4</v>
      </c>
    </row>
    <row r="679" spans="1:5" x14ac:dyDescent="0.25">
      <c r="A679">
        <v>678</v>
      </c>
      <c r="B679" s="4">
        <v>1</v>
      </c>
      <c r="E679" s="5">
        <v>4</v>
      </c>
    </row>
    <row r="680" spans="1:5" x14ac:dyDescent="0.25">
      <c r="A680">
        <v>679</v>
      </c>
      <c r="B680" s="4">
        <v>1</v>
      </c>
      <c r="E680" s="5">
        <v>4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  <c r="D683" s="3">
        <v>3</v>
      </c>
    </row>
    <row r="684" spans="1:5" x14ac:dyDescent="0.25">
      <c r="A684">
        <v>683</v>
      </c>
      <c r="C684" s="2">
        <v>2</v>
      </c>
      <c r="D684" s="3">
        <v>3</v>
      </c>
    </row>
    <row r="685" spans="1:5" x14ac:dyDescent="0.25">
      <c r="A685">
        <v>684</v>
      </c>
      <c r="C685" s="2">
        <v>2</v>
      </c>
      <c r="D685" s="3">
        <v>3</v>
      </c>
    </row>
    <row r="686" spans="1:5" x14ac:dyDescent="0.25">
      <c r="A686">
        <v>685</v>
      </c>
      <c r="C686" s="2">
        <v>2</v>
      </c>
      <c r="D686" s="3">
        <v>3</v>
      </c>
    </row>
    <row r="687" spans="1:5" x14ac:dyDescent="0.25">
      <c r="A687">
        <v>686</v>
      </c>
      <c r="C687" s="2">
        <v>2</v>
      </c>
      <c r="D687" s="3">
        <v>3</v>
      </c>
    </row>
    <row r="688" spans="1:5" x14ac:dyDescent="0.25">
      <c r="A688">
        <v>687</v>
      </c>
      <c r="C688" s="2">
        <v>2</v>
      </c>
      <c r="D688" s="3">
        <v>3</v>
      </c>
    </row>
    <row r="689" spans="1:5" x14ac:dyDescent="0.25">
      <c r="A689">
        <v>688</v>
      </c>
      <c r="C689" s="2">
        <v>2</v>
      </c>
      <c r="D689" s="3">
        <v>3</v>
      </c>
    </row>
    <row r="690" spans="1:5" x14ac:dyDescent="0.25">
      <c r="A690">
        <v>689</v>
      </c>
      <c r="C690" s="2">
        <v>2</v>
      </c>
      <c r="D690" s="3">
        <v>3</v>
      </c>
    </row>
    <row r="691" spans="1:5" x14ac:dyDescent="0.25">
      <c r="A691">
        <v>690</v>
      </c>
      <c r="C691" s="2">
        <v>2</v>
      </c>
      <c r="D691" s="3">
        <v>3</v>
      </c>
    </row>
    <row r="692" spans="1:5" x14ac:dyDescent="0.25">
      <c r="A692">
        <v>691</v>
      </c>
      <c r="C692" s="2">
        <v>2</v>
      </c>
      <c r="D692" s="3">
        <v>3</v>
      </c>
    </row>
    <row r="693" spans="1:5" x14ac:dyDescent="0.25">
      <c r="A693">
        <v>692</v>
      </c>
      <c r="C693" s="2">
        <v>2</v>
      </c>
      <c r="D693" s="3">
        <v>3</v>
      </c>
    </row>
    <row r="694" spans="1:5" x14ac:dyDescent="0.25">
      <c r="A694">
        <v>693</v>
      </c>
      <c r="C694" s="2">
        <v>2</v>
      </c>
      <c r="D694" s="3">
        <v>3</v>
      </c>
    </row>
    <row r="695" spans="1:5" x14ac:dyDescent="0.25">
      <c r="A695">
        <v>694</v>
      </c>
      <c r="C695" s="2">
        <v>2</v>
      </c>
      <c r="D695" s="3">
        <v>3</v>
      </c>
      <c r="E695" s="5">
        <v>4</v>
      </c>
    </row>
    <row r="696" spans="1:5" x14ac:dyDescent="0.25">
      <c r="A696">
        <v>695</v>
      </c>
      <c r="D696" s="3">
        <v>3</v>
      </c>
      <c r="E696" s="5">
        <v>4</v>
      </c>
    </row>
    <row r="697" spans="1:5" x14ac:dyDescent="0.25">
      <c r="A697">
        <v>696</v>
      </c>
      <c r="D697" s="3">
        <v>3</v>
      </c>
      <c r="E697" s="5">
        <v>4</v>
      </c>
    </row>
    <row r="698" spans="1:5" x14ac:dyDescent="0.25">
      <c r="A698">
        <v>697</v>
      </c>
      <c r="E698" s="5">
        <v>4</v>
      </c>
    </row>
    <row r="699" spans="1:5" x14ac:dyDescent="0.25">
      <c r="A699">
        <v>698</v>
      </c>
      <c r="B699" s="4">
        <v>1</v>
      </c>
      <c r="E699" s="5">
        <v>4</v>
      </c>
    </row>
    <row r="700" spans="1:5" x14ac:dyDescent="0.25">
      <c r="A700">
        <v>699</v>
      </c>
      <c r="B700" s="4">
        <v>1</v>
      </c>
      <c r="E700" s="5">
        <v>4</v>
      </c>
    </row>
    <row r="701" spans="1:5" x14ac:dyDescent="0.25">
      <c r="A701">
        <v>700</v>
      </c>
      <c r="B701" s="4">
        <v>1</v>
      </c>
      <c r="E701" s="5">
        <v>4</v>
      </c>
    </row>
    <row r="702" spans="1:5" x14ac:dyDescent="0.25">
      <c r="A702">
        <v>701</v>
      </c>
      <c r="B702" s="4">
        <v>1</v>
      </c>
      <c r="E702" s="5">
        <v>4</v>
      </c>
    </row>
    <row r="703" spans="1:5" x14ac:dyDescent="0.25">
      <c r="A703">
        <v>702</v>
      </c>
      <c r="B703" s="4">
        <v>1</v>
      </c>
      <c r="E703" s="5">
        <v>4</v>
      </c>
    </row>
    <row r="704" spans="1:5" x14ac:dyDescent="0.25">
      <c r="A704">
        <v>703</v>
      </c>
      <c r="B704" s="4">
        <v>1</v>
      </c>
      <c r="E704" s="5">
        <v>4</v>
      </c>
    </row>
    <row r="705" spans="1:5" x14ac:dyDescent="0.25">
      <c r="A705">
        <v>704</v>
      </c>
      <c r="B705" s="4">
        <v>1</v>
      </c>
      <c r="E705" s="5">
        <v>4</v>
      </c>
    </row>
    <row r="706" spans="1:5" x14ac:dyDescent="0.25">
      <c r="A706">
        <v>705</v>
      </c>
      <c r="B706" s="4">
        <v>1</v>
      </c>
      <c r="E706" s="5">
        <v>4</v>
      </c>
    </row>
    <row r="707" spans="1:5" x14ac:dyDescent="0.25">
      <c r="A707">
        <v>706</v>
      </c>
      <c r="B707" s="4">
        <v>1</v>
      </c>
      <c r="E707" s="5">
        <v>4</v>
      </c>
    </row>
    <row r="708" spans="1:5" x14ac:dyDescent="0.25">
      <c r="A708">
        <v>707</v>
      </c>
      <c r="B708" s="4">
        <v>1</v>
      </c>
      <c r="E708" s="5">
        <v>4</v>
      </c>
    </row>
    <row r="709" spans="1:5" x14ac:dyDescent="0.25">
      <c r="A709">
        <v>708</v>
      </c>
      <c r="B709" s="4">
        <v>1</v>
      </c>
      <c r="E709" s="5">
        <v>4</v>
      </c>
    </row>
    <row r="710" spans="1:5" x14ac:dyDescent="0.25">
      <c r="A710">
        <v>709</v>
      </c>
      <c r="B710" s="4">
        <v>1</v>
      </c>
    </row>
    <row r="711" spans="1:5" x14ac:dyDescent="0.25">
      <c r="A711">
        <v>710</v>
      </c>
      <c r="B711" s="4">
        <v>1</v>
      </c>
      <c r="C711" s="2">
        <v>2</v>
      </c>
    </row>
    <row r="712" spans="1:5" x14ac:dyDescent="0.25">
      <c r="A712">
        <v>711</v>
      </c>
      <c r="C712" s="2">
        <v>2</v>
      </c>
    </row>
    <row r="713" spans="1:5" x14ac:dyDescent="0.25">
      <c r="A713">
        <v>712</v>
      </c>
      <c r="C713" s="2">
        <v>2</v>
      </c>
    </row>
    <row r="714" spans="1:5" x14ac:dyDescent="0.25">
      <c r="A714">
        <v>713</v>
      </c>
      <c r="C714" s="2">
        <v>2</v>
      </c>
    </row>
    <row r="715" spans="1:5" x14ac:dyDescent="0.25">
      <c r="A715">
        <v>714</v>
      </c>
      <c r="C715" s="2">
        <v>2</v>
      </c>
      <c r="D715" s="3">
        <v>3</v>
      </c>
    </row>
    <row r="716" spans="1:5" x14ac:dyDescent="0.25">
      <c r="A716">
        <v>715</v>
      </c>
      <c r="C716" s="2">
        <v>2</v>
      </c>
      <c r="D716" s="3">
        <v>3</v>
      </c>
    </row>
    <row r="717" spans="1:5" x14ac:dyDescent="0.25">
      <c r="A717">
        <v>716</v>
      </c>
      <c r="C717" s="2">
        <v>2</v>
      </c>
      <c r="D717" s="3">
        <v>3</v>
      </c>
    </row>
    <row r="718" spans="1:5" x14ac:dyDescent="0.25">
      <c r="A718">
        <v>717</v>
      </c>
      <c r="C718" s="2">
        <v>2</v>
      </c>
      <c r="D718" s="3">
        <v>3</v>
      </c>
    </row>
    <row r="719" spans="1:5" x14ac:dyDescent="0.25">
      <c r="A719">
        <v>718</v>
      </c>
      <c r="C719" s="2">
        <v>2</v>
      </c>
      <c r="D719" s="3">
        <v>3</v>
      </c>
    </row>
    <row r="720" spans="1:5" x14ac:dyDescent="0.25">
      <c r="A720">
        <v>719</v>
      </c>
      <c r="C720" s="2">
        <v>2</v>
      </c>
      <c r="D720" s="3">
        <v>3</v>
      </c>
    </row>
    <row r="721" spans="1:5" x14ac:dyDescent="0.25">
      <c r="A721">
        <v>720</v>
      </c>
      <c r="C721" s="2">
        <v>2</v>
      </c>
      <c r="D721" s="3">
        <v>3</v>
      </c>
    </row>
    <row r="722" spans="1:5" x14ac:dyDescent="0.25">
      <c r="A722">
        <v>721</v>
      </c>
      <c r="C722" s="2">
        <v>2</v>
      </c>
      <c r="D722" s="3">
        <v>3</v>
      </c>
    </row>
    <row r="723" spans="1:5" x14ac:dyDescent="0.25">
      <c r="A723">
        <v>722</v>
      </c>
      <c r="D723" s="3">
        <v>3</v>
      </c>
      <c r="E723" s="5">
        <v>4</v>
      </c>
    </row>
    <row r="724" spans="1:5" x14ac:dyDescent="0.25">
      <c r="A724">
        <v>723</v>
      </c>
      <c r="D724" s="3">
        <v>3</v>
      </c>
      <c r="E724" s="5">
        <v>4</v>
      </c>
    </row>
    <row r="725" spans="1:5" x14ac:dyDescent="0.25">
      <c r="A725">
        <v>724</v>
      </c>
      <c r="D725" s="3">
        <v>3</v>
      </c>
      <c r="E725" s="5">
        <v>4</v>
      </c>
    </row>
    <row r="726" spans="1:5" x14ac:dyDescent="0.25">
      <c r="A726">
        <v>725</v>
      </c>
      <c r="D726" s="3">
        <v>3</v>
      </c>
      <c r="E726" s="5">
        <v>4</v>
      </c>
    </row>
    <row r="727" spans="1:5" x14ac:dyDescent="0.25">
      <c r="A727">
        <v>726</v>
      </c>
      <c r="B727" s="4">
        <v>1</v>
      </c>
      <c r="E727" s="5">
        <v>4</v>
      </c>
    </row>
    <row r="728" spans="1:5" x14ac:dyDescent="0.25">
      <c r="A728">
        <v>727</v>
      </c>
      <c r="B728" s="4">
        <v>1</v>
      </c>
      <c r="E728" s="5">
        <v>4</v>
      </c>
    </row>
    <row r="729" spans="1:5" x14ac:dyDescent="0.25">
      <c r="A729">
        <v>728</v>
      </c>
      <c r="B729" s="4">
        <v>1</v>
      </c>
      <c r="E729" s="5">
        <v>4</v>
      </c>
    </row>
    <row r="730" spans="1:5" x14ac:dyDescent="0.25">
      <c r="A730">
        <v>729</v>
      </c>
      <c r="B730" s="4">
        <v>1</v>
      </c>
      <c r="E730" s="5">
        <v>4</v>
      </c>
    </row>
    <row r="731" spans="1:5" x14ac:dyDescent="0.25">
      <c r="A731">
        <v>730</v>
      </c>
      <c r="B731" s="4">
        <v>1</v>
      </c>
      <c r="E731" s="5">
        <v>4</v>
      </c>
    </row>
    <row r="732" spans="1:5" x14ac:dyDescent="0.25">
      <c r="A732">
        <v>731</v>
      </c>
      <c r="B732" s="4">
        <v>1</v>
      </c>
      <c r="E732" s="5">
        <v>4</v>
      </c>
    </row>
    <row r="733" spans="1:5" x14ac:dyDescent="0.25">
      <c r="A733">
        <v>732</v>
      </c>
      <c r="B733" s="4">
        <v>1</v>
      </c>
    </row>
    <row r="734" spans="1:5" x14ac:dyDescent="0.25">
      <c r="A734">
        <v>733</v>
      </c>
      <c r="B734" s="4">
        <v>1</v>
      </c>
    </row>
    <row r="735" spans="1:5" x14ac:dyDescent="0.25">
      <c r="A735">
        <v>734</v>
      </c>
      <c r="B735" s="4">
        <v>1</v>
      </c>
    </row>
    <row r="736" spans="1:5" x14ac:dyDescent="0.25">
      <c r="A736">
        <v>735</v>
      </c>
      <c r="B736" s="4">
        <v>1</v>
      </c>
    </row>
    <row r="737" spans="1:5" x14ac:dyDescent="0.25">
      <c r="A737">
        <v>736</v>
      </c>
      <c r="B737" s="4">
        <v>1</v>
      </c>
      <c r="C737" s="2">
        <v>2</v>
      </c>
    </row>
    <row r="738" spans="1:5" x14ac:dyDescent="0.25">
      <c r="A738">
        <v>737</v>
      </c>
      <c r="B738" s="4">
        <v>1</v>
      </c>
      <c r="C738" s="2">
        <v>2</v>
      </c>
    </row>
    <row r="739" spans="1:5" x14ac:dyDescent="0.25">
      <c r="A739">
        <v>738</v>
      </c>
      <c r="C739" s="2">
        <v>2</v>
      </c>
    </row>
    <row r="740" spans="1:5" x14ac:dyDescent="0.25">
      <c r="A740">
        <v>739</v>
      </c>
      <c r="C740" s="2">
        <v>2</v>
      </c>
    </row>
    <row r="741" spans="1:5" x14ac:dyDescent="0.25">
      <c r="A741">
        <v>740</v>
      </c>
      <c r="C741" s="2">
        <v>2</v>
      </c>
    </row>
    <row r="742" spans="1:5" x14ac:dyDescent="0.25">
      <c r="A742">
        <v>741</v>
      </c>
      <c r="C742" s="2">
        <v>2</v>
      </c>
    </row>
    <row r="743" spans="1:5" x14ac:dyDescent="0.25">
      <c r="A743">
        <v>742</v>
      </c>
      <c r="C743" s="2">
        <v>2</v>
      </c>
    </row>
    <row r="744" spans="1:5" x14ac:dyDescent="0.25">
      <c r="A744">
        <v>743</v>
      </c>
      <c r="C744" s="2">
        <v>2</v>
      </c>
      <c r="D744" s="3">
        <v>3</v>
      </c>
    </row>
    <row r="745" spans="1:5" x14ac:dyDescent="0.25">
      <c r="A745">
        <v>744</v>
      </c>
      <c r="C745" s="2">
        <v>2</v>
      </c>
      <c r="D745" s="3">
        <v>3</v>
      </c>
    </row>
    <row r="746" spans="1:5" x14ac:dyDescent="0.25">
      <c r="A746">
        <v>745</v>
      </c>
      <c r="C746" s="2">
        <v>2</v>
      </c>
      <c r="D746" s="3">
        <v>3</v>
      </c>
    </row>
    <row r="747" spans="1:5" x14ac:dyDescent="0.25">
      <c r="A747">
        <v>746</v>
      </c>
      <c r="D747" s="3">
        <v>3</v>
      </c>
      <c r="E747" s="5">
        <v>4</v>
      </c>
    </row>
    <row r="748" spans="1:5" x14ac:dyDescent="0.25">
      <c r="A748">
        <v>747</v>
      </c>
      <c r="D748" s="3">
        <v>3</v>
      </c>
      <c r="E748" s="5">
        <v>4</v>
      </c>
    </row>
    <row r="749" spans="1:5" x14ac:dyDescent="0.25">
      <c r="A749">
        <v>748</v>
      </c>
      <c r="D749" s="3">
        <v>3</v>
      </c>
      <c r="E749" s="5">
        <v>4</v>
      </c>
    </row>
    <row r="750" spans="1:5" x14ac:dyDescent="0.25">
      <c r="A750">
        <v>749</v>
      </c>
      <c r="D750" s="3">
        <v>3</v>
      </c>
      <c r="E750" s="5">
        <v>4</v>
      </c>
    </row>
    <row r="751" spans="1:5" x14ac:dyDescent="0.25">
      <c r="A751">
        <v>750</v>
      </c>
      <c r="D751" s="3">
        <v>3</v>
      </c>
      <c r="E751" s="5">
        <v>4</v>
      </c>
    </row>
    <row r="752" spans="1:5" x14ac:dyDescent="0.25">
      <c r="A752">
        <v>751</v>
      </c>
      <c r="D752" s="3">
        <v>3</v>
      </c>
      <c r="E752" s="5">
        <v>4</v>
      </c>
    </row>
    <row r="753" spans="1:5" x14ac:dyDescent="0.25">
      <c r="A753">
        <v>752</v>
      </c>
      <c r="B753" s="4">
        <v>1</v>
      </c>
      <c r="D753" s="3">
        <v>3</v>
      </c>
      <c r="E753" s="5">
        <v>4</v>
      </c>
    </row>
    <row r="754" spans="1:5" x14ac:dyDescent="0.25">
      <c r="A754">
        <v>753</v>
      </c>
      <c r="B754" s="4">
        <v>1</v>
      </c>
      <c r="E754" s="5">
        <v>4</v>
      </c>
    </row>
    <row r="755" spans="1:5" x14ac:dyDescent="0.25">
      <c r="A755">
        <v>754</v>
      </c>
      <c r="B755" s="4">
        <v>1</v>
      </c>
      <c r="E755" s="5">
        <v>4</v>
      </c>
    </row>
    <row r="756" spans="1:5" x14ac:dyDescent="0.25">
      <c r="A756">
        <v>755</v>
      </c>
      <c r="B756" s="4">
        <v>1</v>
      </c>
      <c r="E756" s="5">
        <v>4</v>
      </c>
    </row>
    <row r="757" spans="1:5" x14ac:dyDescent="0.25">
      <c r="A757">
        <v>756</v>
      </c>
      <c r="B757" s="4">
        <v>1</v>
      </c>
      <c r="E757" s="5">
        <v>4</v>
      </c>
    </row>
    <row r="758" spans="1:5" x14ac:dyDescent="0.25">
      <c r="A758">
        <v>757</v>
      </c>
      <c r="B758" s="4">
        <v>1</v>
      </c>
    </row>
    <row r="759" spans="1:5" x14ac:dyDescent="0.25">
      <c r="A759">
        <v>758</v>
      </c>
      <c r="B759" s="4">
        <v>1</v>
      </c>
    </row>
    <row r="760" spans="1:5" x14ac:dyDescent="0.25">
      <c r="A760">
        <v>759</v>
      </c>
      <c r="B760" s="4">
        <v>1</v>
      </c>
    </row>
    <row r="761" spans="1:5" x14ac:dyDescent="0.25">
      <c r="A761">
        <v>760</v>
      </c>
      <c r="B761" s="4">
        <v>1</v>
      </c>
    </row>
    <row r="762" spans="1:5" x14ac:dyDescent="0.25">
      <c r="A762">
        <v>761</v>
      </c>
      <c r="B762" s="4">
        <v>1</v>
      </c>
      <c r="C762" s="2">
        <v>2</v>
      </c>
    </row>
    <row r="763" spans="1:5" x14ac:dyDescent="0.25">
      <c r="A763">
        <v>762</v>
      </c>
      <c r="B763" s="4">
        <v>1</v>
      </c>
      <c r="C763" s="2">
        <v>2</v>
      </c>
    </row>
    <row r="764" spans="1:5" x14ac:dyDescent="0.25">
      <c r="A764">
        <v>763</v>
      </c>
      <c r="C764" s="2">
        <v>2</v>
      </c>
    </row>
    <row r="765" spans="1:5" x14ac:dyDescent="0.25">
      <c r="A765">
        <v>764</v>
      </c>
      <c r="C765" s="2">
        <v>2</v>
      </c>
    </row>
    <row r="766" spans="1:5" x14ac:dyDescent="0.25">
      <c r="A766">
        <v>765</v>
      </c>
      <c r="C766" s="2">
        <v>2</v>
      </c>
    </row>
    <row r="767" spans="1:5" x14ac:dyDescent="0.25">
      <c r="A767">
        <v>766</v>
      </c>
      <c r="C767" s="2">
        <v>2</v>
      </c>
    </row>
    <row r="768" spans="1:5" x14ac:dyDescent="0.25">
      <c r="A768">
        <v>767</v>
      </c>
      <c r="C768" s="2">
        <v>2</v>
      </c>
    </row>
    <row r="769" spans="1:5" x14ac:dyDescent="0.25">
      <c r="A769">
        <v>768</v>
      </c>
      <c r="C769" s="2">
        <v>2</v>
      </c>
      <c r="D769" s="3">
        <v>3</v>
      </c>
    </row>
    <row r="770" spans="1:5" x14ac:dyDescent="0.25">
      <c r="A770">
        <v>769</v>
      </c>
      <c r="C770" s="2">
        <v>2</v>
      </c>
      <c r="D770" s="3">
        <v>3</v>
      </c>
    </row>
    <row r="771" spans="1:5" x14ac:dyDescent="0.25">
      <c r="A771">
        <v>770</v>
      </c>
      <c r="C771" s="2">
        <v>2</v>
      </c>
      <c r="D771" s="3">
        <v>3</v>
      </c>
    </row>
    <row r="772" spans="1:5" x14ac:dyDescent="0.25">
      <c r="A772">
        <v>771</v>
      </c>
      <c r="D772" s="3">
        <v>3</v>
      </c>
    </row>
    <row r="773" spans="1:5" x14ac:dyDescent="0.25">
      <c r="A773">
        <v>772</v>
      </c>
      <c r="D773" s="3">
        <v>3</v>
      </c>
    </row>
    <row r="774" spans="1:5" x14ac:dyDescent="0.25">
      <c r="A774">
        <v>773</v>
      </c>
      <c r="D774" s="3">
        <v>3</v>
      </c>
      <c r="E774" s="5">
        <v>4</v>
      </c>
    </row>
    <row r="775" spans="1:5" x14ac:dyDescent="0.25">
      <c r="A775">
        <v>774</v>
      </c>
      <c r="D775" s="3">
        <v>3</v>
      </c>
      <c r="E775" s="5">
        <v>4</v>
      </c>
    </row>
    <row r="776" spans="1:5" x14ac:dyDescent="0.25">
      <c r="A776">
        <v>775</v>
      </c>
      <c r="B776" s="4">
        <v>1</v>
      </c>
      <c r="D776" s="3">
        <v>3</v>
      </c>
      <c r="E776" s="5">
        <v>4</v>
      </c>
    </row>
    <row r="777" spans="1:5" x14ac:dyDescent="0.25">
      <c r="A777">
        <v>776</v>
      </c>
      <c r="B777" s="4">
        <v>1</v>
      </c>
      <c r="D777" s="3">
        <v>3</v>
      </c>
      <c r="E777" s="5">
        <v>4</v>
      </c>
    </row>
    <row r="778" spans="1:5" x14ac:dyDescent="0.25">
      <c r="A778">
        <v>777</v>
      </c>
      <c r="B778" s="4">
        <v>1</v>
      </c>
      <c r="D778" s="3">
        <v>3</v>
      </c>
      <c r="E778" s="5">
        <v>4</v>
      </c>
    </row>
    <row r="779" spans="1:5" x14ac:dyDescent="0.25">
      <c r="A779">
        <v>778</v>
      </c>
      <c r="B779" s="4">
        <v>1</v>
      </c>
      <c r="E779" s="5">
        <v>4</v>
      </c>
    </row>
    <row r="780" spans="1:5" x14ac:dyDescent="0.25">
      <c r="A780">
        <v>779</v>
      </c>
      <c r="B780" s="4">
        <v>1</v>
      </c>
      <c r="E780" s="5">
        <v>4</v>
      </c>
    </row>
    <row r="781" spans="1:5" x14ac:dyDescent="0.25">
      <c r="A781">
        <v>780</v>
      </c>
      <c r="B781" s="4">
        <v>1</v>
      </c>
      <c r="E781" s="5">
        <v>4</v>
      </c>
    </row>
    <row r="782" spans="1:5" x14ac:dyDescent="0.25">
      <c r="A782">
        <v>781</v>
      </c>
      <c r="B782" s="4">
        <v>1</v>
      </c>
      <c r="E782" s="5">
        <v>4</v>
      </c>
    </row>
    <row r="783" spans="1:5" x14ac:dyDescent="0.25">
      <c r="A783">
        <v>782</v>
      </c>
      <c r="B783" s="4">
        <v>1</v>
      </c>
      <c r="E783" s="5">
        <v>4</v>
      </c>
    </row>
    <row r="784" spans="1:5" x14ac:dyDescent="0.25">
      <c r="A784">
        <v>783</v>
      </c>
      <c r="B784" s="4">
        <v>1</v>
      </c>
    </row>
    <row r="785" spans="1:5" x14ac:dyDescent="0.25">
      <c r="A785">
        <v>784</v>
      </c>
      <c r="B785" s="4">
        <v>1</v>
      </c>
    </row>
    <row r="786" spans="1:5" x14ac:dyDescent="0.25">
      <c r="A786">
        <v>785</v>
      </c>
      <c r="B786" s="4">
        <v>1</v>
      </c>
    </row>
    <row r="787" spans="1:5" x14ac:dyDescent="0.25">
      <c r="A787">
        <v>786</v>
      </c>
      <c r="B787" s="4">
        <v>1</v>
      </c>
      <c r="C787" s="2">
        <v>2</v>
      </c>
    </row>
    <row r="788" spans="1:5" x14ac:dyDescent="0.25">
      <c r="A788">
        <v>787</v>
      </c>
      <c r="B788" s="4">
        <v>1</v>
      </c>
      <c r="C788" s="2">
        <v>2</v>
      </c>
    </row>
    <row r="789" spans="1:5" x14ac:dyDescent="0.25">
      <c r="A789">
        <v>788</v>
      </c>
      <c r="C789" s="2">
        <v>2</v>
      </c>
    </row>
    <row r="790" spans="1:5" x14ac:dyDescent="0.25">
      <c r="A790">
        <v>789</v>
      </c>
      <c r="C790" s="2">
        <v>2</v>
      </c>
    </row>
    <row r="791" spans="1:5" x14ac:dyDescent="0.25">
      <c r="A791">
        <v>790</v>
      </c>
      <c r="C791" s="2">
        <v>2</v>
      </c>
    </row>
    <row r="792" spans="1:5" x14ac:dyDescent="0.25">
      <c r="A792">
        <v>791</v>
      </c>
      <c r="C792" s="2">
        <v>2</v>
      </c>
    </row>
    <row r="793" spans="1:5" x14ac:dyDescent="0.25">
      <c r="A793">
        <v>792</v>
      </c>
      <c r="C793" s="2">
        <v>2</v>
      </c>
    </row>
    <row r="794" spans="1:5" x14ac:dyDescent="0.25">
      <c r="A794">
        <v>793</v>
      </c>
      <c r="C794" s="2">
        <v>2</v>
      </c>
      <c r="D794" s="3">
        <v>3</v>
      </c>
    </row>
    <row r="795" spans="1:5" x14ac:dyDescent="0.25">
      <c r="A795">
        <v>794</v>
      </c>
      <c r="C795" s="2">
        <v>2</v>
      </c>
      <c r="D795" s="3">
        <v>3</v>
      </c>
    </row>
    <row r="796" spans="1:5" x14ac:dyDescent="0.25">
      <c r="A796">
        <v>795</v>
      </c>
      <c r="C796" s="2">
        <v>2</v>
      </c>
      <c r="D796" s="3">
        <v>3</v>
      </c>
    </row>
    <row r="797" spans="1:5" x14ac:dyDescent="0.25">
      <c r="A797">
        <v>796</v>
      </c>
      <c r="C797" s="2">
        <v>2</v>
      </c>
      <c r="D797" s="3">
        <v>3</v>
      </c>
    </row>
    <row r="798" spans="1:5" x14ac:dyDescent="0.25">
      <c r="A798">
        <v>797</v>
      </c>
      <c r="C798" s="2">
        <v>2</v>
      </c>
      <c r="D798" s="3">
        <v>3</v>
      </c>
    </row>
    <row r="799" spans="1:5" x14ac:dyDescent="0.25">
      <c r="A799">
        <v>798</v>
      </c>
      <c r="C799" s="2">
        <v>2</v>
      </c>
      <c r="D799" s="3">
        <v>3</v>
      </c>
    </row>
    <row r="800" spans="1:5" x14ac:dyDescent="0.25">
      <c r="A800">
        <v>799</v>
      </c>
      <c r="D800" s="3">
        <v>3</v>
      </c>
      <c r="E800" s="5">
        <v>4</v>
      </c>
    </row>
    <row r="801" spans="1:5" x14ac:dyDescent="0.25">
      <c r="A801">
        <v>800</v>
      </c>
      <c r="D801" s="3">
        <v>3</v>
      </c>
      <c r="E801" s="5">
        <v>4</v>
      </c>
    </row>
    <row r="802" spans="1:5" x14ac:dyDescent="0.25">
      <c r="A802">
        <v>801</v>
      </c>
      <c r="D802" s="3">
        <v>3</v>
      </c>
      <c r="E802" s="5">
        <v>4</v>
      </c>
    </row>
    <row r="803" spans="1:5" x14ac:dyDescent="0.25">
      <c r="A803">
        <v>802</v>
      </c>
      <c r="D803" s="3">
        <v>3</v>
      </c>
      <c r="E803" s="5">
        <v>4</v>
      </c>
    </row>
    <row r="804" spans="1:5" x14ac:dyDescent="0.25">
      <c r="A804">
        <v>803</v>
      </c>
      <c r="D804" s="3">
        <v>3</v>
      </c>
      <c r="E804" s="5">
        <v>4</v>
      </c>
    </row>
    <row r="805" spans="1:5" x14ac:dyDescent="0.25">
      <c r="A805">
        <v>804</v>
      </c>
      <c r="D805" s="3">
        <v>3</v>
      </c>
      <c r="E805" s="5">
        <v>4</v>
      </c>
    </row>
    <row r="806" spans="1:5" x14ac:dyDescent="0.25">
      <c r="A806">
        <v>805</v>
      </c>
      <c r="E806" s="5">
        <v>4</v>
      </c>
    </row>
    <row r="807" spans="1:5" x14ac:dyDescent="0.25">
      <c r="A807">
        <v>806</v>
      </c>
      <c r="B807" s="4">
        <v>1</v>
      </c>
      <c r="E807" s="5">
        <v>4</v>
      </c>
    </row>
    <row r="808" spans="1:5" x14ac:dyDescent="0.25">
      <c r="A808">
        <v>807</v>
      </c>
      <c r="B808" s="4">
        <v>1</v>
      </c>
      <c r="E808" s="5">
        <v>4</v>
      </c>
    </row>
    <row r="809" spans="1:5" x14ac:dyDescent="0.25">
      <c r="A809">
        <v>808</v>
      </c>
      <c r="B809" s="4">
        <v>1</v>
      </c>
      <c r="E809" s="5">
        <v>4</v>
      </c>
    </row>
    <row r="810" spans="1:5" x14ac:dyDescent="0.25">
      <c r="A810">
        <v>809</v>
      </c>
      <c r="B810" s="4">
        <v>1</v>
      </c>
      <c r="E810" s="5">
        <v>4</v>
      </c>
    </row>
    <row r="811" spans="1:5" x14ac:dyDescent="0.25">
      <c r="A811">
        <v>810</v>
      </c>
      <c r="B811" s="4">
        <v>1</v>
      </c>
      <c r="E811" s="5">
        <v>4</v>
      </c>
    </row>
    <row r="812" spans="1:5" x14ac:dyDescent="0.25">
      <c r="A812">
        <v>811</v>
      </c>
      <c r="B812" s="4">
        <v>1</v>
      </c>
    </row>
    <row r="813" spans="1:5" x14ac:dyDescent="0.25">
      <c r="A813">
        <v>812</v>
      </c>
      <c r="B813" s="4">
        <v>1</v>
      </c>
    </row>
    <row r="814" spans="1:5" x14ac:dyDescent="0.25">
      <c r="A814">
        <v>813</v>
      </c>
      <c r="B814" s="4">
        <v>1</v>
      </c>
    </row>
    <row r="815" spans="1:5" x14ac:dyDescent="0.25">
      <c r="A815">
        <v>814</v>
      </c>
      <c r="B815" s="4">
        <v>1</v>
      </c>
    </row>
    <row r="816" spans="1:5" x14ac:dyDescent="0.25">
      <c r="A816">
        <v>815</v>
      </c>
      <c r="B816" s="4">
        <v>1</v>
      </c>
    </row>
    <row r="817" spans="1:5" x14ac:dyDescent="0.25">
      <c r="A817">
        <v>816</v>
      </c>
      <c r="B817" s="4">
        <v>1</v>
      </c>
      <c r="C817" s="2">
        <v>2</v>
      </c>
    </row>
    <row r="818" spans="1:5" x14ac:dyDescent="0.25">
      <c r="A818">
        <v>817</v>
      </c>
      <c r="C818" s="2">
        <v>2</v>
      </c>
    </row>
    <row r="819" spans="1:5" x14ac:dyDescent="0.25">
      <c r="A819">
        <v>818</v>
      </c>
      <c r="C819" s="2">
        <v>2</v>
      </c>
    </row>
    <row r="820" spans="1:5" x14ac:dyDescent="0.25">
      <c r="A820">
        <v>819</v>
      </c>
      <c r="C820" s="2">
        <v>2</v>
      </c>
    </row>
    <row r="821" spans="1:5" x14ac:dyDescent="0.25">
      <c r="A821">
        <v>820</v>
      </c>
      <c r="C821" s="2">
        <v>2</v>
      </c>
    </row>
    <row r="822" spans="1:5" x14ac:dyDescent="0.25">
      <c r="A822">
        <v>821</v>
      </c>
      <c r="C822" s="2">
        <v>2</v>
      </c>
      <c r="D822" s="3">
        <v>3</v>
      </c>
    </row>
    <row r="823" spans="1:5" x14ac:dyDescent="0.25">
      <c r="A823">
        <v>822</v>
      </c>
      <c r="C823" s="2">
        <v>2</v>
      </c>
      <c r="D823" s="3">
        <v>3</v>
      </c>
    </row>
    <row r="824" spans="1:5" x14ac:dyDescent="0.25">
      <c r="A824">
        <v>823</v>
      </c>
      <c r="C824" s="2">
        <v>2</v>
      </c>
      <c r="D824" s="3">
        <v>3</v>
      </c>
    </row>
    <row r="825" spans="1:5" x14ac:dyDescent="0.25">
      <c r="A825">
        <v>824</v>
      </c>
      <c r="C825" s="2">
        <v>2</v>
      </c>
      <c r="D825" s="3">
        <v>3</v>
      </c>
    </row>
    <row r="826" spans="1:5" x14ac:dyDescent="0.25">
      <c r="A826">
        <v>825</v>
      </c>
      <c r="D826" s="3">
        <v>3</v>
      </c>
    </row>
    <row r="827" spans="1:5" x14ac:dyDescent="0.25">
      <c r="A827">
        <v>826</v>
      </c>
      <c r="D827" s="3">
        <v>3</v>
      </c>
      <c r="E827" s="5">
        <v>4</v>
      </c>
    </row>
    <row r="828" spans="1:5" x14ac:dyDescent="0.25">
      <c r="A828">
        <v>827</v>
      </c>
      <c r="D828" s="3">
        <v>3</v>
      </c>
      <c r="E828" s="5">
        <v>4</v>
      </c>
    </row>
    <row r="829" spans="1:5" x14ac:dyDescent="0.25">
      <c r="A829">
        <v>828</v>
      </c>
      <c r="D829" s="3">
        <v>3</v>
      </c>
      <c r="E829" s="5">
        <v>4</v>
      </c>
    </row>
    <row r="830" spans="1:5" x14ac:dyDescent="0.25">
      <c r="A830">
        <v>829</v>
      </c>
      <c r="D830" s="3">
        <v>3</v>
      </c>
      <c r="E830" s="5">
        <v>4</v>
      </c>
    </row>
    <row r="831" spans="1:5" x14ac:dyDescent="0.25">
      <c r="A831">
        <v>830</v>
      </c>
      <c r="D831" s="3">
        <v>3</v>
      </c>
      <c r="E831" s="5">
        <v>4</v>
      </c>
    </row>
    <row r="832" spans="1:5" x14ac:dyDescent="0.25">
      <c r="A832">
        <v>831</v>
      </c>
      <c r="D832" s="3">
        <v>3</v>
      </c>
      <c r="E832" s="5">
        <v>4</v>
      </c>
    </row>
    <row r="833" spans="1:5" x14ac:dyDescent="0.25">
      <c r="A833">
        <v>832</v>
      </c>
      <c r="E833" s="5">
        <v>4</v>
      </c>
    </row>
    <row r="834" spans="1:5" x14ac:dyDescent="0.25">
      <c r="A834">
        <v>833</v>
      </c>
      <c r="E834" s="5">
        <v>4</v>
      </c>
    </row>
    <row r="835" spans="1:5" x14ac:dyDescent="0.25">
      <c r="A835">
        <v>834</v>
      </c>
      <c r="B835" s="4">
        <v>1</v>
      </c>
      <c r="E835" s="5">
        <v>4</v>
      </c>
    </row>
    <row r="836" spans="1:5" x14ac:dyDescent="0.25">
      <c r="A836">
        <v>835</v>
      </c>
      <c r="B836" s="4">
        <v>1</v>
      </c>
    </row>
    <row r="837" spans="1:5" x14ac:dyDescent="0.25">
      <c r="A837">
        <v>836</v>
      </c>
      <c r="B837" s="4">
        <v>1</v>
      </c>
    </row>
    <row r="838" spans="1:5" x14ac:dyDescent="0.25">
      <c r="A838">
        <v>837</v>
      </c>
      <c r="B838" s="4">
        <v>1</v>
      </c>
    </row>
    <row r="839" spans="1:5" x14ac:dyDescent="0.25">
      <c r="A839">
        <v>838</v>
      </c>
      <c r="B839" s="4">
        <v>1</v>
      </c>
    </row>
    <row r="840" spans="1:5" x14ac:dyDescent="0.25">
      <c r="A840">
        <v>839</v>
      </c>
      <c r="B840" s="4">
        <v>1</v>
      </c>
    </row>
    <row r="841" spans="1:5" x14ac:dyDescent="0.25">
      <c r="A841">
        <v>840</v>
      </c>
      <c r="B841" s="4">
        <v>1</v>
      </c>
    </row>
    <row r="842" spans="1:5" x14ac:dyDescent="0.25">
      <c r="A842">
        <v>841</v>
      </c>
      <c r="B842" s="4">
        <v>1</v>
      </c>
      <c r="C842" s="2">
        <v>2</v>
      </c>
    </row>
    <row r="843" spans="1:5" x14ac:dyDescent="0.25">
      <c r="A843">
        <v>842</v>
      </c>
      <c r="B843" s="4">
        <v>1</v>
      </c>
      <c r="C843" s="2">
        <v>2</v>
      </c>
    </row>
    <row r="844" spans="1:5" x14ac:dyDescent="0.25">
      <c r="A844">
        <v>843</v>
      </c>
      <c r="B844" s="4">
        <v>1</v>
      </c>
      <c r="C844" s="2">
        <v>2</v>
      </c>
    </row>
    <row r="845" spans="1:5" x14ac:dyDescent="0.25">
      <c r="A845">
        <v>844</v>
      </c>
      <c r="C845" s="2">
        <v>2</v>
      </c>
    </row>
    <row r="846" spans="1:5" x14ac:dyDescent="0.25">
      <c r="A846">
        <v>845</v>
      </c>
      <c r="C846" s="2">
        <v>2</v>
      </c>
    </row>
    <row r="847" spans="1:5" x14ac:dyDescent="0.25">
      <c r="A847">
        <v>846</v>
      </c>
      <c r="C847" s="2">
        <v>2</v>
      </c>
    </row>
    <row r="848" spans="1:5" x14ac:dyDescent="0.25">
      <c r="A848">
        <v>847</v>
      </c>
      <c r="C848" s="2">
        <v>2</v>
      </c>
    </row>
    <row r="849" spans="1:5" x14ac:dyDescent="0.25">
      <c r="A849">
        <v>848</v>
      </c>
      <c r="C849" s="2">
        <v>2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  <c r="D851" s="3">
        <v>3</v>
      </c>
    </row>
    <row r="852" spans="1:5" x14ac:dyDescent="0.25">
      <c r="A852">
        <v>851</v>
      </c>
      <c r="D852" s="3">
        <v>3</v>
      </c>
      <c r="E852" s="5">
        <v>4</v>
      </c>
    </row>
    <row r="853" spans="1:5" x14ac:dyDescent="0.25">
      <c r="A853">
        <v>852</v>
      </c>
      <c r="D853" s="3">
        <v>3</v>
      </c>
      <c r="E853" s="5">
        <v>4</v>
      </c>
    </row>
    <row r="854" spans="1:5" x14ac:dyDescent="0.25">
      <c r="A854">
        <v>853</v>
      </c>
      <c r="D854" s="3">
        <v>3</v>
      </c>
      <c r="E854" s="5">
        <v>4</v>
      </c>
    </row>
    <row r="855" spans="1:5" x14ac:dyDescent="0.25">
      <c r="A855">
        <v>854</v>
      </c>
      <c r="D855" s="3">
        <v>3</v>
      </c>
      <c r="E855" s="5">
        <v>4</v>
      </c>
    </row>
    <row r="856" spans="1:5" x14ac:dyDescent="0.25">
      <c r="A856">
        <v>855</v>
      </c>
      <c r="D856" s="3">
        <v>3</v>
      </c>
      <c r="E856" s="5">
        <v>4</v>
      </c>
    </row>
    <row r="857" spans="1:5" x14ac:dyDescent="0.25">
      <c r="A857">
        <v>856</v>
      </c>
      <c r="D857" s="3">
        <v>3</v>
      </c>
      <c r="E857" s="5">
        <v>4</v>
      </c>
    </row>
    <row r="858" spans="1:5" x14ac:dyDescent="0.25">
      <c r="A858">
        <v>857</v>
      </c>
      <c r="D858" s="3">
        <v>3</v>
      </c>
      <c r="E858" s="5">
        <v>4</v>
      </c>
    </row>
    <row r="859" spans="1:5" x14ac:dyDescent="0.25">
      <c r="A859">
        <v>858</v>
      </c>
      <c r="E859" s="5">
        <v>4</v>
      </c>
    </row>
    <row r="860" spans="1:5" x14ac:dyDescent="0.25">
      <c r="A860">
        <v>859</v>
      </c>
      <c r="B860" s="4">
        <v>1</v>
      </c>
      <c r="E860" s="5">
        <v>4</v>
      </c>
    </row>
    <row r="861" spans="1:5" x14ac:dyDescent="0.25">
      <c r="A861">
        <v>860</v>
      </c>
      <c r="B861" s="4">
        <v>1</v>
      </c>
      <c r="E861" s="5">
        <v>4</v>
      </c>
    </row>
    <row r="862" spans="1:5" x14ac:dyDescent="0.25">
      <c r="A862">
        <v>861</v>
      </c>
      <c r="B862" s="4">
        <v>1</v>
      </c>
    </row>
    <row r="863" spans="1:5" x14ac:dyDescent="0.25">
      <c r="A863">
        <v>862</v>
      </c>
      <c r="B863" s="4">
        <v>1</v>
      </c>
    </row>
    <row r="864" spans="1:5" x14ac:dyDescent="0.25">
      <c r="A864">
        <v>863</v>
      </c>
      <c r="B864" s="4">
        <v>1</v>
      </c>
    </row>
    <row r="865" spans="1:5" x14ac:dyDescent="0.25">
      <c r="A865">
        <v>864</v>
      </c>
      <c r="B865" s="4">
        <v>1</v>
      </c>
    </row>
    <row r="866" spans="1:5" x14ac:dyDescent="0.25">
      <c r="A866">
        <v>865</v>
      </c>
      <c r="B866" s="4">
        <v>1</v>
      </c>
    </row>
    <row r="867" spans="1:5" x14ac:dyDescent="0.25">
      <c r="A867">
        <v>866</v>
      </c>
      <c r="B867" s="4">
        <v>1</v>
      </c>
      <c r="C867" s="2">
        <v>2</v>
      </c>
    </row>
    <row r="868" spans="1:5" x14ac:dyDescent="0.25">
      <c r="A868">
        <v>867</v>
      </c>
      <c r="B868" s="4">
        <v>1</v>
      </c>
      <c r="C868" s="2">
        <v>2</v>
      </c>
    </row>
    <row r="869" spans="1:5" x14ac:dyDescent="0.25">
      <c r="A869">
        <v>868</v>
      </c>
      <c r="B869" s="4">
        <v>1</v>
      </c>
      <c r="C869" s="2">
        <v>2</v>
      </c>
    </row>
    <row r="870" spans="1:5" x14ac:dyDescent="0.25">
      <c r="A870">
        <v>869</v>
      </c>
      <c r="C870" s="2">
        <v>2</v>
      </c>
    </row>
    <row r="871" spans="1:5" x14ac:dyDescent="0.25">
      <c r="A871">
        <v>870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C874" s="2">
        <v>2</v>
      </c>
    </row>
    <row r="875" spans="1:5" x14ac:dyDescent="0.25">
      <c r="A875">
        <v>874</v>
      </c>
      <c r="C875" s="2">
        <v>2</v>
      </c>
      <c r="D875" s="3">
        <v>3</v>
      </c>
    </row>
    <row r="876" spans="1:5" x14ac:dyDescent="0.25">
      <c r="A876">
        <v>875</v>
      </c>
      <c r="D876" s="3">
        <v>3</v>
      </c>
    </row>
    <row r="877" spans="1:5" x14ac:dyDescent="0.25">
      <c r="A877">
        <v>876</v>
      </c>
      <c r="D877" s="3">
        <v>3</v>
      </c>
    </row>
    <row r="878" spans="1:5" x14ac:dyDescent="0.25">
      <c r="A878">
        <v>877</v>
      </c>
      <c r="D878" s="3">
        <v>3</v>
      </c>
      <c r="E878" s="5">
        <v>4</v>
      </c>
    </row>
    <row r="879" spans="1:5" x14ac:dyDescent="0.25">
      <c r="A879">
        <v>878</v>
      </c>
      <c r="D879" s="3">
        <v>3</v>
      </c>
      <c r="E879" s="5">
        <v>4</v>
      </c>
    </row>
    <row r="880" spans="1:5" x14ac:dyDescent="0.25">
      <c r="A880">
        <v>879</v>
      </c>
      <c r="D880" s="3">
        <v>3</v>
      </c>
      <c r="E880" s="5">
        <v>4</v>
      </c>
    </row>
    <row r="881" spans="1:5" x14ac:dyDescent="0.25">
      <c r="A881">
        <v>880</v>
      </c>
      <c r="D881" s="3">
        <v>3</v>
      </c>
      <c r="E881" s="5">
        <v>4</v>
      </c>
    </row>
    <row r="882" spans="1:5" x14ac:dyDescent="0.25">
      <c r="A882">
        <v>881</v>
      </c>
      <c r="B882" s="4">
        <v>1</v>
      </c>
      <c r="D882" s="3">
        <v>3</v>
      </c>
      <c r="E882" s="5">
        <v>4</v>
      </c>
    </row>
    <row r="883" spans="1:5" x14ac:dyDescent="0.25">
      <c r="A883">
        <v>882</v>
      </c>
      <c r="B883" s="4">
        <v>1</v>
      </c>
      <c r="D883" s="3">
        <v>3</v>
      </c>
      <c r="E883" s="5">
        <v>4</v>
      </c>
    </row>
    <row r="884" spans="1:5" x14ac:dyDescent="0.25">
      <c r="A884">
        <v>883</v>
      </c>
      <c r="B884" s="4">
        <v>1</v>
      </c>
      <c r="E884" s="5">
        <v>4</v>
      </c>
    </row>
    <row r="885" spans="1:5" x14ac:dyDescent="0.25">
      <c r="A885">
        <v>884</v>
      </c>
      <c r="B885" s="4">
        <v>1</v>
      </c>
      <c r="E885" s="5">
        <v>4</v>
      </c>
    </row>
    <row r="886" spans="1:5" x14ac:dyDescent="0.25">
      <c r="A886">
        <v>885</v>
      </c>
      <c r="B886" s="4">
        <v>1</v>
      </c>
      <c r="E886" s="5">
        <v>4</v>
      </c>
    </row>
    <row r="887" spans="1:5" x14ac:dyDescent="0.25">
      <c r="A887">
        <v>886</v>
      </c>
      <c r="B887" s="4">
        <v>1</v>
      </c>
      <c r="E887" s="5">
        <v>4</v>
      </c>
    </row>
    <row r="888" spans="1:5" x14ac:dyDescent="0.25">
      <c r="A888">
        <v>887</v>
      </c>
      <c r="B888" s="4">
        <v>1</v>
      </c>
    </row>
    <row r="889" spans="1:5" x14ac:dyDescent="0.25">
      <c r="A889">
        <v>888</v>
      </c>
      <c r="B889" s="4">
        <v>1</v>
      </c>
    </row>
    <row r="890" spans="1:5" x14ac:dyDescent="0.25">
      <c r="A890">
        <v>889</v>
      </c>
      <c r="B890" s="4">
        <v>1</v>
      </c>
      <c r="C890" s="2">
        <v>2</v>
      </c>
    </row>
    <row r="891" spans="1:5" x14ac:dyDescent="0.25">
      <c r="A891">
        <v>890</v>
      </c>
      <c r="B891" s="4">
        <v>1</v>
      </c>
      <c r="C891" s="2">
        <v>2</v>
      </c>
    </row>
    <row r="892" spans="1:5" x14ac:dyDescent="0.25">
      <c r="A892">
        <v>891</v>
      </c>
      <c r="B892" s="4">
        <v>1</v>
      </c>
      <c r="C892" s="2">
        <v>2</v>
      </c>
    </row>
    <row r="893" spans="1:5" x14ac:dyDescent="0.25">
      <c r="A893">
        <v>892</v>
      </c>
      <c r="C893" s="2">
        <v>2</v>
      </c>
    </row>
    <row r="894" spans="1:5" x14ac:dyDescent="0.25">
      <c r="A894">
        <v>893</v>
      </c>
      <c r="C894" s="2">
        <v>2</v>
      </c>
    </row>
    <row r="895" spans="1:5" x14ac:dyDescent="0.25">
      <c r="A895">
        <v>894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C899" s="2">
        <v>2</v>
      </c>
      <c r="D899" s="3">
        <v>3</v>
      </c>
    </row>
    <row r="900" spans="1:5" x14ac:dyDescent="0.25">
      <c r="A900">
        <v>899</v>
      </c>
      <c r="C900" s="2">
        <v>2</v>
      </c>
      <c r="D900" s="3">
        <v>3</v>
      </c>
    </row>
    <row r="901" spans="1:5" x14ac:dyDescent="0.25">
      <c r="A901">
        <v>900</v>
      </c>
      <c r="D901" s="3">
        <v>3</v>
      </c>
    </row>
    <row r="902" spans="1:5" x14ac:dyDescent="0.25">
      <c r="A902">
        <v>901</v>
      </c>
      <c r="D902" s="3">
        <v>3</v>
      </c>
    </row>
    <row r="903" spans="1:5" x14ac:dyDescent="0.25">
      <c r="A903">
        <v>902</v>
      </c>
      <c r="D903" s="3">
        <v>3</v>
      </c>
      <c r="E903" s="5">
        <v>4</v>
      </c>
    </row>
    <row r="904" spans="1:5" x14ac:dyDescent="0.25">
      <c r="A904">
        <v>903</v>
      </c>
      <c r="D904" s="3">
        <v>3</v>
      </c>
      <c r="E904" s="5">
        <v>4</v>
      </c>
    </row>
    <row r="905" spans="1:5" x14ac:dyDescent="0.25">
      <c r="A905">
        <v>904</v>
      </c>
      <c r="D905" s="3">
        <v>3</v>
      </c>
      <c r="E905" s="5">
        <v>4</v>
      </c>
    </row>
    <row r="906" spans="1:5" x14ac:dyDescent="0.25">
      <c r="A906">
        <v>905</v>
      </c>
      <c r="D906" s="3">
        <v>3</v>
      </c>
      <c r="E906" s="5">
        <v>4</v>
      </c>
    </row>
    <row r="907" spans="1:5" x14ac:dyDescent="0.25">
      <c r="A907">
        <v>906</v>
      </c>
      <c r="B907" s="4">
        <v>1</v>
      </c>
      <c r="D907" s="3">
        <v>3</v>
      </c>
      <c r="E907" s="5">
        <v>4</v>
      </c>
    </row>
    <row r="908" spans="1:5" x14ac:dyDescent="0.25">
      <c r="A908">
        <v>907</v>
      </c>
      <c r="B908" s="4">
        <v>1</v>
      </c>
      <c r="D908" s="3">
        <v>3</v>
      </c>
      <c r="E908" s="5">
        <v>4</v>
      </c>
    </row>
    <row r="909" spans="1:5" x14ac:dyDescent="0.25">
      <c r="A909">
        <v>908</v>
      </c>
      <c r="B909" s="4">
        <v>1</v>
      </c>
      <c r="E909" s="5">
        <v>4</v>
      </c>
    </row>
    <row r="910" spans="1:5" x14ac:dyDescent="0.25">
      <c r="A910">
        <v>909</v>
      </c>
      <c r="B910" s="4">
        <v>1</v>
      </c>
      <c r="E910" s="5">
        <v>4</v>
      </c>
    </row>
    <row r="911" spans="1:5" x14ac:dyDescent="0.25">
      <c r="A911">
        <v>910</v>
      </c>
      <c r="B911" s="4">
        <v>1</v>
      </c>
      <c r="E911" s="5">
        <v>4</v>
      </c>
    </row>
    <row r="912" spans="1:5" x14ac:dyDescent="0.25">
      <c r="A912">
        <v>911</v>
      </c>
      <c r="B912" s="4">
        <v>1</v>
      </c>
      <c r="E912" s="5">
        <v>4</v>
      </c>
    </row>
    <row r="913" spans="1:6" x14ac:dyDescent="0.25">
      <c r="A913">
        <v>912</v>
      </c>
      <c r="B913" s="4">
        <v>1</v>
      </c>
      <c r="E913" s="5">
        <v>4</v>
      </c>
    </row>
    <row r="914" spans="1:6" x14ac:dyDescent="0.25">
      <c r="A914">
        <v>913</v>
      </c>
      <c r="B914" s="4">
        <v>1</v>
      </c>
    </row>
    <row r="915" spans="1:6" x14ac:dyDescent="0.25">
      <c r="A915">
        <v>914</v>
      </c>
      <c r="B915" s="4">
        <v>1</v>
      </c>
    </row>
    <row r="916" spans="1:6" x14ac:dyDescent="0.25">
      <c r="A916">
        <v>915</v>
      </c>
      <c r="B916" s="4">
        <v>1</v>
      </c>
      <c r="C916" s="2">
        <v>2</v>
      </c>
    </row>
    <row r="917" spans="1:6" x14ac:dyDescent="0.25">
      <c r="A917">
        <v>916</v>
      </c>
      <c r="B917" s="4">
        <v>1</v>
      </c>
      <c r="C917" s="2">
        <v>2</v>
      </c>
    </row>
    <row r="918" spans="1:6" x14ac:dyDescent="0.25">
      <c r="A918">
        <v>917</v>
      </c>
      <c r="B918" s="4">
        <v>1</v>
      </c>
      <c r="C918" s="2">
        <v>2</v>
      </c>
    </row>
    <row r="919" spans="1:6" x14ac:dyDescent="0.25">
      <c r="A919">
        <v>918</v>
      </c>
      <c r="C919" s="2">
        <v>2</v>
      </c>
    </row>
    <row r="920" spans="1:6" x14ac:dyDescent="0.25">
      <c r="A920">
        <v>919</v>
      </c>
      <c r="C920" s="2">
        <v>2</v>
      </c>
      <c r="F920" t="s">
        <v>22</v>
      </c>
    </row>
    <row r="921" spans="1:6" x14ac:dyDescent="0.25">
      <c r="A921">
        <v>920</v>
      </c>
    </row>
    <row r="922" spans="1:6" x14ac:dyDescent="0.25">
      <c r="A922">
        <v>921</v>
      </c>
      <c r="F922" t="s">
        <v>22</v>
      </c>
    </row>
    <row r="923" spans="1:6" x14ac:dyDescent="0.25">
      <c r="A923">
        <v>922</v>
      </c>
      <c r="B923" s="4">
        <v>1</v>
      </c>
      <c r="E923" s="5">
        <v>4</v>
      </c>
    </row>
    <row r="924" spans="1:6" x14ac:dyDescent="0.25">
      <c r="A924">
        <v>923</v>
      </c>
      <c r="B924" s="4">
        <v>1</v>
      </c>
      <c r="E924" s="5">
        <v>4</v>
      </c>
    </row>
    <row r="925" spans="1:6" x14ac:dyDescent="0.25">
      <c r="A925">
        <v>924</v>
      </c>
      <c r="B925" s="4">
        <v>1</v>
      </c>
      <c r="E925" s="5">
        <v>4</v>
      </c>
    </row>
    <row r="926" spans="1:6" x14ac:dyDescent="0.25">
      <c r="A926">
        <v>925</v>
      </c>
      <c r="B926" s="4">
        <v>1</v>
      </c>
      <c r="E926" s="5">
        <v>4</v>
      </c>
    </row>
    <row r="927" spans="1:6" x14ac:dyDescent="0.25">
      <c r="A927">
        <v>926</v>
      </c>
      <c r="B927" s="4">
        <v>1</v>
      </c>
      <c r="E927" s="5">
        <v>4</v>
      </c>
    </row>
    <row r="928" spans="1:6" x14ac:dyDescent="0.25">
      <c r="A928">
        <v>927</v>
      </c>
      <c r="B928" s="4">
        <v>1</v>
      </c>
      <c r="E928" s="5">
        <v>4</v>
      </c>
    </row>
    <row r="929" spans="1:5" x14ac:dyDescent="0.25">
      <c r="A929">
        <v>928</v>
      </c>
      <c r="B929" s="4">
        <v>1</v>
      </c>
      <c r="E929" s="5">
        <v>4</v>
      </c>
    </row>
    <row r="930" spans="1:5" x14ac:dyDescent="0.25">
      <c r="A930">
        <v>929</v>
      </c>
      <c r="B930" s="4">
        <v>1</v>
      </c>
      <c r="E930" s="5">
        <v>4</v>
      </c>
    </row>
    <row r="931" spans="1:5" x14ac:dyDescent="0.25">
      <c r="A931">
        <v>930</v>
      </c>
      <c r="B931" s="4">
        <v>1</v>
      </c>
      <c r="E931" s="5">
        <v>4</v>
      </c>
    </row>
    <row r="932" spans="1:5" x14ac:dyDescent="0.25">
      <c r="A932">
        <v>931</v>
      </c>
      <c r="B932" s="4">
        <v>1</v>
      </c>
      <c r="E932" s="5">
        <v>4</v>
      </c>
    </row>
    <row r="933" spans="1:5" x14ac:dyDescent="0.25">
      <c r="A933">
        <v>932</v>
      </c>
      <c r="B933" s="4">
        <v>1</v>
      </c>
      <c r="E933" s="5">
        <v>4</v>
      </c>
    </row>
    <row r="934" spans="1:5" x14ac:dyDescent="0.25">
      <c r="A934">
        <v>933</v>
      </c>
      <c r="B934" s="4">
        <v>1</v>
      </c>
      <c r="E934" s="5">
        <v>4</v>
      </c>
    </row>
    <row r="935" spans="1:5" x14ac:dyDescent="0.25">
      <c r="A935">
        <v>934</v>
      </c>
      <c r="B935" s="4">
        <v>1</v>
      </c>
      <c r="E935" s="5">
        <v>4</v>
      </c>
    </row>
    <row r="936" spans="1:5" x14ac:dyDescent="0.25">
      <c r="A936">
        <v>935</v>
      </c>
      <c r="B936" s="4">
        <v>1</v>
      </c>
    </row>
    <row r="937" spans="1:5" x14ac:dyDescent="0.25">
      <c r="A937">
        <v>936</v>
      </c>
      <c r="B937" s="4">
        <v>1</v>
      </c>
      <c r="C937" s="2">
        <v>2</v>
      </c>
    </row>
    <row r="938" spans="1:5" x14ac:dyDescent="0.25">
      <c r="A938">
        <v>937</v>
      </c>
      <c r="C938" s="2">
        <v>2</v>
      </c>
    </row>
    <row r="939" spans="1:5" x14ac:dyDescent="0.25">
      <c r="A939">
        <v>938</v>
      </c>
      <c r="C939" s="2">
        <v>2</v>
      </c>
    </row>
    <row r="940" spans="1:5" x14ac:dyDescent="0.25">
      <c r="A940">
        <v>939</v>
      </c>
      <c r="C940" s="2">
        <v>2</v>
      </c>
    </row>
    <row r="941" spans="1:5" x14ac:dyDescent="0.25">
      <c r="A941">
        <v>940</v>
      </c>
      <c r="C941" s="2">
        <v>2</v>
      </c>
    </row>
    <row r="942" spans="1:5" x14ac:dyDescent="0.25">
      <c r="A942">
        <v>941</v>
      </c>
      <c r="C942" s="2">
        <v>2</v>
      </c>
      <c r="D942" s="3">
        <v>3</v>
      </c>
    </row>
    <row r="943" spans="1:5" x14ac:dyDescent="0.25">
      <c r="A943">
        <v>942</v>
      </c>
      <c r="C943" s="2">
        <v>2</v>
      </c>
      <c r="D943" s="3">
        <v>3</v>
      </c>
    </row>
    <row r="944" spans="1:5" x14ac:dyDescent="0.25">
      <c r="A944">
        <v>943</v>
      </c>
      <c r="C944" s="2">
        <v>2</v>
      </c>
      <c r="D944" s="3">
        <v>3</v>
      </c>
    </row>
    <row r="945" spans="1:5" x14ac:dyDescent="0.25">
      <c r="A945">
        <v>944</v>
      </c>
      <c r="C945" s="2">
        <v>2</v>
      </c>
      <c r="D945" s="3">
        <v>3</v>
      </c>
    </row>
    <row r="946" spans="1:5" x14ac:dyDescent="0.25">
      <c r="A946">
        <v>945</v>
      </c>
      <c r="C946" s="2">
        <v>2</v>
      </c>
      <c r="D946" s="3">
        <v>3</v>
      </c>
    </row>
    <row r="947" spans="1:5" x14ac:dyDescent="0.25">
      <c r="A947">
        <v>946</v>
      </c>
      <c r="C947" s="2">
        <v>2</v>
      </c>
      <c r="D947" s="3">
        <v>3</v>
      </c>
    </row>
    <row r="948" spans="1:5" x14ac:dyDescent="0.25">
      <c r="A948">
        <v>947</v>
      </c>
      <c r="C948" s="2">
        <v>2</v>
      </c>
      <c r="D948" s="3">
        <v>3</v>
      </c>
    </row>
    <row r="949" spans="1:5" x14ac:dyDescent="0.25">
      <c r="A949">
        <v>948</v>
      </c>
      <c r="C949" s="2">
        <v>2</v>
      </c>
      <c r="D949" s="3">
        <v>3</v>
      </c>
    </row>
    <row r="950" spans="1:5" x14ac:dyDescent="0.25">
      <c r="A950">
        <v>949</v>
      </c>
      <c r="C950" s="2">
        <v>2</v>
      </c>
      <c r="D950" s="3">
        <v>3</v>
      </c>
    </row>
    <row r="951" spans="1:5" x14ac:dyDescent="0.25">
      <c r="A951">
        <v>950</v>
      </c>
      <c r="D951" s="3">
        <v>3</v>
      </c>
      <c r="E951" s="5">
        <v>4</v>
      </c>
    </row>
    <row r="952" spans="1:5" x14ac:dyDescent="0.25">
      <c r="A952">
        <v>951</v>
      </c>
      <c r="D952" s="3">
        <v>3</v>
      </c>
      <c r="E952" s="5">
        <v>4</v>
      </c>
    </row>
    <row r="953" spans="1:5" x14ac:dyDescent="0.25">
      <c r="A953">
        <v>952</v>
      </c>
      <c r="D953" s="3">
        <v>3</v>
      </c>
      <c r="E953" s="5">
        <v>4</v>
      </c>
    </row>
    <row r="954" spans="1:5" x14ac:dyDescent="0.25">
      <c r="A954">
        <v>953</v>
      </c>
      <c r="D954" s="3">
        <v>3</v>
      </c>
      <c r="E954" s="5">
        <v>4</v>
      </c>
    </row>
    <row r="955" spans="1:5" x14ac:dyDescent="0.25">
      <c r="A955">
        <v>954</v>
      </c>
      <c r="D955" s="3">
        <v>3</v>
      </c>
      <c r="E955" s="5">
        <v>4</v>
      </c>
    </row>
    <row r="956" spans="1:5" x14ac:dyDescent="0.25">
      <c r="A956">
        <v>955</v>
      </c>
      <c r="B956" s="4">
        <v>1</v>
      </c>
      <c r="E956" s="5">
        <v>4</v>
      </c>
    </row>
    <row r="957" spans="1:5" x14ac:dyDescent="0.25">
      <c r="A957">
        <v>956</v>
      </c>
      <c r="B957" s="4">
        <v>1</v>
      </c>
      <c r="E957" s="5">
        <v>4</v>
      </c>
    </row>
    <row r="958" spans="1:5" x14ac:dyDescent="0.25">
      <c r="A958">
        <v>957</v>
      </c>
      <c r="B958" s="4">
        <v>1</v>
      </c>
      <c r="E958" s="5">
        <v>4</v>
      </c>
    </row>
    <row r="959" spans="1:5" x14ac:dyDescent="0.25">
      <c r="A959">
        <v>958</v>
      </c>
      <c r="B959" s="4">
        <v>1</v>
      </c>
      <c r="E959" s="5">
        <v>4</v>
      </c>
    </row>
    <row r="960" spans="1:5" x14ac:dyDescent="0.25">
      <c r="A960">
        <v>959</v>
      </c>
      <c r="B960" s="4">
        <v>1</v>
      </c>
      <c r="E960" s="5">
        <v>4</v>
      </c>
    </row>
    <row r="961" spans="1:5" x14ac:dyDescent="0.25">
      <c r="A961">
        <v>960</v>
      </c>
      <c r="B961" s="4">
        <v>1</v>
      </c>
      <c r="E961" s="5">
        <v>4</v>
      </c>
    </row>
    <row r="962" spans="1:5" x14ac:dyDescent="0.25">
      <c r="A962">
        <v>961</v>
      </c>
      <c r="B962" s="4">
        <v>1</v>
      </c>
      <c r="E962" s="5">
        <v>4</v>
      </c>
    </row>
    <row r="963" spans="1:5" x14ac:dyDescent="0.25">
      <c r="A963">
        <v>962</v>
      </c>
      <c r="B963" s="4">
        <v>1</v>
      </c>
      <c r="E963" s="5">
        <v>4</v>
      </c>
    </row>
    <row r="964" spans="1:5" x14ac:dyDescent="0.25">
      <c r="A964">
        <v>963</v>
      </c>
      <c r="B964" s="4">
        <v>1</v>
      </c>
      <c r="E964" s="5">
        <v>4</v>
      </c>
    </row>
    <row r="965" spans="1:5" x14ac:dyDescent="0.25">
      <c r="A965">
        <v>964</v>
      </c>
      <c r="B965" s="4">
        <v>1</v>
      </c>
    </row>
    <row r="966" spans="1:5" x14ac:dyDescent="0.25">
      <c r="A966">
        <v>965</v>
      </c>
      <c r="B966" s="4">
        <v>1</v>
      </c>
    </row>
    <row r="967" spans="1:5" x14ac:dyDescent="0.25">
      <c r="A967">
        <v>966</v>
      </c>
      <c r="B967" s="4">
        <v>1</v>
      </c>
    </row>
    <row r="968" spans="1:5" x14ac:dyDescent="0.25">
      <c r="A968">
        <v>967</v>
      </c>
      <c r="B968" s="4">
        <v>1</v>
      </c>
      <c r="C968" s="2">
        <v>2</v>
      </c>
    </row>
    <row r="969" spans="1:5" x14ac:dyDescent="0.25">
      <c r="A969">
        <v>968</v>
      </c>
      <c r="B969" s="4">
        <v>1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C972" s="2">
        <v>2</v>
      </c>
      <c r="D972" s="3">
        <v>3</v>
      </c>
    </row>
    <row r="973" spans="1:5" x14ac:dyDescent="0.25">
      <c r="A973">
        <v>972</v>
      </c>
      <c r="C973" s="2">
        <v>2</v>
      </c>
      <c r="D973" s="3">
        <v>3</v>
      </c>
    </row>
    <row r="974" spans="1:5" x14ac:dyDescent="0.25">
      <c r="A974">
        <v>973</v>
      </c>
      <c r="C974" s="2">
        <v>2</v>
      </c>
      <c r="D974" s="3">
        <v>3</v>
      </c>
    </row>
    <row r="975" spans="1:5" x14ac:dyDescent="0.25">
      <c r="A975">
        <v>974</v>
      </c>
      <c r="C975" s="2">
        <v>2</v>
      </c>
      <c r="D975" s="3">
        <v>3</v>
      </c>
    </row>
    <row r="976" spans="1:5" x14ac:dyDescent="0.25">
      <c r="A976">
        <v>975</v>
      </c>
      <c r="C976" s="2">
        <v>2</v>
      </c>
      <c r="D976" s="3">
        <v>3</v>
      </c>
    </row>
    <row r="977" spans="1:5" x14ac:dyDescent="0.25">
      <c r="A977">
        <v>976</v>
      </c>
      <c r="C977" s="2">
        <v>2</v>
      </c>
      <c r="D977" s="3">
        <v>3</v>
      </c>
    </row>
    <row r="978" spans="1:5" x14ac:dyDescent="0.25">
      <c r="A978">
        <v>977</v>
      </c>
      <c r="C978" s="2">
        <v>2</v>
      </c>
      <c r="D978" s="3">
        <v>3</v>
      </c>
    </row>
    <row r="979" spans="1:5" x14ac:dyDescent="0.25">
      <c r="A979">
        <v>978</v>
      </c>
      <c r="C979" s="2">
        <v>2</v>
      </c>
      <c r="D979" s="3">
        <v>3</v>
      </c>
    </row>
    <row r="980" spans="1:5" x14ac:dyDescent="0.25">
      <c r="A980">
        <v>979</v>
      </c>
      <c r="D980" s="3">
        <v>3</v>
      </c>
      <c r="E980" s="5">
        <v>4</v>
      </c>
    </row>
    <row r="981" spans="1:5" x14ac:dyDescent="0.25">
      <c r="A981">
        <v>980</v>
      </c>
      <c r="D981" s="3">
        <v>3</v>
      </c>
      <c r="E981" s="5">
        <v>4</v>
      </c>
    </row>
    <row r="982" spans="1:5" x14ac:dyDescent="0.25">
      <c r="A982">
        <v>981</v>
      </c>
      <c r="D982" s="3">
        <v>3</v>
      </c>
      <c r="E982" s="5">
        <v>4</v>
      </c>
    </row>
    <row r="983" spans="1:5" x14ac:dyDescent="0.25">
      <c r="A983">
        <v>982</v>
      </c>
      <c r="D983" s="3">
        <v>3</v>
      </c>
      <c r="E983" s="5">
        <v>4</v>
      </c>
    </row>
    <row r="984" spans="1:5" x14ac:dyDescent="0.25">
      <c r="A984">
        <v>983</v>
      </c>
      <c r="D984" s="3">
        <v>3</v>
      </c>
      <c r="E984" s="5">
        <v>4</v>
      </c>
    </row>
    <row r="985" spans="1:5" x14ac:dyDescent="0.25">
      <c r="A985">
        <v>984</v>
      </c>
      <c r="B985" s="4">
        <v>1</v>
      </c>
      <c r="E985" s="5">
        <v>4</v>
      </c>
    </row>
    <row r="986" spans="1:5" x14ac:dyDescent="0.25">
      <c r="A986">
        <v>985</v>
      </c>
      <c r="B986" s="4">
        <v>1</v>
      </c>
      <c r="E986" s="5">
        <v>4</v>
      </c>
    </row>
    <row r="987" spans="1:5" x14ac:dyDescent="0.25">
      <c r="A987">
        <v>986</v>
      </c>
      <c r="B987" s="4">
        <v>1</v>
      </c>
      <c r="E987" s="5">
        <v>4</v>
      </c>
    </row>
    <row r="988" spans="1:5" x14ac:dyDescent="0.25">
      <c r="A988">
        <v>987</v>
      </c>
      <c r="B988" s="4">
        <v>1</v>
      </c>
      <c r="E988" s="5">
        <v>4</v>
      </c>
    </row>
    <row r="989" spans="1:5" x14ac:dyDescent="0.25">
      <c r="A989">
        <v>988</v>
      </c>
      <c r="B989" s="4">
        <v>1</v>
      </c>
      <c r="E989" s="5">
        <v>4</v>
      </c>
    </row>
    <row r="990" spans="1:5" x14ac:dyDescent="0.25">
      <c r="A990">
        <v>989</v>
      </c>
      <c r="B990" s="4">
        <v>1</v>
      </c>
    </row>
    <row r="991" spans="1:5" x14ac:dyDescent="0.25">
      <c r="A991">
        <v>990</v>
      </c>
      <c r="B991" s="4">
        <v>1</v>
      </c>
    </row>
    <row r="992" spans="1:5" x14ac:dyDescent="0.25">
      <c r="A992">
        <v>991</v>
      </c>
      <c r="B992" s="4">
        <v>1</v>
      </c>
    </row>
    <row r="993" spans="1:5" x14ac:dyDescent="0.25">
      <c r="A993">
        <v>992</v>
      </c>
      <c r="B993" s="4">
        <v>1</v>
      </c>
    </row>
    <row r="994" spans="1:5" x14ac:dyDescent="0.25">
      <c r="A994">
        <v>993</v>
      </c>
      <c r="B994" s="4">
        <v>1</v>
      </c>
      <c r="C994" s="2">
        <v>2</v>
      </c>
    </row>
    <row r="995" spans="1:5" x14ac:dyDescent="0.25">
      <c r="A995">
        <v>994</v>
      </c>
      <c r="B995" s="4">
        <v>1</v>
      </c>
      <c r="C995" s="2">
        <v>2</v>
      </c>
    </row>
    <row r="996" spans="1:5" x14ac:dyDescent="0.25">
      <c r="A996">
        <v>995</v>
      </c>
      <c r="C996" s="2">
        <v>2</v>
      </c>
    </row>
    <row r="997" spans="1:5" x14ac:dyDescent="0.25">
      <c r="A997">
        <v>996</v>
      </c>
      <c r="C997" s="2">
        <v>2</v>
      </c>
    </row>
    <row r="998" spans="1:5" x14ac:dyDescent="0.25">
      <c r="A998">
        <v>997</v>
      </c>
      <c r="C998" s="2">
        <v>2</v>
      </c>
    </row>
    <row r="999" spans="1:5" x14ac:dyDescent="0.25">
      <c r="A999">
        <v>998</v>
      </c>
      <c r="C999" s="2">
        <v>2</v>
      </c>
    </row>
    <row r="1000" spans="1:5" x14ac:dyDescent="0.25">
      <c r="A1000">
        <v>999</v>
      </c>
      <c r="C1000" s="2">
        <v>2</v>
      </c>
      <c r="D1000" s="3">
        <v>3</v>
      </c>
    </row>
    <row r="1001" spans="1:5" x14ac:dyDescent="0.25">
      <c r="A1001">
        <v>1000</v>
      </c>
      <c r="C1001" s="2">
        <v>2</v>
      </c>
      <c r="D1001" s="3">
        <v>3</v>
      </c>
    </row>
    <row r="1002" spans="1:5" x14ac:dyDescent="0.25">
      <c r="A1002">
        <v>1001</v>
      </c>
      <c r="C1002" s="2">
        <v>2</v>
      </c>
      <c r="D1002" s="3">
        <v>3</v>
      </c>
    </row>
    <row r="1003" spans="1:5" x14ac:dyDescent="0.25">
      <c r="A1003">
        <v>1002</v>
      </c>
      <c r="C1003" s="2">
        <v>2</v>
      </c>
      <c r="D1003" s="3">
        <v>3</v>
      </c>
    </row>
    <row r="1004" spans="1:5" x14ac:dyDescent="0.25">
      <c r="A1004">
        <v>1003</v>
      </c>
      <c r="D1004" s="3">
        <v>3</v>
      </c>
      <c r="E1004" s="5">
        <v>4</v>
      </c>
    </row>
    <row r="1005" spans="1:5" x14ac:dyDescent="0.25">
      <c r="A1005">
        <v>1004</v>
      </c>
      <c r="D1005" s="3">
        <v>3</v>
      </c>
      <c r="E1005" s="5">
        <v>4</v>
      </c>
    </row>
    <row r="1006" spans="1:5" x14ac:dyDescent="0.25">
      <c r="A1006">
        <v>1005</v>
      </c>
      <c r="D1006" s="3">
        <v>3</v>
      </c>
      <c r="E1006" s="5">
        <v>4</v>
      </c>
    </row>
    <row r="1007" spans="1:5" x14ac:dyDescent="0.25">
      <c r="A1007">
        <v>1006</v>
      </c>
      <c r="D1007" s="3">
        <v>3</v>
      </c>
      <c r="E1007" s="5">
        <v>4</v>
      </c>
    </row>
    <row r="1008" spans="1:5" x14ac:dyDescent="0.25">
      <c r="A1008">
        <v>1007</v>
      </c>
      <c r="D1008" s="3">
        <v>3</v>
      </c>
      <c r="E1008" s="5">
        <v>4</v>
      </c>
    </row>
    <row r="1009" spans="1:5" x14ac:dyDescent="0.25">
      <c r="A1009">
        <v>1008</v>
      </c>
      <c r="D1009" s="3">
        <v>3</v>
      </c>
      <c r="E1009" s="5">
        <v>4</v>
      </c>
    </row>
    <row r="1010" spans="1:5" x14ac:dyDescent="0.25">
      <c r="A1010">
        <v>1009</v>
      </c>
      <c r="D1010" s="3">
        <v>3</v>
      </c>
      <c r="E1010" s="5">
        <v>4</v>
      </c>
    </row>
    <row r="1011" spans="1:5" x14ac:dyDescent="0.25">
      <c r="A1011">
        <v>1010</v>
      </c>
      <c r="E1011" s="5">
        <v>4</v>
      </c>
    </row>
    <row r="1012" spans="1:5" x14ac:dyDescent="0.25">
      <c r="A1012">
        <v>1011</v>
      </c>
      <c r="E1012" s="5">
        <v>4</v>
      </c>
    </row>
    <row r="1013" spans="1:5" x14ac:dyDescent="0.25">
      <c r="A1013">
        <v>1012</v>
      </c>
      <c r="E1013" s="5">
        <v>4</v>
      </c>
    </row>
    <row r="1014" spans="1:5" x14ac:dyDescent="0.25">
      <c r="A1014">
        <v>1013</v>
      </c>
      <c r="B1014" s="4">
        <v>1</v>
      </c>
    </row>
    <row r="1015" spans="1:5" x14ac:dyDescent="0.25">
      <c r="A1015">
        <v>1014</v>
      </c>
      <c r="B1015" s="4">
        <v>1</v>
      </c>
    </row>
    <row r="1016" spans="1:5" x14ac:dyDescent="0.25">
      <c r="A1016">
        <v>1015</v>
      </c>
      <c r="B1016" s="4">
        <v>1</v>
      </c>
    </row>
    <row r="1017" spans="1:5" x14ac:dyDescent="0.25">
      <c r="A1017">
        <v>1016</v>
      </c>
      <c r="B1017" s="4">
        <v>1</v>
      </c>
    </row>
    <row r="1018" spans="1:5" x14ac:dyDescent="0.25">
      <c r="A1018">
        <v>1017</v>
      </c>
      <c r="B1018" s="4">
        <v>1</v>
      </c>
    </row>
    <row r="1019" spans="1:5" x14ac:dyDescent="0.25">
      <c r="A1019">
        <v>1018</v>
      </c>
      <c r="B1019" s="4">
        <v>1</v>
      </c>
    </row>
    <row r="1020" spans="1:5" x14ac:dyDescent="0.25">
      <c r="A1020">
        <v>1019</v>
      </c>
      <c r="B1020" s="4">
        <v>1</v>
      </c>
      <c r="C1020" s="2">
        <v>2</v>
      </c>
    </row>
    <row r="1021" spans="1:5" x14ac:dyDescent="0.25">
      <c r="A1021">
        <v>1020</v>
      </c>
      <c r="B1021" s="4">
        <v>1</v>
      </c>
      <c r="C1021" s="2">
        <v>2</v>
      </c>
    </row>
    <row r="1022" spans="1:5" x14ac:dyDescent="0.25">
      <c r="A1022">
        <v>1021</v>
      </c>
      <c r="B1022" s="4">
        <v>1</v>
      </c>
      <c r="C1022" s="2">
        <v>2</v>
      </c>
    </row>
    <row r="1023" spans="1:5" x14ac:dyDescent="0.25">
      <c r="A1023">
        <v>1022</v>
      </c>
      <c r="B1023" s="4">
        <v>1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C1025" s="2">
        <v>2</v>
      </c>
    </row>
    <row r="1026" spans="1:5" x14ac:dyDescent="0.25">
      <c r="A1026">
        <v>1025</v>
      </c>
      <c r="C1026" s="2">
        <v>2</v>
      </c>
    </row>
    <row r="1027" spans="1:5" x14ac:dyDescent="0.25">
      <c r="A1027">
        <v>1026</v>
      </c>
      <c r="C1027" s="2">
        <v>2</v>
      </c>
      <c r="D1027" s="3">
        <v>3</v>
      </c>
    </row>
    <row r="1028" spans="1:5" x14ac:dyDescent="0.25">
      <c r="A1028">
        <v>1027</v>
      </c>
      <c r="C1028" s="2">
        <v>2</v>
      </c>
      <c r="D1028" s="3">
        <v>3</v>
      </c>
      <c r="E1028" s="5">
        <v>4</v>
      </c>
    </row>
    <row r="1029" spans="1:5" x14ac:dyDescent="0.25">
      <c r="A1029">
        <v>1028</v>
      </c>
      <c r="D1029" s="3">
        <v>3</v>
      </c>
      <c r="E1029" s="5">
        <v>4</v>
      </c>
    </row>
    <row r="1030" spans="1:5" x14ac:dyDescent="0.25">
      <c r="A1030">
        <v>1029</v>
      </c>
      <c r="D1030" s="3">
        <v>3</v>
      </c>
      <c r="E1030" s="5">
        <v>4</v>
      </c>
    </row>
    <row r="1031" spans="1:5" x14ac:dyDescent="0.25">
      <c r="A1031">
        <v>1030</v>
      </c>
      <c r="D1031" s="3">
        <v>3</v>
      </c>
      <c r="E1031" s="5">
        <v>4</v>
      </c>
    </row>
    <row r="1032" spans="1:5" x14ac:dyDescent="0.25">
      <c r="A1032">
        <v>1031</v>
      </c>
      <c r="D1032" s="3">
        <v>3</v>
      </c>
      <c r="E1032" s="5">
        <v>4</v>
      </c>
    </row>
    <row r="1033" spans="1:5" x14ac:dyDescent="0.25">
      <c r="A1033">
        <v>1032</v>
      </c>
      <c r="D1033" s="3">
        <v>3</v>
      </c>
      <c r="E1033" s="5">
        <v>4</v>
      </c>
    </row>
    <row r="1034" spans="1:5" x14ac:dyDescent="0.25">
      <c r="A1034">
        <v>1033</v>
      </c>
      <c r="D1034" s="3">
        <v>3</v>
      </c>
      <c r="E1034" s="5">
        <v>4</v>
      </c>
    </row>
    <row r="1035" spans="1:5" x14ac:dyDescent="0.25">
      <c r="A1035">
        <v>1034</v>
      </c>
      <c r="D1035" s="3">
        <v>3</v>
      </c>
      <c r="E1035" s="5">
        <v>4</v>
      </c>
    </row>
    <row r="1036" spans="1:5" x14ac:dyDescent="0.25">
      <c r="A1036">
        <v>1035</v>
      </c>
      <c r="D1036" s="3">
        <v>3</v>
      </c>
      <c r="E1036" s="5">
        <v>4</v>
      </c>
    </row>
    <row r="1037" spans="1:5" x14ac:dyDescent="0.25">
      <c r="A1037">
        <v>1036</v>
      </c>
      <c r="E1037" s="5">
        <v>4</v>
      </c>
    </row>
    <row r="1038" spans="1:5" x14ac:dyDescent="0.25">
      <c r="A1038">
        <v>1037</v>
      </c>
    </row>
    <row r="1039" spans="1:5" x14ac:dyDescent="0.25">
      <c r="A1039">
        <v>1038</v>
      </c>
    </row>
    <row r="1040" spans="1:5" x14ac:dyDescent="0.25">
      <c r="A1040">
        <v>1039</v>
      </c>
      <c r="B1040" s="4">
        <v>1</v>
      </c>
    </row>
    <row r="1041" spans="1:5" x14ac:dyDescent="0.25">
      <c r="A1041">
        <v>1040</v>
      </c>
      <c r="B1041" s="4">
        <v>1</v>
      </c>
    </row>
    <row r="1042" spans="1:5" x14ac:dyDescent="0.25">
      <c r="A1042">
        <v>1041</v>
      </c>
      <c r="B1042" s="4">
        <v>1</v>
      </c>
    </row>
    <row r="1043" spans="1:5" x14ac:dyDescent="0.25">
      <c r="A1043">
        <v>1042</v>
      </c>
      <c r="B1043" s="4">
        <v>1</v>
      </c>
      <c r="C1043" s="2">
        <v>2</v>
      </c>
    </row>
    <row r="1044" spans="1:5" x14ac:dyDescent="0.25">
      <c r="A1044">
        <v>1043</v>
      </c>
      <c r="B1044" s="4">
        <v>1</v>
      </c>
      <c r="C1044" s="2">
        <v>2</v>
      </c>
    </row>
    <row r="1045" spans="1:5" x14ac:dyDescent="0.25">
      <c r="A1045">
        <v>1044</v>
      </c>
      <c r="B1045" s="4">
        <v>1</v>
      </c>
      <c r="C1045" s="2">
        <v>2</v>
      </c>
    </row>
    <row r="1046" spans="1:5" x14ac:dyDescent="0.25">
      <c r="A1046">
        <v>1045</v>
      </c>
      <c r="B1046" s="4">
        <v>1</v>
      </c>
      <c r="C1046" s="2">
        <v>2</v>
      </c>
    </row>
    <row r="1047" spans="1:5" x14ac:dyDescent="0.25">
      <c r="A1047">
        <v>1046</v>
      </c>
      <c r="B1047" s="4">
        <v>1</v>
      </c>
      <c r="C1047" s="2">
        <v>2</v>
      </c>
    </row>
    <row r="1048" spans="1:5" x14ac:dyDescent="0.25">
      <c r="A1048">
        <v>1047</v>
      </c>
      <c r="C1048" s="2">
        <v>2</v>
      </c>
    </row>
    <row r="1049" spans="1:5" x14ac:dyDescent="0.25">
      <c r="A1049">
        <v>1048</v>
      </c>
      <c r="C1049" s="2">
        <v>2</v>
      </c>
    </row>
    <row r="1050" spans="1:5" x14ac:dyDescent="0.25">
      <c r="A1050">
        <v>1049</v>
      </c>
      <c r="C1050" s="2">
        <v>2</v>
      </c>
    </row>
    <row r="1051" spans="1:5" x14ac:dyDescent="0.25">
      <c r="A1051">
        <v>1050</v>
      </c>
    </row>
    <row r="1052" spans="1:5" x14ac:dyDescent="0.25">
      <c r="A1052">
        <v>1051</v>
      </c>
      <c r="D1052" s="3">
        <v>3</v>
      </c>
      <c r="E1052" s="5">
        <v>4</v>
      </c>
    </row>
    <row r="1053" spans="1:5" x14ac:dyDescent="0.25">
      <c r="A1053">
        <v>1052</v>
      </c>
      <c r="D1053" s="3">
        <v>3</v>
      </c>
      <c r="E1053" s="5">
        <v>4</v>
      </c>
    </row>
    <row r="1054" spans="1:5" x14ac:dyDescent="0.25">
      <c r="A1054">
        <v>1053</v>
      </c>
      <c r="D1054" s="3">
        <v>3</v>
      </c>
      <c r="E1054" s="5">
        <v>4</v>
      </c>
    </row>
    <row r="1055" spans="1:5" x14ac:dyDescent="0.25">
      <c r="A1055">
        <v>1054</v>
      </c>
      <c r="D1055" s="3">
        <v>3</v>
      </c>
      <c r="E1055" s="5">
        <v>4</v>
      </c>
    </row>
    <row r="1056" spans="1:5" x14ac:dyDescent="0.25">
      <c r="A1056">
        <v>1055</v>
      </c>
      <c r="D1056" s="3">
        <v>3</v>
      </c>
      <c r="E1056" s="5">
        <v>4</v>
      </c>
    </row>
    <row r="1057" spans="1:5" x14ac:dyDescent="0.25">
      <c r="A1057">
        <v>1056</v>
      </c>
      <c r="D1057" s="3">
        <v>3</v>
      </c>
      <c r="E1057" s="5">
        <v>4</v>
      </c>
    </row>
    <row r="1058" spans="1:5" x14ac:dyDescent="0.25">
      <c r="A1058">
        <v>1057</v>
      </c>
      <c r="D1058" s="3">
        <v>3</v>
      </c>
      <c r="E1058" s="5">
        <v>4</v>
      </c>
    </row>
    <row r="1059" spans="1:5" x14ac:dyDescent="0.25">
      <c r="A1059">
        <v>1058</v>
      </c>
      <c r="D1059" s="3">
        <v>3</v>
      </c>
      <c r="E1059" s="5">
        <v>4</v>
      </c>
    </row>
    <row r="1060" spans="1:5" x14ac:dyDescent="0.25">
      <c r="A1060">
        <v>1059</v>
      </c>
      <c r="D1060" s="3">
        <v>3</v>
      </c>
      <c r="E1060" s="5">
        <v>4</v>
      </c>
    </row>
    <row r="1061" spans="1:5" x14ac:dyDescent="0.25">
      <c r="A1061">
        <v>1060</v>
      </c>
      <c r="E1061" s="5">
        <v>4</v>
      </c>
    </row>
    <row r="1062" spans="1:5" x14ac:dyDescent="0.25">
      <c r="A1062">
        <v>1061</v>
      </c>
    </row>
    <row r="1063" spans="1:5" x14ac:dyDescent="0.25">
      <c r="A1063">
        <v>1062</v>
      </c>
    </row>
    <row r="1064" spans="1:5" x14ac:dyDescent="0.25">
      <c r="A1064">
        <v>1063</v>
      </c>
    </row>
    <row r="1065" spans="1:5" x14ac:dyDescent="0.25">
      <c r="A1065">
        <v>1064</v>
      </c>
      <c r="B1065" s="4">
        <v>1</v>
      </c>
    </row>
    <row r="1066" spans="1:5" x14ac:dyDescent="0.25">
      <c r="A1066">
        <v>1065</v>
      </c>
      <c r="B1066" s="4">
        <v>1</v>
      </c>
    </row>
    <row r="1067" spans="1:5" x14ac:dyDescent="0.25">
      <c r="A1067">
        <v>1066</v>
      </c>
      <c r="B1067" s="4">
        <v>1</v>
      </c>
      <c r="C1067" s="2">
        <v>2</v>
      </c>
    </row>
    <row r="1068" spans="1:5" x14ac:dyDescent="0.25">
      <c r="A1068">
        <v>1067</v>
      </c>
      <c r="B1068" s="4">
        <v>1</v>
      </c>
      <c r="C1068" s="2">
        <v>2</v>
      </c>
    </row>
    <row r="1069" spans="1:5" x14ac:dyDescent="0.25">
      <c r="A1069">
        <v>1068</v>
      </c>
      <c r="B1069" s="4">
        <v>1</v>
      </c>
      <c r="C1069" s="2">
        <v>2</v>
      </c>
    </row>
    <row r="1070" spans="1:5" x14ac:dyDescent="0.25">
      <c r="A1070">
        <v>1069</v>
      </c>
      <c r="B1070" s="4">
        <v>1</v>
      </c>
      <c r="C1070" s="2">
        <v>2</v>
      </c>
    </row>
    <row r="1071" spans="1:5" x14ac:dyDescent="0.25">
      <c r="A1071">
        <v>1070</v>
      </c>
      <c r="B1071" s="4">
        <v>1</v>
      </c>
      <c r="C1071" s="2">
        <v>2</v>
      </c>
    </row>
    <row r="1072" spans="1:5" x14ac:dyDescent="0.25">
      <c r="A1072">
        <v>1071</v>
      </c>
      <c r="B1072" s="4">
        <v>1</v>
      </c>
      <c r="C1072" s="2">
        <v>2</v>
      </c>
    </row>
    <row r="1073" spans="1:5" x14ac:dyDescent="0.25">
      <c r="A1073">
        <v>1072</v>
      </c>
      <c r="C1073" s="2">
        <v>2</v>
      </c>
    </row>
    <row r="1074" spans="1:5" x14ac:dyDescent="0.25">
      <c r="A1074">
        <v>1073</v>
      </c>
      <c r="C1074" s="2">
        <v>2</v>
      </c>
    </row>
    <row r="1075" spans="1:5" x14ac:dyDescent="0.25">
      <c r="A1075">
        <v>1074</v>
      </c>
    </row>
    <row r="1076" spans="1:5" x14ac:dyDescent="0.25">
      <c r="A1076">
        <v>1075</v>
      </c>
      <c r="D1076" s="3">
        <v>3</v>
      </c>
      <c r="E1076" s="5">
        <v>4</v>
      </c>
    </row>
    <row r="1077" spans="1:5" x14ac:dyDescent="0.25">
      <c r="A1077">
        <v>1076</v>
      </c>
      <c r="D1077" s="3">
        <v>3</v>
      </c>
      <c r="E1077" s="5">
        <v>4</v>
      </c>
    </row>
    <row r="1078" spans="1:5" x14ac:dyDescent="0.25">
      <c r="A1078">
        <v>1077</v>
      </c>
      <c r="D1078" s="3">
        <v>3</v>
      </c>
      <c r="E1078" s="5">
        <v>4</v>
      </c>
    </row>
    <row r="1079" spans="1:5" x14ac:dyDescent="0.25">
      <c r="A1079">
        <v>1078</v>
      </c>
      <c r="D1079" s="3">
        <v>3</v>
      </c>
      <c r="E1079" s="5">
        <v>4</v>
      </c>
    </row>
    <row r="1080" spans="1:5" x14ac:dyDescent="0.25">
      <c r="A1080">
        <v>1079</v>
      </c>
      <c r="D1080" s="3">
        <v>3</v>
      </c>
      <c r="E1080" s="5">
        <v>4</v>
      </c>
    </row>
    <row r="1081" spans="1:5" x14ac:dyDescent="0.25">
      <c r="A1081">
        <v>1080</v>
      </c>
      <c r="D1081" s="3">
        <v>3</v>
      </c>
      <c r="E1081" s="5">
        <v>4</v>
      </c>
    </row>
    <row r="1082" spans="1:5" x14ac:dyDescent="0.25">
      <c r="A1082">
        <v>1081</v>
      </c>
      <c r="D1082" s="3">
        <v>3</v>
      </c>
      <c r="E1082" s="5">
        <v>4</v>
      </c>
    </row>
    <row r="1083" spans="1:5" x14ac:dyDescent="0.25">
      <c r="A1083">
        <v>1082</v>
      </c>
      <c r="D1083" s="3">
        <v>3</v>
      </c>
      <c r="E1083" s="5">
        <v>4</v>
      </c>
    </row>
    <row r="1084" spans="1:5" x14ac:dyDescent="0.25">
      <c r="A1084">
        <v>1083</v>
      </c>
      <c r="E1084" s="5">
        <v>4</v>
      </c>
    </row>
    <row r="1085" spans="1:5" x14ac:dyDescent="0.25">
      <c r="A1085">
        <v>1084</v>
      </c>
    </row>
    <row r="1086" spans="1:5" x14ac:dyDescent="0.25">
      <c r="A1086">
        <v>1085</v>
      </c>
    </row>
    <row r="1087" spans="1:5" x14ac:dyDescent="0.25">
      <c r="A1087">
        <v>1086</v>
      </c>
      <c r="B1087" s="4">
        <v>1</v>
      </c>
    </row>
    <row r="1088" spans="1:5" x14ac:dyDescent="0.25">
      <c r="A1088">
        <v>1087</v>
      </c>
      <c r="B1088" s="4">
        <v>1</v>
      </c>
    </row>
    <row r="1089" spans="1:5" x14ac:dyDescent="0.25">
      <c r="A1089">
        <v>1088</v>
      </c>
      <c r="B1089" s="4">
        <v>1</v>
      </c>
    </row>
    <row r="1090" spans="1:5" x14ac:dyDescent="0.25">
      <c r="A1090">
        <v>1089</v>
      </c>
      <c r="B1090" s="4">
        <v>1</v>
      </c>
    </row>
    <row r="1091" spans="1:5" x14ac:dyDescent="0.25">
      <c r="A1091">
        <v>1090</v>
      </c>
      <c r="B1091" s="4">
        <v>1</v>
      </c>
      <c r="C1091" s="2">
        <v>2</v>
      </c>
    </row>
    <row r="1092" spans="1:5" x14ac:dyDescent="0.25">
      <c r="A1092">
        <v>1091</v>
      </c>
      <c r="B1092" s="4">
        <v>1</v>
      </c>
      <c r="C1092" s="2">
        <v>2</v>
      </c>
    </row>
    <row r="1093" spans="1:5" x14ac:dyDescent="0.25">
      <c r="A1093">
        <v>1092</v>
      </c>
      <c r="B1093" s="4">
        <v>1</v>
      </c>
      <c r="C1093" s="2">
        <v>2</v>
      </c>
    </row>
    <row r="1094" spans="1:5" x14ac:dyDescent="0.25">
      <c r="A1094">
        <v>1093</v>
      </c>
      <c r="B1094" s="4">
        <v>1</v>
      </c>
      <c r="C1094" s="2">
        <v>2</v>
      </c>
    </row>
    <row r="1095" spans="1:5" x14ac:dyDescent="0.25">
      <c r="A1095">
        <v>1094</v>
      </c>
      <c r="C1095" s="2">
        <v>2</v>
      </c>
    </row>
    <row r="1096" spans="1:5" x14ac:dyDescent="0.25">
      <c r="A1096">
        <v>1095</v>
      </c>
      <c r="C1096" s="2">
        <v>2</v>
      </c>
    </row>
    <row r="1097" spans="1:5" x14ac:dyDescent="0.25">
      <c r="A1097">
        <v>1096</v>
      </c>
      <c r="C1097" s="2">
        <v>2</v>
      </c>
    </row>
    <row r="1098" spans="1:5" x14ac:dyDescent="0.25">
      <c r="A1098">
        <v>1097</v>
      </c>
      <c r="D1098" s="3">
        <v>3</v>
      </c>
    </row>
    <row r="1099" spans="1:5" x14ac:dyDescent="0.25">
      <c r="A1099">
        <v>1098</v>
      </c>
      <c r="D1099" s="3">
        <v>3</v>
      </c>
    </row>
    <row r="1100" spans="1:5" x14ac:dyDescent="0.25">
      <c r="A1100">
        <v>1099</v>
      </c>
      <c r="D1100" s="3">
        <v>3</v>
      </c>
      <c r="E1100" s="5">
        <v>4</v>
      </c>
    </row>
    <row r="1101" spans="1:5" x14ac:dyDescent="0.25">
      <c r="A1101">
        <v>1100</v>
      </c>
      <c r="D1101" s="3">
        <v>3</v>
      </c>
      <c r="E1101" s="5">
        <v>4</v>
      </c>
    </row>
    <row r="1102" spans="1:5" x14ac:dyDescent="0.25">
      <c r="A1102">
        <v>1101</v>
      </c>
      <c r="D1102" s="3">
        <v>3</v>
      </c>
      <c r="E1102" s="5">
        <v>4</v>
      </c>
    </row>
    <row r="1103" spans="1:5" x14ac:dyDescent="0.25">
      <c r="A1103">
        <v>1102</v>
      </c>
      <c r="D1103" s="3">
        <v>3</v>
      </c>
      <c r="E1103" s="5">
        <v>4</v>
      </c>
    </row>
    <row r="1104" spans="1:5" x14ac:dyDescent="0.25">
      <c r="A1104">
        <v>1103</v>
      </c>
      <c r="D1104" s="3">
        <v>3</v>
      </c>
      <c r="E1104" s="5">
        <v>4</v>
      </c>
    </row>
    <row r="1105" spans="1:5" x14ac:dyDescent="0.25">
      <c r="A1105">
        <v>1104</v>
      </c>
      <c r="D1105" s="3">
        <v>3</v>
      </c>
      <c r="E1105" s="5">
        <v>4</v>
      </c>
    </row>
    <row r="1106" spans="1:5" x14ac:dyDescent="0.25">
      <c r="A1106">
        <v>1105</v>
      </c>
      <c r="D1106" s="3">
        <v>3</v>
      </c>
      <c r="E1106" s="5">
        <v>4</v>
      </c>
    </row>
    <row r="1107" spans="1:5" x14ac:dyDescent="0.25">
      <c r="A1107">
        <v>1106</v>
      </c>
      <c r="E1107" s="5">
        <v>4</v>
      </c>
    </row>
    <row r="1108" spans="1:5" x14ac:dyDescent="0.25">
      <c r="A1108">
        <v>1107</v>
      </c>
    </row>
    <row r="1109" spans="1:5" x14ac:dyDescent="0.25">
      <c r="A1109">
        <v>1108</v>
      </c>
      <c r="B1109" s="4">
        <v>1</v>
      </c>
    </row>
    <row r="1110" spans="1:5" x14ac:dyDescent="0.25">
      <c r="A1110">
        <v>1109</v>
      </c>
      <c r="B1110" s="4">
        <v>1</v>
      </c>
    </row>
    <row r="1111" spans="1:5" x14ac:dyDescent="0.25">
      <c r="A1111">
        <v>1110</v>
      </c>
      <c r="B1111" s="4">
        <v>1</v>
      </c>
    </row>
    <row r="1112" spans="1:5" x14ac:dyDescent="0.25">
      <c r="A1112">
        <v>1111</v>
      </c>
      <c r="B1112" s="4">
        <v>1</v>
      </c>
      <c r="C1112" s="2">
        <v>2</v>
      </c>
    </row>
    <row r="1113" spans="1:5" x14ac:dyDescent="0.25">
      <c r="A1113">
        <v>1112</v>
      </c>
      <c r="B1113" s="4">
        <v>1</v>
      </c>
      <c r="C1113" s="2">
        <v>2</v>
      </c>
    </row>
    <row r="1114" spans="1:5" x14ac:dyDescent="0.25">
      <c r="A1114">
        <v>1113</v>
      </c>
      <c r="B1114" s="4">
        <v>1</v>
      </c>
      <c r="C1114" s="2">
        <v>2</v>
      </c>
    </row>
    <row r="1115" spans="1:5" x14ac:dyDescent="0.25">
      <c r="A1115">
        <v>1114</v>
      </c>
      <c r="B1115" s="4">
        <v>1</v>
      </c>
      <c r="C1115" s="2">
        <v>2</v>
      </c>
    </row>
    <row r="1116" spans="1:5" x14ac:dyDescent="0.25">
      <c r="A1116">
        <v>1115</v>
      </c>
      <c r="B1116" s="4">
        <v>1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C1118" s="2">
        <v>2</v>
      </c>
    </row>
    <row r="1119" spans="1:5" x14ac:dyDescent="0.25">
      <c r="A1119">
        <v>1118</v>
      </c>
      <c r="C1119" s="2">
        <v>2</v>
      </c>
    </row>
    <row r="1120" spans="1:5" x14ac:dyDescent="0.25">
      <c r="A1120">
        <v>1119</v>
      </c>
    </row>
    <row r="1121" spans="1:5" x14ac:dyDescent="0.25">
      <c r="A1121">
        <v>1120</v>
      </c>
    </row>
    <row r="1122" spans="1:5" x14ac:dyDescent="0.25">
      <c r="A1122">
        <v>1121</v>
      </c>
      <c r="D1122" s="3">
        <v>3</v>
      </c>
      <c r="E1122" s="5">
        <v>4</v>
      </c>
    </row>
    <row r="1123" spans="1:5" x14ac:dyDescent="0.25">
      <c r="A1123">
        <v>1122</v>
      </c>
      <c r="D1123" s="3">
        <v>3</v>
      </c>
      <c r="E1123" s="5">
        <v>4</v>
      </c>
    </row>
    <row r="1124" spans="1:5" x14ac:dyDescent="0.25">
      <c r="A1124">
        <v>1123</v>
      </c>
      <c r="D1124" s="3">
        <v>3</v>
      </c>
      <c r="E1124" s="5">
        <v>4</v>
      </c>
    </row>
    <row r="1125" spans="1:5" x14ac:dyDescent="0.25">
      <c r="A1125">
        <v>1124</v>
      </c>
      <c r="D1125" s="3">
        <v>3</v>
      </c>
      <c r="E1125" s="5">
        <v>4</v>
      </c>
    </row>
    <row r="1126" spans="1:5" x14ac:dyDescent="0.25">
      <c r="A1126">
        <v>1125</v>
      </c>
      <c r="D1126" s="3">
        <v>3</v>
      </c>
      <c r="E1126" s="5">
        <v>4</v>
      </c>
    </row>
    <row r="1127" spans="1:5" x14ac:dyDescent="0.25">
      <c r="A1127">
        <v>1126</v>
      </c>
      <c r="D1127" s="3">
        <v>3</v>
      </c>
      <c r="E1127" s="5">
        <v>4</v>
      </c>
    </row>
    <row r="1128" spans="1:5" x14ac:dyDescent="0.25">
      <c r="A1128">
        <v>1127</v>
      </c>
      <c r="D1128" s="3">
        <v>3</v>
      </c>
      <c r="E1128" s="5">
        <v>4</v>
      </c>
    </row>
    <row r="1129" spans="1:5" x14ac:dyDescent="0.25">
      <c r="A1129">
        <v>1128</v>
      </c>
      <c r="D1129" s="3">
        <v>3</v>
      </c>
      <c r="E1129" s="5">
        <v>4</v>
      </c>
    </row>
    <row r="1130" spans="1:5" x14ac:dyDescent="0.25">
      <c r="A1130">
        <v>1129</v>
      </c>
      <c r="B1130" s="4">
        <v>1</v>
      </c>
      <c r="D1130" s="3">
        <v>3</v>
      </c>
      <c r="E1130" s="5">
        <v>4</v>
      </c>
    </row>
    <row r="1131" spans="1:5" x14ac:dyDescent="0.25">
      <c r="A1131">
        <v>1130</v>
      </c>
      <c r="B1131" s="4">
        <v>1</v>
      </c>
    </row>
    <row r="1132" spans="1:5" x14ac:dyDescent="0.25">
      <c r="A1132">
        <v>1131</v>
      </c>
      <c r="B1132" s="4">
        <v>1</v>
      </c>
    </row>
    <row r="1133" spans="1:5" x14ac:dyDescent="0.25">
      <c r="A1133">
        <v>1132</v>
      </c>
      <c r="B1133" s="4">
        <v>1</v>
      </c>
    </row>
    <row r="1134" spans="1:5" x14ac:dyDescent="0.25">
      <c r="A1134">
        <v>1133</v>
      </c>
      <c r="B1134" s="4">
        <v>1</v>
      </c>
      <c r="C1134" s="2">
        <v>2</v>
      </c>
    </row>
    <row r="1135" spans="1:5" x14ac:dyDescent="0.25">
      <c r="A1135">
        <v>1134</v>
      </c>
      <c r="B1135" s="4">
        <v>1</v>
      </c>
      <c r="C1135" s="2">
        <v>2</v>
      </c>
    </row>
    <row r="1136" spans="1:5" x14ac:dyDescent="0.25">
      <c r="A1136">
        <v>1135</v>
      </c>
      <c r="B1136" s="4">
        <v>1</v>
      </c>
      <c r="C1136" s="2">
        <v>2</v>
      </c>
    </row>
    <row r="1137" spans="1:6" x14ac:dyDescent="0.25">
      <c r="A1137">
        <v>1136</v>
      </c>
      <c r="B1137" s="4">
        <v>1</v>
      </c>
      <c r="C1137" s="2">
        <v>2</v>
      </c>
    </row>
    <row r="1138" spans="1:6" x14ac:dyDescent="0.25">
      <c r="A1138">
        <v>1137</v>
      </c>
      <c r="B1138" s="4">
        <v>1</v>
      </c>
      <c r="C1138" s="2">
        <v>2</v>
      </c>
    </row>
    <row r="1139" spans="1:6" x14ac:dyDescent="0.25">
      <c r="A1139">
        <v>1138</v>
      </c>
      <c r="C1139" s="2">
        <v>2</v>
      </c>
    </row>
    <row r="1140" spans="1:6" x14ac:dyDescent="0.25">
      <c r="A1140">
        <v>1139</v>
      </c>
      <c r="C1140" s="2">
        <v>2</v>
      </c>
    </row>
    <row r="1141" spans="1:6" x14ac:dyDescent="0.25">
      <c r="A1141">
        <v>1140</v>
      </c>
      <c r="C1141" s="2">
        <v>2</v>
      </c>
    </row>
    <row r="1142" spans="1:6" x14ac:dyDescent="0.25">
      <c r="A1142">
        <v>1141</v>
      </c>
      <c r="C1142" s="2">
        <v>2</v>
      </c>
    </row>
    <row r="1143" spans="1:6" x14ac:dyDescent="0.25">
      <c r="A1143">
        <v>1142</v>
      </c>
      <c r="C1143" s="2">
        <v>2</v>
      </c>
    </row>
    <row r="1144" spans="1:6" x14ac:dyDescent="0.25">
      <c r="A1144">
        <v>1143</v>
      </c>
    </row>
    <row r="1145" spans="1:6" x14ac:dyDescent="0.25">
      <c r="A1145">
        <v>1144</v>
      </c>
      <c r="F1145" t="s">
        <v>22</v>
      </c>
    </row>
    <row r="1146" spans="1:6" x14ac:dyDescent="0.25">
      <c r="A1146">
        <v>1145</v>
      </c>
    </row>
    <row r="1147" spans="1:6" x14ac:dyDescent="0.25">
      <c r="A1147">
        <v>1146</v>
      </c>
      <c r="F1147" t="s">
        <v>22</v>
      </c>
    </row>
    <row r="1148" spans="1:6" x14ac:dyDescent="0.25">
      <c r="A1148">
        <v>1147</v>
      </c>
      <c r="B1148" s="4">
        <v>1</v>
      </c>
    </row>
    <row r="1149" spans="1:6" x14ac:dyDescent="0.25">
      <c r="A1149">
        <v>1148</v>
      </c>
      <c r="B1149" s="4">
        <v>1</v>
      </c>
    </row>
    <row r="1150" spans="1:6" x14ac:dyDescent="0.25">
      <c r="A1150">
        <v>1149</v>
      </c>
      <c r="B1150" s="4">
        <v>1</v>
      </c>
    </row>
    <row r="1151" spans="1:6" x14ac:dyDescent="0.25">
      <c r="A1151">
        <v>1150</v>
      </c>
      <c r="B1151" s="4">
        <v>1</v>
      </c>
    </row>
    <row r="1152" spans="1:6" x14ac:dyDescent="0.25">
      <c r="A1152">
        <v>1151</v>
      </c>
      <c r="B1152" s="4">
        <v>1</v>
      </c>
    </row>
    <row r="1153" spans="1:5" x14ac:dyDescent="0.25">
      <c r="A1153">
        <v>1152</v>
      </c>
      <c r="B1153" s="4">
        <v>1</v>
      </c>
      <c r="E1153" s="5">
        <v>4</v>
      </c>
    </row>
    <row r="1154" spans="1:5" x14ac:dyDescent="0.25">
      <c r="A1154">
        <v>1153</v>
      </c>
      <c r="B1154" s="4">
        <v>1</v>
      </c>
      <c r="E1154" s="5">
        <v>4</v>
      </c>
    </row>
    <row r="1155" spans="1:5" x14ac:dyDescent="0.25">
      <c r="A1155">
        <v>1154</v>
      </c>
      <c r="B1155" s="4">
        <v>1</v>
      </c>
      <c r="E1155" s="5">
        <v>4</v>
      </c>
    </row>
    <row r="1156" spans="1:5" x14ac:dyDescent="0.25">
      <c r="A1156">
        <v>1155</v>
      </c>
      <c r="B1156" s="4">
        <v>1</v>
      </c>
      <c r="E1156" s="5">
        <v>4</v>
      </c>
    </row>
    <row r="1157" spans="1:5" x14ac:dyDescent="0.25">
      <c r="A1157">
        <v>1156</v>
      </c>
      <c r="B1157" s="4">
        <v>1</v>
      </c>
      <c r="E1157" s="5">
        <v>4</v>
      </c>
    </row>
    <row r="1158" spans="1:5" x14ac:dyDescent="0.25">
      <c r="A1158">
        <v>1157</v>
      </c>
      <c r="B1158" s="4">
        <v>1</v>
      </c>
      <c r="D1158" s="3">
        <v>3</v>
      </c>
      <c r="E1158" s="5">
        <v>4</v>
      </c>
    </row>
    <row r="1159" spans="1:5" x14ac:dyDescent="0.25">
      <c r="A1159">
        <v>1158</v>
      </c>
      <c r="D1159" s="3">
        <v>3</v>
      </c>
      <c r="E1159" s="5">
        <v>4</v>
      </c>
    </row>
    <row r="1160" spans="1:5" x14ac:dyDescent="0.25">
      <c r="A1160">
        <v>1159</v>
      </c>
      <c r="D1160" s="3">
        <v>3</v>
      </c>
      <c r="E1160" s="5">
        <v>4</v>
      </c>
    </row>
    <row r="1161" spans="1:5" x14ac:dyDescent="0.25">
      <c r="A1161">
        <v>1160</v>
      </c>
      <c r="D1161" s="3">
        <v>3</v>
      </c>
      <c r="E1161" s="5">
        <v>4</v>
      </c>
    </row>
    <row r="1162" spans="1:5" x14ac:dyDescent="0.25">
      <c r="A1162">
        <v>1161</v>
      </c>
      <c r="D1162" s="3">
        <v>3</v>
      </c>
      <c r="E1162" s="5">
        <v>4</v>
      </c>
    </row>
    <row r="1163" spans="1:5" x14ac:dyDescent="0.25">
      <c r="A1163">
        <v>1162</v>
      </c>
      <c r="D1163" s="3">
        <v>3</v>
      </c>
      <c r="E1163" s="5">
        <v>4</v>
      </c>
    </row>
    <row r="1164" spans="1:5" x14ac:dyDescent="0.25">
      <c r="A1164">
        <v>1163</v>
      </c>
      <c r="D1164" s="3">
        <v>3</v>
      </c>
      <c r="E1164" s="5">
        <v>4</v>
      </c>
    </row>
    <row r="1165" spans="1:5" x14ac:dyDescent="0.25">
      <c r="A1165">
        <v>1164</v>
      </c>
      <c r="D1165" s="3">
        <v>3</v>
      </c>
    </row>
    <row r="1166" spans="1:5" x14ac:dyDescent="0.25">
      <c r="A1166">
        <v>1165</v>
      </c>
      <c r="D1166" s="3">
        <v>3</v>
      </c>
    </row>
    <row r="1167" spans="1:5" x14ac:dyDescent="0.25">
      <c r="A1167">
        <v>1166</v>
      </c>
      <c r="C1167" s="2">
        <v>2</v>
      </c>
      <c r="D1167" s="3">
        <v>3</v>
      </c>
    </row>
    <row r="1168" spans="1:5" x14ac:dyDescent="0.25">
      <c r="A1168">
        <v>1167</v>
      </c>
      <c r="C1168" s="2">
        <v>2</v>
      </c>
    </row>
    <row r="1169" spans="1:5" x14ac:dyDescent="0.25">
      <c r="A1169">
        <v>1168</v>
      </c>
      <c r="C1169" s="2">
        <v>2</v>
      </c>
    </row>
    <row r="1170" spans="1:5" x14ac:dyDescent="0.25">
      <c r="A1170">
        <v>1169</v>
      </c>
      <c r="C1170" s="2">
        <v>2</v>
      </c>
    </row>
    <row r="1171" spans="1:5" x14ac:dyDescent="0.25">
      <c r="A1171">
        <v>1170</v>
      </c>
      <c r="C1171" s="2">
        <v>2</v>
      </c>
    </row>
    <row r="1172" spans="1:5" x14ac:dyDescent="0.25">
      <c r="A1172">
        <v>1171</v>
      </c>
      <c r="C1172" s="2">
        <v>2</v>
      </c>
    </row>
    <row r="1173" spans="1:5" x14ac:dyDescent="0.25">
      <c r="A1173">
        <v>1172</v>
      </c>
      <c r="B1173" s="4">
        <v>1</v>
      </c>
      <c r="C1173" s="2">
        <v>2</v>
      </c>
    </row>
    <row r="1174" spans="1:5" x14ac:dyDescent="0.25">
      <c r="A1174">
        <v>1173</v>
      </c>
      <c r="B1174" s="4">
        <v>1</v>
      </c>
      <c r="C1174" s="2">
        <v>2</v>
      </c>
    </row>
    <row r="1175" spans="1:5" x14ac:dyDescent="0.25">
      <c r="A1175">
        <v>1174</v>
      </c>
      <c r="B1175" s="4">
        <v>1</v>
      </c>
      <c r="C1175" s="2">
        <v>2</v>
      </c>
    </row>
    <row r="1176" spans="1:5" x14ac:dyDescent="0.25">
      <c r="A1176">
        <v>1175</v>
      </c>
      <c r="B1176" s="4">
        <v>1</v>
      </c>
      <c r="C1176" s="2">
        <v>2</v>
      </c>
    </row>
    <row r="1177" spans="1:5" x14ac:dyDescent="0.25">
      <c r="A1177">
        <v>1176</v>
      </c>
      <c r="B1177" s="4">
        <v>1</v>
      </c>
    </row>
    <row r="1178" spans="1:5" x14ac:dyDescent="0.25">
      <c r="A1178">
        <v>1177</v>
      </c>
      <c r="B1178" s="4">
        <v>1</v>
      </c>
    </row>
    <row r="1179" spans="1:5" x14ac:dyDescent="0.25">
      <c r="A1179">
        <v>1178</v>
      </c>
      <c r="B1179" s="4">
        <v>1</v>
      </c>
    </row>
    <row r="1180" spans="1:5" x14ac:dyDescent="0.25">
      <c r="A1180">
        <v>1179</v>
      </c>
      <c r="B1180" s="4">
        <v>1</v>
      </c>
      <c r="E1180" s="5">
        <v>4</v>
      </c>
    </row>
    <row r="1181" spans="1:5" x14ac:dyDescent="0.25">
      <c r="A1181">
        <v>1180</v>
      </c>
      <c r="B1181" s="4">
        <v>1</v>
      </c>
      <c r="E1181" s="5">
        <v>4</v>
      </c>
    </row>
    <row r="1182" spans="1:5" x14ac:dyDescent="0.25">
      <c r="A1182">
        <v>1181</v>
      </c>
      <c r="B1182" s="4">
        <v>1</v>
      </c>
      <c r="E1182" s="5">
        <v>4</v>
      </c>
    </row>
    <row r="1183" spans="1:5" x14ac:dyDescent="0.25">
      <c r="A1183">
        <v>1182</v>
      </c>
      <c r="D1183" s="3">
        <v>3</v>
      </c>
      <c r="E1183" s="5">
        <v>4</v>
      </c>
    </row>
    <row r="1184" spans="1:5" x14ac:dyDescent="0.25">
      <c r="A1184">
        <v>1183</v>
      </c>
      <c r="D1184" s="3">
        <v>3</v>
      </c>
      <c r="E1184" s="5">
        <v>4</v>
      </c>
    </row>
    <row r="1185" spans="1:5" x14ac:dyDescent="0.25">
      <c r="A1185">
        <v>1184</v>
      </c>
      <c r="D1185" s="3">
        <v>3</v>
      </c>
      <c r="E1185" s="5">
        <v>4</v>
      </c>
    </row>
    <row r="1186" spans="1:5" x14ac:dyDescent="0.25">
      <c r="A1186">
        <v>1185</v>
      </c>
      <c r="D1186" s="3">
        <v>3</v>
      </c>
      <c r="E1186" s="5">
        <v>4</v>
      </c>
    </row>
    <row r="1187" spans="1:5" x14ac:dyDescent="0.25">
      <c r="A1187">
        <v>1186</v>
      </c>
      <c r="D1187" s="3">
        <v>3</v>
      </c>
      <c r="E1187" s="5">
        <v>4</v>
      </c>
    </row>
    <row r="1188" spans="1:5" x14ac:dyDescent="0.25">
      <c r="A1188">
        <v>1187</v>
      </c>
      <c r="D1188" s="3">
        <v>3</v>
      </c>
      <c r="E1188" s="5">
        <v>4</v>
      </c>
    </row>
    <row r="1189" spans="1:5" x14ac:dyDescent="0.25">
      <c r="A1189">
        <v>1188</v>
      </c>
      <c r="D1189" s="3">
        <v>3</v>
      </c>
      <c r="E1189" s="5">
        <v>4</v>
      </c>
    </row>
    <row r="1190" spans="1:5" x14ac:dyDescent="0.25">
      <c r="A1190">
        <v>1189</v>
      </c>
      <c r="D1190" s="3">
        <v>3</v>
      </c>
    </row>
    <row r="1191" spans="1:5" x14ac:dyDescent="0.25">
      <c r="A1191">
        <v>1190</v>
      </c>
      <c r="C1191" s="2">
        <v>2</v>
      </c>
      <c r="D1191" s="3">
        <v>3</v>
      </c>
    </row>
    <row r="1192" spans="1:5" x14ac:dyDescent="0.25">
      <c r="A1192">
        <v>1191</v>
      </c>
      <c r="C1192" s="2">
        <v>2</v>
      </c>
      <c r="D1192" s="3">
        <v>3</v>
      </c>
    </row>
    <row r="1193" spans="1:5" x14ac:dyDescent="0.25">
      <c r="A1193">
        <v>1192</v>
      </c>
      <c r="C1193" s="2">
        <v>2</v>
      </c>
    </row>
    <row r="1194" spans="1:5" x14ac:dyDescent="0.25">
      <c r="A1194">
        <v>1193</v>
      </c>
      <c r="C1194" s="2">
        <v>2</v>
      </c>
    </row>
    <row r="1195" spans="1:5" x14ac:dyDescent="0.25">
      <c r="A1195">
        <v>1194</v>
      </c>
      <c r="C1195" s="2">
        <v>2</v>
      </c>
    </row>
    <row r="1196" spans="1:5" x14ac:dyDescent="0.25">
      <c r="A1196">
        <v>1195</v>
      </c>
      <c r="C1196" s="2">
        <v>2</v>
      </c>
    </row>
    <row r="1197" spans="1:5" x14ac:dyDescent="0.25">
      <c r="A1197">
        <v>1196</v>
      </c>
      <c r="B1197" s="4">
        <v>1</v>
      </c>
      <c r="C1197" s="2">
        <v>2</v>
      </c>
    </row>
    <row r="1198" spans="1:5" x14ac:dyDescent="0.25">
      <c r="A1198">
        <v>1197</v>
      </c>
      <c r="B1198" s="4">
        <v>1</v>
      </c>
      <c r="C1198" s="2">
        <v>2</v>
      </c>
    </row>
    <row r="1199" spans="1:5" x14ac:dyDescent="0.25">
      <c r="A1199">
        <v>1198</v>
      </c>
      <c r="B1199" s="4">
        <v>1</v>
      </c>
      <c r="C1199" s="2">
        <v>2</v>
      </c>
    </row>
    <row r="1200" spans="1:5" x14ac:dyDescent="0.25">
      <c r="A1200">
        <v>1199</v>
      </c>
      <c r="B1200" s="4">
        <v>1</v>
      </c>
    </row>
    <row r="1201" spans="1:5" x14ac:dyDescent="0.25">
      <c r="A1201">
        <v>1200</v>
      </c>
      <c r="B1201" s="4">
        <v>1</v>
      </c>
    </row>
    <row r="1202" spans="1:5" x14ac:dyDescent="0.25">
      <c r="A1202">
        <v>1201</v>
      </c>
      <c r="B1202" s="4">
        <v>1</v>
      </c>
    </row>
    <row r="1203" spans="1:5" x14ac:dyDescent="0.25">
      <c r="A1203">
        <v>1202</v>
      </c>
      <c r="B1203" s="4">
        <v>1</v>
      </c>
    </row>
    <row r="1204" spans="1:5" x14ac:dyDescent="0.25">
      <c r="A1204">
        <v>1203</v>
      </c>
      <c r="B1204" s="4">
        <v>1</v>
      </c>
      <c r="E1204" s="5">
        <v>4</v>
      </c>
    </row>
    <row r="1205" spans="1:5" x14ac:dyDescent="0.25">
      <c r="A1205">
        <v>1204</v>
      </c>
      <c r="B1205" s="4">
        <v>1</v>
      </c>
      <c r="E1205" s="5">
        <v>4</v>
      </c>
    </row>
    <row r="1206" spans="1:5" x14ac:dyDescent="0.25">
      <c r="A1206">
        <v>1205</v>
      </c>
      <c r="E1206" s="5">
        <v>4</v>
      </c>
    </row>
    <row r="1207" spans="1:5" x14ac:dyDescent="0.25">
      <c r="A1207">
        <v>1206</v>
      </c>
      <c r="D1207" s="3">
        <v>3</v>
      </c>
      <c r="E1207" s="5">
        <v>4</v>
      </c>
    </row>
    <row r="1208" spans="1:5" x14ac:dyDescent="0.25">
      <c r="A1208">
        <v>1207</v>
      </c>
      <c r="D1208" s="3">
        <v>3</v>
      </c>
      <c r="E1208" s="5">
        <v>4</v>
      </c>
    </row>
    <row r="1209" spans="1:5" x14ac:dyDescent="0.25">
      <c r="A1209">
        <v>1208</v>
      </c>
      <c r="D1209" s="3">
        <v>3</v>
      </c>
      <c r="E1209" s="5">
        <v>4</v>
      </c>
    </row>
    <row r="1210" spans="1:5" x14ac:dyDescent="0.25">
      <c r="A1210">
        <v>1209</v>
      </c>
      <c r="D1210" s="3">
        <v>3</v>
      </c>
      <c r="E1210" s="5">
        <v>4</v>
      </c>
    </row>
    <row r="1211" spans="1:5" x14ac:dyDescent="0.25">
      <c r="A1211">
        <v>1210</v>
      </c>
      <c r="D1211" s="3">
        <v>3</v>
      </c>
      <c r="E1211" s="5">
        <v>4</v>
      </c>
    </row>
    <row r="1212" spans="1:5" x14ac:dyDescent="0.25">
      <c r="A1212">
        <v>1211</v>
      </c>
      <c r="D1212" s="3">
        <v>3</v>
      </c>
      <c r="E1212" s="5">
        <v>4</v>
      </c>
    </row>
    <row r="1213" spans="1:5" x14ac:dyDescent="0.25">
      <c r="A1213">
        <v>1212</v>
      </c>
      <c r="D1213" s="3">
        <v>3</v>
      </c>
      <c r="E1213" s="5">
        <v>4</v>
      </c>
    </row>
    <row r="1214" spans="1:5" x14ac:dyDescent="0.25">
      <c r="A1214">
        <v>1213</v>
      </c>
      <c r="C1214" s="2">
        <v>2</v>
      </c>
      <c r="D1214" s="3">
        <v>3</v>
      </c>
    </row>
    <row r="1215" spans="1:5" x14ac:dyDescent="0.25">
      <c r="A1215">
        <v>1214</v>
      </c>
      <c r="C1215" s="2">
        <v>2</v>
      </c>
      <c r="D1215" s="3">
        <v>3</v>
      </c>
    </row>
    <row r="1216" spans="1:5" x14ac:dyDescent="0.25">
      <c r="A1216">
        <v>1215</v>
      </c>
      <c r="C1216" s="2">
        <v>2</v>
      </c>
      <c r="D1216" s="3">
        <v>3</v>
      </c>
    </row>
    <row r="1217" spans="1:5" x14ac:dyDescent="0.25">
      <c r="A1217">
        <v>1216</v>
      </c>
      <c r="C1217" s="2">
        <v>2</v>
      </c>
    </row>
    <row r="1218" spans="1:5" x14ac:dyDescent="0.25">
      <c r="A1218">
        <v>1217</v>
      </c>
      <c r="C1218" s="2">
        <v>2</v>
      </c>
    </row>
    <row r="1219" spans="1:5" x14ac:dyDescent="0.25">
      <c r="A1219">
        <v>1218</v>
      </c>
      <c r="C1219" s="2">
        <v>2</v>
      </c>
    </row>
    <row r="1220" spans="1:5" x14ac:dyDescent="0.25">
      <c r="A1220">
        <v>1219</v>
      </c>
      <c r="C1220" s="2">
        <v>2</v>
      </c>
    </row>
    <row r="1221" spans="1:5" x14ac:dyDescent="0.25">
      <c r="A1221">
        <v>1220</v>
      </c>
      <c r="B1221" s="4">
        <v>1</v>
      </c>
      <c r="C1221" s="2">
        <v>2</v>
      </c>
    </row>
    <row r="1222" spans="1:5" x14ac:dyDescent="0.25">
      <c r="A1222">
        <v>1221</v>
      </c>
      <c r="B1222" s="4">
        <v>1</v>
      </c>
      <c r="C1222" s="2">
        <v>2</v>
      </c>
    </row>
    <row r="1223" spans="1:5" x14ac:dyDescent="0.25">
      <c r="A1223">
        <v>1222</v>
      </c>
      <c r="B1223" s="4">
        <v>1</v>
      </c>
      <c r="C1223" s="2">
        <v>2</v>
      </c>
    </row>
    <row r="1224" spans="1:5" x14ac:dyDescent="0.25">
      <c r="A1224">
        <v>1223</v>
      </c>
      <c r="B1224" s="4">
        <v>1</v>
      </c>
    </row>
    <row r="1225" spans="1:5" x14ac:dyDescent="0.25">
      <c r="A1225">
        <v>1224</v>
      </c>
      <c r="B1225" s="4">
        <v>1</v>
      </c>
    </row>
    <row r="1226" spans="1:5" x14ac:dyDescent="0.25">
      <c r="A1226">
        <v>1225</v>
      </c>
      <c r="B1226" s="4">
        <v>1</v>
      </c>
    </row>
    <row r="1227" spans="1:5" x14ac:dyDescent="0.25">
      <c r="A1227">
        <v>1226</v>
      </c>
      <c r="B1227" s="4">
        <v>1</v>
      </c>
    </row>
    <row r="1228" spans="1:5" x14ac:dyDescent="0.25">
      <c r="A1228">
        <v>1227</v>
      </c>
      <c r="B1228" s="4">
        <v>1</v>
      </c>
    </row>
    <row r="1229" spans="1:5" x14ac:dyDescent="0.25">
      <c r="A1229">
        <v>1228</v>
      </c>
      <c r="B1229" s="4">
        <v>1</v>
      </c>
      <c r="E1229" s="5">
        <v>4</v>
      </c>
    </row>
    <row r="1230" spans="1:5" x14ac:dyDescent="0.25">
      <c r="A1230">
        <v>1229</v>
      </c>
      <c r="B1230" s="4">
        <v>1</v>
      </c>
      <c r="E1230" s="5">
        <v>4</v>
      </c>
    </row>
    <row r="1231" spans="1:5" x14ac:dyDescent="0.25">
      <c r="A1231">
        <v>1230</v>
      </c>
      <c r="E1231" s="5">
        <v>4</v>
      </c>
    </row>
    <row r="1232" spans="1:5" x14ac:dyDescent="0.25">
      <c r="A1232">
        <v>1231</v>
      </c>
      <c r="D1232" s="3">
        <v>3</v>
      </c>
      <c r="E1232" s="5">
        <v>4</v>
      </c>
    </row>
    <row r="1233" spans="1:5" x14ac:dyDescent="0.25">
      <c r="A1233">
        <v>1232</v>
      </c>
      <c r="D1233" s="3">
        <v>3</v>
      </c>
      <c r="E1233" s="5">
        <v>4</v>
      </c>
    </row>
    <row r="1234" spans="1:5" x14ac:dyDescent="0.25">
      <c r="A1234">
        <v>1233</v>
      </c>
      <c r="D1234" s="3">
        <v>3</v>
      </c>
      <c r="E1234" s="5">
        <v>4</v>
      </c>
    </row>
    <row r="1235" spans="1:5" x14ac:dyDescent="0.25">
      <c r="A1235">
        <v>1234</v>
      </c>
      <c r="D1235" s="3">
        <v>3</v>
      </c>
      <c r="E1235" s="5">
        <v>4</v>
      </c>
    </row>
    <row r="1236" spans="1:5" x14ac:dyDescent="0.25">
      <c r="A1236">
        <v>1235</v>
      </c>
      <c r="D1236" s="3">
        <v>3</v>
      </c>
      <c r="E1236" s="5">
        <v>4</v>
      </c>
    </row>
    <row r="1237" spans="1:5" x14ac:dyDescent="0.25">
      <c r="A1237">
        <v>1236</v>
      </c>
      <c r="D1237" s="3">
        <v>3</v>
      </c>
      <c r="E1237" s="5">
        <v>4</v>
      </c>
    </row>
    <row r="1238" spans="1:5" x14ac:dyDescent="0.25">
      <c r="A1238">
        <v>1237</v>
      </c>
      <c r="C1238" s="2">
        <v>2</v>
      </c>
      <c r="D1238" s="3">
        <v>3</v>
      </c>
      <c r="E1238" s="5">
        <v>4</v>
      </c>
    </row>
    <row r="1239" spans="1:5" x14ac:dyDescent="0.25">
      <c r="A1239">
        <v>1238</v>
      </c>
      <c r="C1239" s="2">
        <v>2</v>
      </c>
      <c r="D1239" s="3">
        <v>3</v>
      </c>
    </row>
    <row r="1240" spans="1:5" x14ac:dyDescent="0.25">
      <c r="A1240">
        <v>1239</v>
      </c>
      <c r="C1240" s="2">
        <v>2</v>
      </c>
      <c r="D1240" s="3">
        <v>3</v>
      </c>
    </row>
    <row r="1241" spans="1:5" x14ac:dyDescent="0.25">
      <c r="A1241">
        <v>1240</v>
      </c>
      <c r="C1241" s="2">
        <v>2</v>
      </c>
    </row>
    <row r="1242" spans="1:5" x14ac:dyDescent="0.25">
      <c r="A1242">
        <v>1241</v>
      </c>
      <c r="C1242" s="2">
        <v>2</v>
      </c>
    </row>
    <row r="1243" spans="1:5" x14ac:dyDescent="0.25">
      <c r="A1243">
        <v>1242</v>
      </c>
      <c r="C1243" s="2">
        <v>2</v>
      </c>
    </row>
    <row r="1244" spans="1:5" x14ac:dyDescent="0.25">
      <c r="A1244">
        <v>1243</v>
      </c>
      <c r="C1244" s="2">
        <v>2</v>
      </c>
    </row>
    <row r="1245" spans="1:5" x14ac:dyDescent="0.25">
      <c r="A1245">
        <v>1244</v>
      </c>
      <c r="C1245" s="2">
        <v>2</v>
      </c>
    </row>
    <row r="1246" spans="1:5" x14ac:dyDescent="0.25">
      <c r="A1246">
        <v>1245</v>
      </c>
      <c r="B1246" s="4">
        <v>1</v>
      </c>
      <c r="C1246" s="2">
        <v>2</v>
      </c>
    </row>
    <row r="1247" spans="1:5" x14ac:dyDescent="0.25">
      <c r="A1247">
        <v>1246</v>
      </c>
      <c r="B1247" s="4">
        <v>1</v>
      </c>
      <c r="C1247" s="2">
        <v>2</v>
      </c>
    </row>
    <row r="1248" spans="1:5" x14ac:dyDescent="0.25">
      <c r="A1248">
        <v>1247</v>
      </c>
      <c r="B1248" s="4">
        <v>1</v>
      </c>
      <c r="C1248" s="2">
        <v>2</v>
      </c>
    </row>
    <row r="1249" spans="1:5" x14ac:dyDescent="0.25">
      <c r="A1249">
        <v>1248</v>
      </c>
      <c r="B1249" s="4">
        <v>1</v>
      </c>
      <c r="C1249" s="2">
        <v>2</v>
      </c>
    </row>
    <row r="1250" spans="1:5" x14ac:dyDescent="0.25">
      <c r="A1250">
        <v>1249</v>
      </c>
      <c r="B1250" s="4">
        <v>1</v>
      </c>
    </row>
    <row r="1251" spans="1:5" x14ac:dyDescent="0.25">
      <c r="A1251">
        <v>1250</v>
      </c>
      <c r="B1251" s="4">
        <v>1</v>
      </c>
    </row>
    <row r="1252" spans="1:5" x14ac:dyDescent="0.25">
      <c r="A1252">
        <v>1251</v>
      </c>
      <c r="B1252" s="4">
        <v>1</v>
      </c>
    </row>
    <row r="1253" spans="1:5" x14ac:dyDescent="0.25">
      <c r="A1253">
        <v>1252</v>
      </c>
      <c r="B1253" s="4">
        <v>1</v>
      </c>
      <c r="E1253" s="5">
        <v>4</v>
      </c>
    </row>
    <row r="1254" spans="1:5" x14ac:dyDescent="0.25">
      <c r="A1254">
        <v>1253</v>
      </c>
      <c r="B1254" s="4">
        <v>1</v>
      </c>
      <c r="E1254" s="5">
        <v>4</v>
      </c>
    </row>
    <row r="1255" spans="1:5" x14ac:dyDescent="0.25">
      <c r="A1255">
        <v>1254</v>
      </c>
      <c r="E1255" s="5">
        <v>4</v>
      </c>
    </row>
    <row r="1256" spans="1:5" x14ac:dyDescent="0.25">
      <c r="A1256">
        <v>1255</v>
      </c>
      <c r="E1256" s="5">
        <v>4</v>
      </c>
    </row>
    <row r="1257" spans="1:5" x14ac:dyDescent="0.25">
      <c r="A1257">
        <v>1256</v>
      </c>
      <c r="D1257" s="3">
        <v>3</v>
      </c>
      <c r="E1257" s="5">
        <v>4</v>
      </c>
    </row>
    <row r="1258" spans="1:5" x14ac:dyDescent="0.25">
      <c r="A1258">
        <v>1257</v>
      </c>
      <c r="D1258" s="3">
        <v>3</v>
      </c>
      <c r="E1258" s="5">
        <v>4</v>
      </c>
    </row>
    <row r="1259" spans="1:5" x14ac:dyDescent="0.25">
      <c r="A1259">
        <v>1258</v>
      </c>
      <c r="D1259" s="3">
        <v>3</v>
      </c>
      <c r="E1259" s="5">
        <v>4</v>
      </c>
    </row>
    <row r="1260" spans="1:5" x14ac:dyDescent="0.25">
      <c r="A1260">
        <v>1259</v>
      </c>
      <c r="D1260" s="3">
        <v>3</v>
      </c>
      <c r="E1260" s="5">
        <v>4</v>
      </c>
    </row>
    <row r="1261" spans="1:5" x14ac:dyDescent="0.25">
      <c r="A1261">
        <v>1260</v>
      </c>
      <c r="D1261" s="3">
        <v>3</v>
      </c>
      <c r="E1261" s="5">
        <v>4</v>
      </c>
    </row>
    <row r="1262" spans="1:5" x14ac:dyDescent="0.25">
      <c r="A1262">
        <v>1261</v>
      </c>
      <c r="D1262" s="3">
        <v>3</v>
      </c>
      <c r="E1262" s="5">
        <v>4</v>
      </c>
    </row>
    <row r="1263" spans="1:5" x14ac:dyDescent="0.25">
      <c r="A1263">
        <v>1262</v>
      </c>
      <c r="D1263" s="3">
        <v>3</v>
      </c>
      <c r="E1263" s="5">
        <v>4</v>
      </c>
    </row>
    <row r="1264" spans="1:5" x14ac:dyDescent="0.25">
      <c r="A1264">
        <v>1263</v>
      </c>
      <c r="D1264" s="3">
        <v>3</v>
      </c>
    </row>
    <row r="1265" spans="1:5" x14ac:dyDescent="0.25">
      <c r="A1265">
        <v>1264</v>
      </c>
      <c r="D1265" s="3">
        <v>3</v>
      </c>
    </row>
    <row r="1266" spans="1:5" x14ac:dyDescent="0.25">
      <c r="A1266">
        <v>1265</v>
      </c>
    </row>
    <row r="1267" spans="1:5" x14ac:dyDescent="0.25">
      <c r="A1267">
        <v>1266</v>
      </c>
    </row>
    <row r="1268" spans="1:5" x14ac:dyDescent="0.25">
      <c r="A1268">
        <v>1267</v>
      </c>
      <c r="C1268" s="2">
        <v>2</v>
      </c>
    </row>
    <row r="1269" spans="1:5" x14ac:dyDescent="0.25">
      <c r="A1269">
        <v>1268</v>
      </c>
      <c r="C1269" s="2">
        <v>2</v>
      </c>
    </row>
    <row r="1270" spans="1:5" x14ac:dyDescent="0.25">
      <c r="A1270">
        <v>1269</v>
      </c>
      <c r="C1270" s="2">
        <v>2</v>
      </c>
    </row>
    <row r="1271" spans="1:5" x14ac:dyDescent="0.25">
      <c r="A1271">
        <v>1270</v>
      </c>
      <c r="C1271" s="2">
        <v>2</v>
      </c>
    </row>
    <row r="1272" spans="1:5" x14ac:dyDescent="0.25">
      <c r="A1272">
        <v>1271</v>
      </c>
      <c r="B1272" s="4">
        <v>1</v>
      </c>
      <c r="C1272" s="2">
        <v>2</v>
      </c>
    </row>
    <row r="1273" spans="1:5" x14ac:dyDescent="0.25">
      <c r="A1273">
        <v>1272</v>
      </c>
      <c r="B1273" s="4">
        <v>1</v>
      </c>
      <c r="C1273" s="2">
        <v>2</v>
      </c>
    </row>
    <row r="1274" spans="1:5" x14ac:dyDescent="0.25">
      <c r="A1274">
        <v>1273</v>
      </c>
      <c r="B1274" s="4">
        <v>1</v>
      </c>
      <c r="C1274" s="2">
        <v>2</v>
      </c>
    </row>
    <row r="1275" spans="1:5" x14ac:dyDescent="0.25">
      <c r="A1275">
        <v>1274</v>
      </c>
      <c r="B1275" s="4">
        <v>1</v>
      </c>
      <c r="C1275" s="2">
        <v>2</v>
      </c>
    </row>
    <row r="1276" spans="1:5" x14ac:dyDescent="0.25">
      <c r="A1276">
        <v>1275</v>
      </c>
      <c r="B1276" s="4">
        <v>1</v>
      </c>
      <c r="C1276" s="2">
        <v>2</v>
      </c>
    </row>
    <row r="1277" spans="1:5" x14ac:dyDescent="0.25">
      <c r="A1277">
        <v>1276</v>
      </c>
      <c r="B1277" s="4">
        <v>1</v>
      </c>
    </row>
    <row r="1278" spans="1:5" x14ac:dyDescent="0.25">
      <c r="A1278">
        <v>1277</v>
      </c>
      <c r="B1278" s="4">
        <v>1</v>
      </c>
    </row>
    <row r="1279" spans="1:5" x14ac:dyDescent="0.25">
      <c r="A1279">
        <v>1278</v>
      </c>
      <c r="B1279" s="4">
        <v>1</v>
      </c>
    </row>
    <row r="1280" spans="1:5" x14ac:dyDescent="0.25">
      <c r="A1280">
        <v>1279</v>
      </c>
      <c r="B1280" s="4">
        <v>1</v>
      </c>
      <c r="E1280" s="5">
        <v>4</v>
      </c>
    </row>
    <row r="1281" spans="1:5" x14ac:dyDescent="0.25">
      <c r="A1281">
        <v>1280</v>
      </c>
      <c r="B1281" s="4">
        <v>1</v>
      </c>
      <c r="E1281" s="5">
        <v>4</v>
      </c>
    </row>
    <row r="1282" spans="1:5" x14ac:dyDescent="0.25">
      <c r="A1282">
        <v>1281</v>
      </c>
      <c r="D1282" s="3">
        <v>3</v>
      </c>
      <c r="E1282" s="5">
        <v>4</v>
      </c>
    </row>
    <row r="1283" spans="1:5" x14ac:dyDescent="0.25">
      <c r="A1283">
        <v>1282</v>
      </c>
      <c r="D1283" s="3">
        <v>3</v>
      </c>
      <c r="E1283" s="5">
        <v>4</v>
      </c>
    </row>
    <row r="1284" spans="1:5" x14ac:dyDescent="0.25">
      <c r="A1284">
        <v>1283</v>
      </c>
      <c r="D1284" s="3">
        <v>3</v>
      </c>
      <c r="E1284" s="5">
        <v>4</v>
      </c>
    </row>
    <row r="1285" spans="1:5" x14ac:dyDescent="0.25">
      <c r="A1285">
        <v>1284</v>
      </c>
      <c r="D1285" s="3">
        <v>3</v>
      </c>
      <c r="E1285" s="5">
        <v>4</v>
      </c>
    </row>
    <row r="1286" spans="1:5" x14ac:dyDescent="0.25">
      <c r="A1286">
        <v>1285</v>
      </c>
      <c r="D1286" s="3">
        <v>3</v>
      </c>
      <c r="E1286" s="5">
        <v>4</v>
      </c>
    </row>
    <row r="1287" spans="1:5" x14ac:dyDescent="0.25">
      <c r="A1287">
        <v>1286</v>
      </c>
      <c r="D1287" s="3">
        <v>3</v>
      </c>
      <c r="E1287" s="5">
        <v>4</v>
      </c>
    </row>
    <row r="1288" spans="1:5" x14ac:dyDescent="0.25">
      <c r="A1288">
        <v>1287</v>
      </c>
      <c r="D1288" s="3">
        <v>3</v>
      </c>
      <c r="E1288" s="5">
        <v>4</v>
      </c>
    </row>
    <row r="1289" spans="1:5" x14ac:dyDescent="0.25">
      <c r="A1289">
        <v>1288</v>
      </c>
      <c r="D1289" s="3">
        <v>3</v>
      </c>
      <c r="E1289" s="5">
        <v>4</v>
      </c>
    </row>
    <row r="1290" spans="1:5" x14ac:dyDescent="0.25">
      <c r="A1290">
        <v>1289</v>
      </c>
      <c r="D1290" s="3">
        <v>3</v>
      </c>
      <c r="E1290" s="5">
        <v>4</v>
      </c>
    </row>
    <row r="1291" spans="1:5" x14ac:dyDescent="0.25">
      <c r="A1291">
        <v>1290</v>
      </c>
    </row>
    <row r="1292" spans="1:5" x14ac:dyDescent="0.25">
      <c r="A1292">
        <v>1291</v>
      </c>
      <c r="C1292" s="2">
        <v>2</v>
      </c>
    </row>
    <row r="1293" spans="1:5" x14ac:dyDescent="0.25">
      <c r="A1293">
        <v>1292</v>
      </c>
      <c r="C1293" s="2">
        <v>2</v>
      </c>
    </row>
    <row r="1294" spans="1:5" x14ac:dyDescent="0.25">
      <c r="A1294">
        <v>1293</v>
      </c>
      <c r="C1294" s="2">
        <v>2</v>
      </c>
    </row>
    <row r="1295" spans="1:5" x14ac:dyDescent="0.25">
      <c r="A1295">
        <v>1294</v>
      </c>
      <c r="C1295" s="2">
        <v>2</v>
      </c>
    </row>
    <row r="1296" spans="1:5" x14ac:dyDescent="0.25">
      <c r="A1296">
        <v>1295</v>
      </c>
      <c r="C1296" s="2">
        <v>2</v>
      </c>
    </row>
    <row r="1297" spans="1:5" x14ac:dyDescent="0.25">
      <c r="A1297">
        <v>1296</v>
      </c>
      <c r="B1297" s="4">
        <v>1</v>
      </c>
      <c r="C1297" s="2">
        <v>2</v>
      </c>
    </row>
    <row r="1298" spans="1:5" x14ac:dyDescent="0.25">
      <c r="A1298">
        <v>1297</v>
      </c>
      <c r="B1298" s="4">
        <v>1</v>
      </c>
      <c r="C1298" s="2">
        <v>2</v>
      </c>
    </row>
    <row r="1299" spans="1:5" x14ac:dyDescent="0.25">
      <c r="A1299">
        <v>1298</v>
      </c>
      <c r="B1299" s="4">
        <v>1</v>
      </c>
      <c r="C1299" s="2">
        <v>2</v>
      </c>
    </row>
    <row r="1300" spans="1:5" x14ac:dyDescent="0.25">
      <c r="A1300">
        <v>1299</v>
      </c>
      <c r="B1300" s="4">
        <v>1</v>
      </c>
      <c r="C1300" s="2">
        <v>2</v>
      </c>
    </row>
    <row r="1301" spans="1:5" x14ac:dyDescent="0.25">
      <c r="A1301">
        <v>1300</v>
      </c>
      <c r="B1301" s="4">
        <v>1</v>
      </c>
      <c r="C1301" s="2">
        <v>2</v>
      </c>
    </row>
    <row r="1302" spans="1:5" x14ac:dyDescent="0.25">
      <c r="A1302">
        <v>1301</v>
      </c>
      <c r="B1302" s="4">
        <v>1</v>
      </c>
    </row>
    <row r="1303" spans="1:5" x14ac:dyDescent="0.25">
      <c r="A1303">
        <v>1302</v>
      </c>
      <c r="B1303" s="4">
        <v>1</v>
      </c>
    </row>
    <row r="1304" spans="1:5" x14ac:dyDescent="0.25">
      <c r="A1304">
        <v>1303</v>
      </c>
      <c r="B1304" s="4">
        <v>1</v>
      </c>
    </row>
    <row r="1305" spans="1:5" x14ac:dyDescent="0.25">
      <c r="A1305">
        <v>1304</v>
      </c>
      <c r="B1305" s="4">
        <v>1</v>
      </c>
      <c r="E1305" s="5">
        <v>4</v>
      </c>
    </row>
    <row r="1306" spans="1:5" x14ac:dyDescent="0.25">
      <c r="A1306">
        <v>1305</v>
      </c>
      <c r="B1306" s="4">
        <v>1</v>
      </c>
      <c r="E1306" s="5">
        <v>4</v>
      </c>
    </row>
    <row r="1307" spans="1:5" x14ac:dyDescent="0.25">
      <c r="A1307">
        <v>1306</v>
      </c>
      <c r="D1307" s="3">
        <v>3</v>
      </c>
      <c r="E1307" s="5">
        <v>4</v>
      </c>
    </row>
    <row r="1308" spans="1:5" x14ac:dyDescent="0.25">
      <c r="A1308">
        <v>1307</v>
      </c>
      <c r="D1308" s="3">
        <v>3</v>
      </c>
      <c r="E1308" s="5">
        <v>4</v>
      </c>
    </row>
    <row r="1309" spans="1:5" x14ac:dyDescent="0.25">
      <c r="A1309">
        <v>1308</v>
      </c>
      <c r="D1309" s="3">
        <v>3</v>
      </c>
      <c r="E1309" s="5">
        <v>4</v>
      </c>
    </row>
    <row r="1310" spans="1:5" x14ac:dyDescent="0.25">
      <c r="A1310">
        <v>1309</v>
      </c>
      <c r="D1310" s="3">
        <v>3</v>
      </c>
      <c r="E1310" s="5">
        <v>4</v>
      </c>
    </row>
    <row r="1311" spans="1:5" x14ac:dyDescent="0.25">
      <c r="A1311">
        <v>1310</v>
      </c>
      <c r="D1311" s="3">
        <v>3</v>
      </c>
      <c r="E1311" s="5">
        <v>4</v>
      </c>
    </row>
    <row r="1312" spans="1:5" x14ac:dyDescent="0.25">
      <c r="A1312">
        <v>1311</v>
      </c>
      <c r="D1312" s="3">
        <v>3</v>
      </c>
      <c r="E1312" s="5">
        <v>4</v>
      </c>
    </row>
    <row r="1313" spans="1:5" x14ac:dyDescent="0.25">
      <c r="A1313">
        <v>1312</v>
      </c>
      <c r="D1313" s="3">
        <v>3</v>
      </c>
      <c r="E1313" s="5">
        <v>4</v>
      </c>
    </row>
    <row r="1314" spans="1:5" x14ac:dyDescent="0.25">
      <c r="A1314">
        <v>1313</v>
      </c>
      <c r="D1314" s="3">
        <v>3</v>
      </c>
      <c r="E1314" s="5">
        <v>4</v>
      </c>
    </row>
    <row r="1315" spans="1:5" x14ac:dyDescent="0.25">
      <c r="A1315">
        <v>1314</v>
      </c>
      <c r="D1315" s="3">
        <v>3</v>
      </c>
      <c r="E1315" s="5">
        <v>4</v>
      </c>
    </row>
    <row r="1316" spans="1:5" x14ac:dyDescent="0.25">
      <c r="A1316">
        <v>1315</v>
      </c>
      <c r="D1316" s="3">
        <v>3</v>
      </c>
    </row>
    <row r="1317" spans="1:5" x14ac:dyDescent="0.25">
      <c r="A1317">
        <v>1316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</row>
    <row r="1320" spans="1:5" x14ac:dyDescent="0.25">
      <c r="A1320">
        <v>1319</v>
      </c>
      <c r="C1320" s="2">
        <v>2</v>
      </c>
    </row>
    <row r="1321" spans="1:5" x14ac:dyDescent="0.25">
      <c r="A1321">
        <v>1320</v>
      </c>
      <c r="C1321" s="2">
        <v>2</v>
      </c>
    </row>
    <row r="1322" spans="1:5" x14ac:dyDescent="0.25">
      <c r="A1322">
        <v>1321</v>
      </c>
      <c r="C1322" s="2">
        <v>2</v>
      </c>
    </row>
    <row r="1323" spans="1:5" x14ac:dyDescent="0.25">
      <c r="A1323">
        <v>1322</v>
      </c>
      <c r="B1323" s="4">
        <v>1</v>
      </c>
      <c r="C1323" s="2">
        <v>2</v>
      </c>
    </row>
    <row r="1324" spans="1:5" x14ac:dyDescent="0.25">
      <c r="A1324">
        <v>1323</v>
      </c>
      <c r="B1324" s="4">
        <v>1</v>
      </c>
      <c r="C1324" s="2">
        <v>2</v>
      </c>
    </row>
    <row r="1325" spans="1:5" x14ac:dyDescent="0.25">
      <c r="A1325">
        <v>1324</v>
      </c>
      <c r="B1325" s="4">
        <v>1</v>
      </c>
      <c r="C1325" s="2">
        <v>2</v>
      </c>
    </row>
    <row r="1326" spans="1:5" x14ac:dyDescent="0.25">
      <c r="A1326">
        <v>1325</v>
      </c>
      <c r="B1326" s="4">
        <v>1</v>
      </c>
      <c r="C1326" s="2">
        <v>2</v>
      </c>
    </row>
    <row r="1327" spans="1:5" x14ac:dyDescent="0.25">
      <c r="A1327">
        <v>1326</v>
      </c>
      <c r="B1327" s="4">
        <v>1</v>
      </c>
    </row>
    <row r="1328" spans="1:5" x14ac:dyDescent="0.25">
      <c r="A1328">
        <v>1327</v>
      </c>
      <c r="B1328" s="4">
        <v>1</v>
      </c>
    </row>
    <row r="1329" spans="1:5" x14ac:dyDescent="0.25">
      <c r="A1329">
        <v>1328</v>
      </c>
      <c r="B1329" s="4">
        <v>1</v>
      </c>
    </row>
    <row r="1330" spans="1:5" x14ac:dyDescent="0.25">
      <c r="A1330">
        <v>1329</v>
      </c>
      <c r="B1330" s="4">
        <v>1</v>
      </c>
    </row>
    <row r="1331" spans="1:5" x14ac:dyDescent="0.25">
      <c r="A1331">
        <v>1330</v>
      </c>
      <c r="B1331" s="4">
        <v>1</v>
      </c>
      <c r="E1331" s="5">
        <v>4</v>
      </c>
    </row>
    <row r="1332" spans="1:5" x14ac:dyDescent="0.25">
      <c r="A1332">
        <v>1331</v>
      </c>
      <c r="E1332" s="5">
        <v>4</v>
      </c>
    </row>
    <row r="1333" spans="1:5" x14ac:dyDescent="0.25">
      <c r="A1333">
        <v>1332</v>
      </c>
      <c r="E1333" s="5">
        <v>4</v>
      </c>
    </row>
    <row r="1334" spans="1:5" x14ac:dyDescent="0.25">
      <c r="A1334">
        <v>1333</v>
      </c>
      <c r="E1334" s="5">
        <v>4</v>
      </c>
    </row>
    <row r="1335" spans="1:5" x14ac:dyDescent="0.25">
      <c r="A1335">
        <v>1334</v>
      </c>
      <c r="D1335" s="3">
        <v>3</v>
      </c>
      <c r="E1335" s="5">
        <v>4</v>
      </c>
    </row>
    <row r="1336" spans="1:5" x14ac:dyDescent="0.25">
      <c r="A1336">
        <v>1335</v>
      </c>
      <c r="D1336" s="3">
        <v>3</v>
      </c>
      <c r="E1336" s="5">
        <v>4</v>
      </c>
    </row>
    <row r="1337" spans="1:5" x14ac:dyDescent="0.25">
      <c r="A1337">
        <v>1336</v>
      </c>
      <c r="D1337" s="3">
        <v>3</v>
      </c>
      <c r="E1337" s="5">
        <v>4</v>
      </c>
    </row>
    <row r="1338" spans="1:5" x14ac:dyDescent="0.25">
      <c r="A1338">
        <v>1337</v>
      </c>
      <c r="C1338" s="2">
        <v>2</v>
      </c>
      <c r="D1338" s="3">
        <v>3</v>
      </c>
      <c r="E1338" s="5">
        <v>4</v>
      </c>
    </row>
    <row r="1339" spans="1:5" x14ac:dyDescent="0.25">
      <c r="A1339">
        <v>1338</v>
      </c>
      <c r="C1339" s="2">
        <v>2</v>
      </c>
      <c r="D1339" s="3">
        <v>3</v>
      </c>
      <c r="E1339" s="5">
        <v>4</v>
      </c>
    </row>
    <row r="1340" spans="1:5" x14ac:dyDescent="0.25">
      <c r="A1340">
        <v>1339</v>
      </c>
      <c r="C1340" s="2">
        <v>2</v>
      </c>
      <c r="D1340" s="3">
        <v>3</v>
      </c>
      <c r="E1340" s="5">
        <v>4</v>
      </c>
    </row>
    <row r="1341" spans="1:5" x14ac:dyDescent="0.25">
      <c r="A1341">
        <v>1340</v>
      </c>
      <c r="C1341" s="2">
        <v>2</v>
      </c>
      <c r="D1341" s="3">
        <v>3</v>
      </c>
      <c r="E1341" s="5">
        <v>4</v>
      </c>
    </row>
    <row r="1342" spans="1:5" x14ac:dyDescent="0.25">
      <c r="A1342">
        <v>1341</v>
      </c>
      <c r="C1342" s="2">
        <v>2</v>
      </c>
      <c r="D1342" s="3">
        <v>3</v>
      </c>
    </row>
    <row r="1343" spans="1:5" x14ac:dyDescent="0.25">
      <c r="A1343">
        <v>1342</v>
      </c>
      <c r="C1343" s="2">
        <v>2</v>
      </c>
      <c r="D1343" s="3">
        <v>3</v>
      </c>
    </row>
    <row r="1344" spans="1:5" x14ac:dyDescent="0.25">
      <c r="A1344">
        <v>1343</v>
      </c>
      <c r="C1344" s="2">
        <v>2</v>
      </c>
      <c r="D1344" s="3">
        <v>3</v>
      </c>
    </row>
    <row r="1345" spans="1:6" x14ac:dyDescent="0.25">
      <c r="A1345">
        <v>1344</v>
      </c>
      <c r="C1345" s="2">
        <v>2</v>
      </c>
    </row>
    <row r="1346" spans="1:6" x14ac:dyDescent="0.25">
      <c r="A1346">
        <v>1345</v>
      </c>
      <c r="C1346" s="2">
        <v>2</v>
      </c>
    </row>
    <row r="1347" spans="1:6" x14ac:dyDescent="0.25">
      <c r="A1347">
        <v>1346</v>
      </c>
      <c r="B1347" s="4">
        <v>1</v>
      </c>
      <c r="C1347" s="2">
        <v>2</v>
      </c>
    </row>
    <row r="1348" spans="1:6" x14ac:dyDescent="0.25">
      <c r="A1348">
        <v>1347</v>
      </c>
      <c r="B1348" s="4">
        <v>1</v>
      </c>
      <c r="C1348" s="2">
        <v>2</v>
      </c>
    </row>
    <row r="1349" spans="1:6" x14ac:dyDescent="0.25">
      <c r="A1349">
        <v>1348</v>
      </c>
      <c r="B1349" s="4">
        <v>1</v>
      </c>
      <c r="C1349" s="2">
        <v>2</v>
      </c>
    </row>
    <row r="1350" spans="1:6" x14ac:dyDescent="0.25">
      <c r="A1350">
        <v>1349</v>
      </c>
      <c r="B1350" s="4">
        <v>1</v>
      </c>
    </row>
    <row r="1351" spans="1:6" x14ac:dyDescent="0.25">
      <c r="A1351">
        <v>1350</v>
      </c>
      <c r="B1351" s="4">
        <v>1</v>
      </c>
    </row>
    <row r="1352" spans="1:6" x14ac:dyDescent="0.25">
      <c r="A1352">
        <v>1351</v>
      </c>
      <c r="B1352" s="4">
        <v>1</v>
      </c>
    </row>
    <row r="1353" spans="1:6" x14ac:dyDescent="0.25">
      <c r="A1353">
        <v>1352</v>
      </c>
      <c r="B1353" s="4">
        <v>1</v>
      </c>
    </row>
    <row r="1354" spans="1:6" x14ac:dyDescent="0.25">
      <c r="A1354">
        <v>1353</v>
      </c>
      <c r="B1354" s="4">
        <v>1</v>
      </c>
      <c r="E1354" s="5">
        <v>4</v>
      </c>
    </row>
    <row r="1355" spans="1:6" x14ac:dyDescent="0.25">
      <c r="A1355">
        <v>1354</v>
      </c>
      <c r="B1355" s="4">
        <v>1</v>
      </c>
      <c r="E1355" s="5">
        <v>4</v>
      </c>
    </row>
    <row r="1356" spans="1:6" x14ac:dyDescent="0.25">
      <c r="A1356">
        <v>1355</v>
      </c>
      <c r="B1356" s="4">
        <v>1</v>
      </c>
      <c r="E1356" s="5">
        <v>4</v>
      </c>
    </row>
    <row r="1357" spans="1:6" x14ac:dyDescent="0.25">
      <c r="A1357">
        <v>1356</v>
      </c>
      <c r="B1357" s="4">
        <v>1</v>
      </c>
      <c r="E1357" s="5">
        <v>4</v>
      </c>
    </row>
    <row r="1358" spans="1:6" x14ac:dyDescent="0.25">
      <c r="A1358">
        <v>1357</v>
      </c>
      <c r="B1358" s="4">
        <v>1</v>
      </c>
      <c r="E1358" s="5">
        <v>4</v>
      </c>
    </row>
    <row r="1359" spans="1:6" x14ac:dyDescent="0.25">
      <c r="A1359">
        <v>1358</v>
      </c>
      <c r="D1359" s="3">
        <v>3</v>
      </c>
      <c r="E1359" s="5">
        <v>4</v>
      </c>
    </row>
    <row r="1360" spans="1:6" x14ac:dyDescent="0.25">
      <c r="A1360">
        <v>1359</v>
      </c>
      <c r="D1360" s="3">
        <v>3</v>
      </c>
      <c r="E1360" s="5">
        <v>4</v>
      </c>
      <c r="F136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AA20-A70E-4F09-A66A-C0D58BC196F4}">
  <dimension ref="A1:EA63"/>
  <sheetViews>
    <sheetView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294</v>
      </c>
      <c r="AP1" t="s">
        <v>295</v>
      </c>
      <c r="AQ1" t="s">
        <v>296</v>
      </c>
      <c r="AR1" t="s">
        <v>297</v>
      </c>
      <c r="AT1" t="s">
        <v>298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316</v>
      </c>
      <c r="BS1" t="s">
        <v>317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60.093848999999999</v>
      </c>
      <c r="B2">
        <v>8.8769259999999992</v>
      </c>
      <c r="C2">
        <v>47.424266000000003</v>
      </c>
      <c r="D2">
        <v>8.0504160000000002</v>
      </c>
      <c r="E2">
        <v>35.766195000000003</v>
      </c>
      <c r="F2">
        <v>9.4631249999999998</v>
      </c>
      <c r="G2">
        <v>49.028590999999999</v>
      </c>
      <c r="H2">
        <v>7.1905210000000004</v>
      </c>
      <c r="K2">
        <f>(15/200)</f>
        <v>7.4999999999999997E-2</v>
      </c>
      <c r="L2">
        <f>(14/200)</f>
        <v>7.0000000000000007E-2</v>
      </c>
      <c r="M2">
        <f>(16/200)</f>
        <v>0.08</v>
      </c>
      <c r="N2">
        <f>(13/200)</f>
        <v>6.5000000000000002E-2</v>
      </c>
      <c r="P2">
        <f>(12/200)</f>
        <v>0.06</v>
      </c>
      <c r="Q2">
        <f>(12/200)</f>
        <v>0.06</v>
      </c>
      <c r="R2">
        <f>(12/200)</f>
        <v>0.06</v>
      </c>
      <c r="S2">
        <f>(11/200)</f>
        <v>5.5E-2</v>
      </c>
      <c r="U2">
        <f>0.075+0.06</f>
        <v>0.13500000000000001</v>
      </c>
      <c r="V2">
        <f>0.07+0.06</f>
        <v>0.13</v>
      </c>
      <c r="W2">
        <f>0.08+0.06</f>
        <v>0.14000000000000001</v>
      </c>
      <c r="X2">
        <f>0.065+0.055</f>
        <v>0.12</v>
      </c>
      <c r="Z2">
        <f>SQRT((ABS($A$3-$A$2)^2+(ABS($B$3-$B$2)^2)))</f>
        <v>22.956066498252618</v>
      </c>
      <c r="AA2">
        <f>SQRT((ABS($C$3-$C$2)^2+(ABS($D$3-$D$2)^2)))</f>
        <v>24.506070273786211</v>
      </c>
      <c r="AB2">
        <f>SQRT((ABS($E$3-$E$2)^2+(ABS($F$3-$F$2)^2)))</f>
        <v>26.46526429213122</v>
      </c>
      <c r="AC2">
        <f>SQRT((ABS($G$3-$G$2)^2+(ABS($H$3-$H$2)^2)))</f>
        <v>23.65287122692893</v>
      </c>
      <c r="AE2">
        <f>(COUNTA(U2:U12)/SUM(U2:U12))</f>
        <v>8.1218274111675122</v>
      </c>
      <c r="AF2">
        <f>(COUNTA(V2:V12)/SUM(V2:V12))</f>
        <v>8.1818181818181817</v>
      </c>
      <c r="AG2">
        <f>(COUNTA(W2:W12)/SUM(W2:W12))</f>
        <v>7.9646017699115053</v>
      </c>
      <c r="AH2">
        <f>(COUNTA(X2:X12)/SUM(X2:X12))</f>
        <v>8.3769633507853403</v>
      </c>
      <c r="AJ2">
        <f>1/0.135</f>
        <v>7.4074074074074066</v>
      </c>
      <c r="AK2">
        <f>1/0.13</f>
        <v>7.6923076923076916</v>
      </c>
      <c r="AL2">
        <f>1/0.14</f>
        <v>7.1428571428571423</v>
      </c>
      <c r="AM2">
        <f>1/0.12</f>
        <v>8.3333333333333339</v>
      </c>
      <c r="AO2">
        <f t="shared" ref="AO2:AO8" si="0">$Z2/$U2</f>
        <v>170.04493702409346</v>
      </c>
      <c r="AP2">
        <f t="shared" ref="AP2:AP9" si="1">$AA2/$V2</f>
        <v>188.50823287527854</v>
      </c>
      <c r="AQ2">
        <f t="shared" ref="AQ2:AQ9" si="2">$AB2/$W2</f>
        <v>189.03760208665156</v>
      </c>
      <c r="AR2">
        <f t="shared" ref="AR2:AR8" si="3">$AC2/$X2</f>
        <v>197.10726022440775</v>
      </c>
      <c r="AT2">
        <f>AT4/AT6</f>
        <v>202.87514799849475</v>
      </c>
      <c r="AV2">
        <f>((0.075/0.135)*100)</f>
        <v>55.55555555555555</v>
      </c>
      <c r="AW2">
        <f>((0.07/0.13)*100)</f>
        <v>53.846153846153854</v>
      </c>
      <c r="AX2">
        <f>((0.08/0.14)*100)</f>
        <v>57.142857142857139</v>
      </c>
      <c r="AY2">
        <f>((0.065/0.12)*100)</f>
        <v>54.166666666666671</v>
      </c>
      <c r="BA2">
        <f>((0.06/0.135)*100)</f>
        <v>44.444444444444443</v>
      </c>
      <c r="BB2">
        <f>((0.06/0.13)*100)</f>
        <v>46.153846153846153</v>
      </c>
      <c r="BC2">
        <f>((0.06/0.14)*100)</f>
        <v>42.857142857142847</v>
      </c>
      <c r="BD2">
        <f>((0.055/0.12)*100)</f>
        <v>45.833333333333336</v>
      </c>
      <c r="BF2">
        <f>ABS($B$2-$D$2)</f>
        <v>0.82650999999999897</v>
      </c>
      <c r="BG2">
        <f>ABS($F$2-$H$2)</f>
        <v>2.2726039999999994</v>
      </c>
      <c r="BL2">
        <f>SQRT((ABS($A$2-$E$3)^2+(ABS($B$2-$F$3)^2)))</f>
        <v>2.152820667018275</v>
      </c>
      <c r="BM2">
        <f>SQRT((ABS($C$2-$G$2)^2+(ABS($D$2-$H$2)^2)))</f>
        <v>1.8202412248518014</v>
      </c>
      <c r="BO2">
        <f>SQRT((ABS($A$2-$G$2)^2+(ABS($B$2-$H$2)^2)))</f>
        <v>11.193028921189697</v>
      </c>
      <c r="BP2">
        <f>SQRT((ABS($C$2-$E$2)^2+(ABS($D$2-$F$2)^2)))</f>
        <v>11.743354127323334</v>
      </c>
      <c r="BR2">
        <f>DEGREES(ACOS((13.4557005243737^2+26.4652642921312^2-13.3452784785519^2)/(2*13.4557005243737*26.4652642921312)))</f>
        <v>9.0406025576391329</v>
      </c>
      <c r="BS2">
        <f>DEGREES(ACOS((13.3452784785519^2+23.6528712269289^2-10.7711902326193^2)/(2*13.3452784785519*23.6528712269289)))</f>
        <v>10.094201806187209</v>
      </c>
      <c r="BU2">
        <v>15</v>
      </c>
      <c r="BV2">
        <v>4</v>
      </c>
      <c r="BW2">
        <v>5</v>
      </c>
      <c r="BX2">
        <v>13</v>
      </c>
      <c r="BY2">
        <v>14</v>
      </c>
      <c r="BZ2">
        <v>2</v>
      </c>
      <c r="CA2">
        <v>14</v>
      </c>
      <c r="CB2">
        <v>3</v>
      </c>
      <c r="CC2">
        <v>16</v>
      </c>
      <c r="CD2">
        <v>4</v>
      </c>
      <c r="CE2">
        <v>14</v>
      </c>
      <c r="CF2">
        <v>5</v>
      </c>
      <c r="CG2">
        <v>13</v>
      </c>
      <c r="CH2">
        <v>13</v>
      </c>
      <c r="CI2">
        <v>2</v>
      </c>
      <c r="CJ2">
        <v>3</v>
      </c>
      <c r="CL2">
        <v>12</v>
      </c>
      <c r="CM2">
        <v>0</v>
      </c>
      <c r="CN2">
        <v>0</v>
      </c>
      <c r="CO2">
        <v>11</v>
      </c>
      <c r="CP2">
        <v>12</v>
      </c>
      <c r="CQ2">
        <v>0</v>
      </c>
      <c r="CR2">
        <v>12</v>
      </c>
      <c r="CS2">
        <v>0</v>
      </c>
      <c r="CT2">
        <v>12</v>
      </c>
      <c r="CU2">
        <v>0</v>
      </c>
      <c r="CV2">
        <v>12</v>
      </c>
      <c r="CW2">
        <v>0</v>
      </c>
      <c r="CX2">
        <v>11</v>
      </c>
      <c r="CY2">
        <v>11</v>
      </c>
      <c r="CZ2">
        <v>0</v>
      </c>
      <c r="DA2">
        <v>0</v>
      </c>
      <c r="DC2">
        <f>((4/15)*100)</f>
        <v>26.666666666666668</v>
      </c>
      <c r="DD2">
        <f>((5/15)*100)</f>
        <v>33.333333333333329</v>
      </c>
      <c r="DE2">
        <f>((13/15)*100)</f>
        <v>86.666666666666671</v>
      </c>
      <c r="DF2">
        <f>((2/14)*100)</f>
        <v>14.285714285714285</v>
      </c>
      <c r="DG2">
        <f>((14/14)*100)</f>
        <v>100</v>
      </c>
      <c r="DH2">
        <f>((3/14)*100)</f>
        <v>21.428571428571427</v>
      </c>
      <c r="DI2">
        <f>((4/16)*100)</f>
        <v>25</v>
      </c>
      <c r="DJ2">
        <f>((14/16)*100)</f>
        <v>87.5</v>
      </c>
      <c r="DK2">
        <f>((5/16)*100)</f>
        <v>31.25</v>
      </c>
      <c r="DL2">
        <f>((13/13)*100)</f>
        <v>100</v>
      </c>
      <c r="DM2">
        <f>((2/13)*100)</f>
        <v>15.384615384615385</v>
      </c>
      <c r="DN2">
        <f>((3/13)*100)</f>
        <v>23.076923076923077</v>
      </c>
      <c r="DP2">
        <f>((0/12)*100)</f>
        <v>0</v>
      </c>
      <c r="DQ2">
        <f>((0/12)*100)</f>
        <v>0</v>
      </c>
      <c r="DR2">
        <f>((11/12)*100)</f>
        <v>91.666666666666657</v>
      </c>
      <c r="DS2">
        <f>((0/12)*100)</f>
        <v>0</v>
      </c>
      <c r="DT2">
        <f>((12/12)*100)</f>
        <v>100</v>
      </c>
      <c r="DU2">
        <f>((0/12)*100)</f>
        <v>0</v>
      </c>
      <c r="DV2">
        <f>((0/12)*100)</f>
        <v>0</v>
      </c>
      <c r="DW2">
        <f>((12/12)*100)</f>
        <v>100</v>
      </c>
      <c r="DX2">
        <f>((0/12)*100)</f>
        <v>0</v>
      </c>
      <c r="DY2">
        <f>((11/11)*100)</f>
        <v>100</v>
      </c>
      <c r="DZ2">
        <f>((0/11)*100)</f>
        <v>0</v>
      </c>
      <c r="EA2">
        <f>((0/11)*100)</f>
        <v>0</v>
      </c>
    </row>
    <row r="3" spans="1:131" x14ac:dyDescent="0.25">
      <c r="A3">
        <v>83.044785000000005</v>
      </c>
      <c r="B3">
        <v>8.3916160000000009</v>
      </c>
      <c r="C3">
        <v>71.920634000000007</v>
      </c>
      <c r="D3">
        <v>7.3608979999999997</v>
      </c>
      <c r="E3">
        <v>62.229579000000001</v>
      </c>
      <c r="F3">
        <v>9.1476550000000003</v>
      </c>
      <c r="G3">
        <v>72.67152200000001</v>
      </c>
      <c r="H3">
        <v>6.5048599999999999</v>
      </c>
      <c r="K3">
        <f>(15/200)</f>
        <v>7.4999999999999997E-2</v>
      </c>
      <c r="L3">
        <f>(14/200)</f>
        <v>7.0000000000000007E-2</v>
      </c>
      <c r="M3">
        <f>(18/200)</f>
        <v>0.09</v>
      </c>
      <c r="N3">
        <f>(13/200)</f>
        <v>6.5000000000000002E-2</v>
      </c>
      <c r="P3">
        <f>(11/200)</f>
        <v>5.5E-2</v>
      </c>
      <c r="Q3">
        <f>(11/200)</f>
        <v>5.5E-2</v>
      </c>
      <c r="R3">
        <f>(10/200)</f>
        <v>0.05</v>
      </c>
      <c r="S3">
        <f>(11/200)</f>
        <v>5.5E-2</v>
      </c>
      <c r="U3">
        <f>0.075+0.055</f>
        <v>0.13</v>
      </c>
      <c r="V3">
        <f>0.07+0.055</f>
        <v>0.125</v>
      </c>
      <c r="W3">
        <f>0.09+0.05</f>
        <v>0.14000000000000001</v>
      </c>
      <c r="X3">
        <f>0.065+0.055</f>
        <v>0.12</v>
      </c>
      <c r="Z3">
        <f>SQRT((ABS($A$4-$A$3)^2+(ABS($B$4-$B$3)^2)))</f>
        <v>26.524808396082438</v>
      </c>
      <c r="AA3">
        <f>SQRT((ABS($C$4-$C$3)^2+(ABS($D$4-$D$3)^2)))</f>
        <v>20.519124784365438</v>
      </c>
      <c r="AB3">
        <f>SQRT((ABS($E$4-$E$3)^2+(ABS($F$4-$F$3)^2)))</f>
        <v>25.286051598250367</v>
      </c>
      <c r="AC3">
        <f>SQRT((ABS($G$4-$G$3)^2+(ABS($H$4-$H$3)^2)))</f>
        <v>21.030091778007552</v>
      </c>
      <c r="AJ3">
        <f>1/0.13</f>
        <v>7.6923076923076916</v>
      </c>
      <c r="AK3">
        <f>1/0.125</f>
        <v>8</v>
      </c>
      <c r="AL3">
        <f>1/0.14</f>
        <v>7.1428571428571423</v>
      </c>
      <c r="AM3">
        <f>1/0.12</f>
        <v>8.3333333333333339</v>
      </c>
      <c r="AO3">
        <f t="shared" si="0"/>
        <v>204.03698766217261</v>
      </c>
      <c r="AP3">
        <f t="shared" si="1"/>
        <v>164.1529982749235</v>
      </c>
      <c r="AQ3">
        <f t="shared" si="2"/>
        <v>180.6146542732169</v>
      </c>
      <c r="AR3">
        <f t="shared" si="3"/>
        <v>175.2507648167296</v>
      </c>
      <c r="AT3" t="s">
        <v>299</v>
      </c>
      <c r="AV3">
        <f>((0.075/0.13)*100)</f>
        <v>57.692307692307686</v>
      </c>
      <c r="AW3">
        <f>((0.07/0.125)*100)</f>
        <v>56.000000000000007</v>
      </c>
      <c r="AX3">
        <f>((0.09/0.14)*100)</f>
        <v>64.285714285714278</v>
      </c>
      <c r="AY3">
        <f>((0.065/0.12)*100)</f>
        <v>54.166666666666671</v>
      </c>
      <c r="BA3">
        <f>((0.055/0.13)*100)</f>
        <v>42.307692307692307</v>
      </c>
      <c r="BB3">
        <f>((0.055/0.125)*100)</f>
        <v>44</v>
      </c>
      <c r="BC3">
        <f>((0.05/0.14)*100)</f>
        <v>35.714285714285715</v>
      </c>
      <c r="BD3">
        <f>((0.055/0.12)*100)</f>
        <v>45.833333333333336</v>
      </c>
      <c r="BF3">
        <f>ABS($B$3-$D$3)</f>
        <v>1.0307180000000011</v>
      </c>
      <c r="BG3">
        <f>ABS($F$3-$H$3)</f>
        <v>2.6427950000000004</v>
      </c>
      <c r="BL3">
        <f>SQRT((ABS($A$3-$E$4)^2+(ABS($B$3-$F$4)^2)))</f>
        <v>4.4718746272646053</v>
      </c>
      <c r="BM3">
        <f>SQRT((ABS($C$3-$G$3)^2+(ABS($D$3-$H$3)^2)))</f>
        <v>1.138698312103783</v>
      </c>
      <c r="BO3">
        <f>SQRT((ABS($A$3-$G$4)^2+(ABS($B$3-$H$4)^2)))</f>
        <v>10.951572496558203</v>
      </c>
      <c r="BP3">
        <f>SQRT((ABS($C$3-$E$3)^2+(ABS($D$3-$F$3)^2)))</f>
        <v>9.8543922993797093</v>
      </c>
      <c r="BR3">
        <f>DEGREES(ACOS((10.7711902326193^2+25.2860515982504^2-14.9901469452067^2)/(2*10.7711902326193*25.2860515982504)))</f>
        <v>13.029015432384147</v>
      </c>
      <c r="BS3">
        <f>DEGREES(ACOS((14.9901469452067^2+21.0300917780076^2-6.78823253961066^2)/(2*14.9901469452067*21.0300917780076)))</f>
        <v>10.010792078496181</v>
      </c>
      <c r="BU3">
        <v>15</v>
      </c>
      <c r="BV3">
        <v>6</v>
      </c>
      <c r="BW3">
        <v>5</v>
      </c>
      <c r="BX3">
        <v>11</v>
      </c>
      <c r="BY3">
        <v>14</v>
      </c>
      <c r="BZ3">
        <v>3</v>
      </c>
      <c r="CA3">
        <v>13</v>
      </c>
      <c r="CB3">
        <v>3</v>
      </c>
      <c r="CC3">
        <v>18</v>
      </c>
      <c r="CD3">
        <v>7</v>
      </c>
      <c r="CE3">
        <v>13</v>
      </c>
      <c r="CF3">
        <v>7</v>
      </c>
      <c r="CG3">
        <v>13</v>
      </c>
      <c r="CH3">
        <v>11</v>
      </c>
      <c r="CI3">
        <v>4</v>
      </c>
      <c r="CJ3">
        <v>7</v>
      </c>
      <c r="CL3">
        <v>11</v>
      </c>
      <c r="CM3">
        <v>0</v>
      </c>
      <c r="CN3">
        <v>0</v>
      </c>
      <c r="CO3">
        <v>9</v>
      </c>
      <c r="CP3">
        <v>11</v>
      </c>
      <c r="CQ3">
        <v>0</v>
      </c>
      <c r="CR3">
        <v>9</v>
      </c>
      <c r="CS3">
        <v>0</v>
      </c>
      <c r="CT3">
        <v>10</v>
      </c>
      <c r="CU3">
        <v>0</v>
      </c>
      <c r="CV3">
        <v>9</v>
      </c>
      <c r="CW3">
        <v>0</v>
      </c>
      <c r="CX3">
        <v>11</v>
      </c>
      <c r="CY3">
        <v>9</v>
      </c>
      <c r="CZ3">
        <v>0</v>
      </c>
      <c r="DA3">
        <v>0</v>
      </c>
      <c r="DC3">
        <f>((6/15)*100)</f>
        <v>40</v>
      </c>
      <c r="DD3">
        <f>((5/15)*100)</f>
        <v>33.333333333333329</v>
      </c>
      <c r="DE3">
        <f>((11/15)*100)</f>
        <v>73.333333333333329</v>
      </c>
      <c r="DF3">
        <f>((3/14)*100)</f>
        <v>21.428571428571427</v>
      </c>
      <c r="DG3">
        <f>((13/14)*100)</f>
        <v>92.857142857142861</v>
      </c>
      <c r="DH3">
        <f>((3/14)*100)</f>
        <v>21.428571428571427</v>
      </c>
      <c r="DI3">
        <f>((7/18)*100)</f>
        <v>38.888888888888893</v>
      </c>
      <c r="DJ3">
        <f>((13/18)*100)</f>
        <v>72.222222222222214</v>
      </c>
      <c r="DK3">
        <f>((7/18)*100)</f>
        <v>38.888888888888893</v>
      </c>
      <c r="DL3">
        <f>((11/13)*100)</f>
        <v>84.615384615384613</v>
      </c>
      <c r="DM3">
        <f>((4/13)*100)</f>
        <v>30.76923076923077</v>
      </c>
      <c r="DN3">
        <f>((7/13)*100)</f>
        <v>53.846153846153847</v>
      </c>
      <c r="DP3">
        <f>((0/11)*100)</f>
        <v>0</v>
      </c>
      <c r="DQ3">
        <f>((0/11)*100)</f>
        <v>0</v>
      </c>
      <c r="DR3">
        <f>((9/11)*100)</f>
        <v>81.818181818181827</v>
      </c>
      <c r="DS3">
        <f>((0/11)*100)</f>
        <v>0</v>
      </c>
      <c r="DT3">
        <f>((9/11)*100)</f>
        <v>81.818181818181827</v>
      </c>
      <c r="DU3">
        <f>((0/11)*100)</f>
        <v>0</v>
      </c>
      <c r="DV3">
        <f>((0/10)*100)</f>
        <v>0</v>
      </c>
      <c r="DW3">
        <f>((9/10)*100)</f>
        <v>90</v>
      </c>
      <c r="DX3">
        <f>((0/10)*100)</f>
        <v>0</v>
      </c>
      <c r="DY3">
        <f>((9/11)*100)</f>
        <v>81.818181818181827</v>
      </c>
      <c r="DZ3">
        <f>((0/11)*100)</f>
        <v>0</v>
      </c>
      <c r="EA3">
        <f>((0/11)*100)</f>
        <v>0</v>
      </c>
    </row>
    <row r="4" spans="1:131" x14ac:dyDescent="0.25">
      <c r="A4">
        <v>109.55554400000001</v>
      </c>
      <c r="B4">
        <v>7.5284139999999997</v>
      </c>
      <c r="C4">
        <v>92.399752000000007</v>
      </c>
      <c r="D4">
        <v>6.0801920000000003</v>
      </c>
      <c r="E4">
        <v>87.510323</v>
      </c>
      <c r="F4">
        <v>8.6295929999999998</v>
      </c>
      <c r="G4">
        <v>93.690508000000008</v>
      </c>
      <c r="H4">
        <v>5.8214949999999996</v>
      </c>
      <c r="K4">
        <f>(12/200)</f>
        <v>0.06</v>
      </c>
      <c r="L4">
        <f>(15/200)</f>
        <v>7.4999999999999997E-2</v>
      </c>
      <c r="M4">
        <f>(16/200)</f>
        <v>0.08</v>
      </c>
      <c r="N4">
        <f>(15/200)</f>
        <v>7.4999999999999997E-2</v>
      </c>
      <c r="P4">
        <f>(10/200)</f>
        <v>0.05</v>
      </c>
      <c r="Q4">
        <f>(9/200)</f>
        <v>4.4999999999999998E-2</v>
      </c>
      <c r="R4">
        <f>(10/200)</f>
        <v>0.05</v>
      </c>
      <c r="S4">
        <f>(9/200)</f>
        <v>4.4999999999999998E-2</v>
      </c>
      <c r="U4">
        <f>0.06+0.05</f>
        <v>0.11</v>
      </c>
      <c r="V4">
        <f>0.075+0.045</f>
        <v>0.12</v>
      </c>
      <c r="W4">
        <f>0.08+0.05</f>
        <v>0.13</v>
      </c>
      <c r="X4">
        <f>0.075+0.045</f>
        <v>0.12</v>
      </c>
      <c r="Z4">
        <f>SQRT((ABS($A$5-$A$4)^2+(ABS($B$5-$B$4)^2)))</f>
        <v>23.314506360576956</v>
      </c>
      <c r="AA4">
        <f>SQRT((ABS($C$5-$C$4)^2+(ABS($D$5-$D$4)^2)))</f>
        <v>26.645173301345224</v>
      </c>
      <c r="AB4">
        <f>SQRT((ABS($E$5-$E$4)^2+(ABS($F$5-$F$4)^2)))</f>
        <v>28.392098156578886</v>
      </c>
      <c r="AC4">
        <f>SQRT((ABS($G$5-$G$4)^2+(ABS($H$5-$H$4)^2)))</f>
        <v>26.786696438109502</v>
      </c>
      <c r="AJ4">
        <f>1/0.11</f>
        <v>9.0909090909090917</v>
      </c>
      <c r="AK4">
        <f>1/0.12</f>
        <v>8.3333333333333339</v>
      </c>
      <c r="AL4">
        <f>1/0.13</f>
        <v>7.6923076923076916</v>
      </c>
      <c r="AM4">
        <f>1/0.12</f>
        <v>8.3333333333333339</v>
      </c>
      <c r="AO4">
        <f t="shared" si="0"/>
        <v>211.95005782342687</v>
      </c>
      <c r="AP4">
        <f t="shared" si="1"/>
        <v>222.04311084454355</v>
      </c>
      <c r="AQ4">
        <f t="shared" si="2"/>
        <v>218.40075505060682</v>
      </c>
      <c r="AR4">
        <f t="shared" si="3"/>
        <v>223.22247031757919</v>
      </c>
      <c r="AT4">
        <f>SUM(Z:AC)</f>
        <v>4859.8741703039441</v>
      </c>
      <c r="AV4">
        <f>((0.06/0.11)*100)</f>
        <v>54.54545454545454</v>
      </c>
      <c r="AW4">
        <f>((0.075/0.12)*100)</f>
        <v>62.5</v>
      </c>
      <c r="AX4">
        <f>((0.08/0.13)*100)</f>
        <v>61.53846153846154</v>
      </c>
      <c r="AY4">
        <f>((0.075/0.12)*100)</f>
        <v>62.5</v>
      </c>
      <c r="BA4">
        <f>((0.05/0.11)*100)</f>
        <v>45.45454545454546</v>
      </c>
      <c r="BB4">
        <f>((0.045/0.12)*100)</f>
        <v>37.5</v>
      </c>
      <c r="BC4">
        <f>((0.05/0.13)*100)</f>
        <v>38.461538461538467</v>
      </c>
      <c r="BD4">
        <f>((0.045/0.12)*100)</f>
        <v>37.5</v>
      </c>
      <c r="BF4">
        <f>ABS($B$4-$D$4)</f>
        <v>1.4482219999999995</v>
      </c>
      <c r="BG4">
        <f>ABS($F$4-$H$4)</f>
        <v>2.8080980000000002</v>
      </c>
      <c r="BL4">
        <f>SQRT((ABS($A$4-$E$5)^2+(ABS($B$4-$F$5)^2)))</f>
        <v>6.3419081866914402</v>
      </c>
      <c r="BM4">
        <f>SQRT((ABS($C$4-$G$4)^2+(ABS($D$4-$H$4)^2)))</f>
        <v>1.3164251552386124</v>
      </c>
      <c r="BO4">
        <f>SQRT((ABS($A$4-$G$5)^2+(ABS($B$4-$H$5)^2)))</f>
        <v>11.201181057123264</v>
      </c>
      <c r="BP4">
        <f>SQRT((ABS($C$4-$E$4)^2+(ABS($D$4-$F$4)^2)))</f>
        <v>5.5141600815393517</v>
      </c>
      <c r="BR4">
        <f>DEGREES(ACOS((6.78823253961066^2+28.3920981565789^2-22.289933285457^2)/(2*6.78823253961066*28.3920981565789)))</f>
        <v>22.798138987480893</v>
      </c>
      <c r="BS4">
        <f>DEGREES(ACOS((22.289933285457^2+26.7866964381095^2-5.37982454840276^2)/(2*22.289933285457*26.7866964381095)))</f>
        <v>6.9290271741522602</v>
      </c>
      <c r="BU4">
        <v>12</v>
      </c>
      <c r="BV4">
        <v>4</v>
      </c>
      <c r="BW4">
        <v>6</v>
      </c>
      <c r="BX4">
        <v>10</v>
      </c>
      <c r="BY4">
        <v>15</v>
      </c>
      <c r="BZ4">
        <v>6</v>
      </c>
      <c r="CA4">
        <v>9</v>
      </c>
      <c r="CB4">
        <v>6</v>
      </c>
      <c r="CC4">
        <v>16</v>
      </c>
      <c r="CD4">
        <v>6</v>
      </c>
      <c r="CE4">
        <v>9</v>
      </c>
      <c r="CF4">
        <v>11</v>
      </c>
      <c r="CG4">
        <v>15</v>
      </c>
      <c r="CH4">
        <v>10</v>
      </c>
      <c r="CI4">
        <v>6</v>
      </c>
      <c r="CJ4">
        <v>11</v>
      </c>
      <c r="CL4">
        <v>10</v>
      </c>
      <c r="CM4">
        <v>1</v>
      </c>
      <c r="CN4">
        <v>0</v>
      </c>
      <c r="CO4">
        <v>5</v>
      </c>
      <c r="CP4">
        <v>9</v>
      </c>
      <c r="CQ4">
        <v>0</v>
      </c>
      <c r="CR4">
        <v>4</v>
      </c>
      <c r="CS4">
        <v>0</v>
      </c>
      <c r="CT4">
        <v>10</v>
      </c>
      <c r="CU4">
        <v>0</v>
      </c>
      <c r="CV4">
        <v>4</v>
      </c>
      <c r="CW4">
        <v>4</v>
      </c>
      <c r="CX4">
        <v>9</v>
      </c>
      <c r="CY4">
        <v>5</v>
      </c>
      <c r="CZ4">
        <v>0</v>
      </c>
      <c r="DA4">
        <v>4</v>
      </c>
      <c r="DC4">
        <f>((4/12)*100)</f>
        <v>33.333333333333329</v>
      </c>
      <c r="DD4">
        <f>((6/12)*100)</f>
        <v>50</v>
      </c>
      <c r="DE4">
        <f>((10/12)*100)</f>
        <v>83.333333333333343</v>
      </c>
      <c r="DF4">
        <f>((6/15)*100)</f>
        <v>40</v>
      </c>
      <c r="DG4">
        <f>((9/15)*100)</f>
        <v>60</v>
      </c>
      <c r="DH4">
        <f>((6/15)*100)</f>
        <v>40</v>
      </c>
      <c r="DI4">
        <f>((6/16)*100)</f>
        <v>37.5</v>
      </c>
      <c r="DJ4">
        <f>((9/16)*100)</f>
        <v>56.25</v>
      </c>
      <c r="DK4">
        <f>((11/16)*100)</f>
        <v>68.75</v>
      </c>
      <c r="DL4">
        <f>((10/15)*100)</f>
        <v>66.666666666666657</v>
      </c>
      <c r="DM4">
        <f>((6/15)*100)</f>
        <v>40</v>
      </c>
      <c r="DN4">
        <f>((11/15)*100)</f>
        <v>73.333333333333329</v>
      </c>
      <c r="DP4">
        <f>((1/10)*100)</f>
        <v>10</v>
      </c>
      <c r="DQ4">
        <f>((0/10)*100)</f>
        <v>0</v>
      </c>
      <c r="DR4">
        <f>((5/10)*100)</f>
        <v>50</v>
      </c>
      <c r="DS4">
        <f>((0/9)*100)</f>
        <v>0</v>
      </c>
      <c r="DT4">
        <f>((4/9)*100)</f>
        <v>44.444444444444443</v>
      </c>
      <c r="DU4">
        <f>((0/9)*100)</f>
        <v>0</v>
      </c>
      <c r="DV4">
        <f>((0/10)*100)</f>
        <v>0</v>
      </c>
      <c r="DW4">
        <f>((4/10)*100)</f>
        <v>40</v>
      </c>
      <c r="DX4">
        <f>((4/10)*100)</f>
        <v>40</v>
      </c>
      <c r="DY4">
        <f>((5/9)*100)</f>
        <v>55.555555555555557</v>
      </c>
      <c r="DZ4">
        <f>((0/9)*100)</f>
        <v>0</v>
      </c>
      <c r="EA4">
        <f>((4/9)*100)</f>
        <v>44.444444444444443</v>
      </c>
    </row>
    <row r="5" spans="1:131" x14ac:dyDescent="0.25">
      <c r="A5">
        <v>132.869822</v>
      </c>
      <c r="B5">
        <v>7.425224</v>
      </c>
      <c r="C5">
        <v>119.04220400000001</v>
      </c>
      <c r="D5">
        <v>5.6993879999999999</v>
      </c>
      <c r="E5">
        <v>115.890826</v>
      </c>
      <c r="F5">
        <v>7.818244</v>
      </c>
      <c r="G5">
        <v>120.46414000000001</v>
      </c>
      <c r="H5">
        <v>4.9849930000000002</v>
      </c>
      <c r="K5">
        <f>(19/200)</f>
        <v>9.5000000000000001E-2</v>
      </c>
      <c r="L5">
        <f>(14/200)</f>
        <v>7.0000000000000007E-2</v>
      </c>
      <c r="M5">
        <f>(13/200)</f>
        <v>6.5000000000000002E-2</v>
      </c>
      <c r="N5">
        <f>(12/200)</f>
        <v>0.06</v>
      </c>
      <c r="P5">
        <f>(11/200)</f>
        <v>5.5E-2</v>
      </c>
      <c r="Q5">
        <f>(9/200)</f>
        <v>4.4999999999999998E-2</v>
      </c>
      <c r="R5">
        <f>(9/200)</f>
        <v>4.4999999999999998E-2</v>
      </c>
      <c r="S5">
        <f>(9/200)</f>
        <v>4.4999999999999998E-2</v>
      </c>
      <c r="U5">
        <f>0.095+0.055</f>
        <v>0.15</v>
      </c>
      <c r="V5">
        <f>0.07+0.045</f>
        <v>0.115</v>
      </c>
      <c r="W5">
        <f>0.065+0.045</f>
        <v>0.11</v>
      </c>
      <c r="X5">
        <f>0.06+0.045</f>
        <v>0.105</v>
      </c>
      <c r="Z5">
        <f>SQRT((ABS($A$6-$A$5)^2+(ABS($B$6-$B$5)^2)))</f>
        <v>36.609361855346194</v>
      </c>
      <c r="AA5">
        <f>SQRT((ABS($C$6-$C$5)^2+(ABS($D$6-$D$5)^2)))</f>
        <v>32.654314711371612</v>
      </c>
      <c r="AB5">
        <f>SQRT((ABS($E$6-$E$5)^2+(ABS($F$6-$F$5)^2)))</f>
        <v>20.843302375283095</v>
      </c>
      <c r="AC5">
        <f>SQRT((ABS($G$6-$G$5)^2+(ABS($H$6-$H$5)^2)))</f>
        <v>31.654099122824835</v>
      </c>
      <c r="AJ5">
        <f>1/0.15</f>
        <v>6.666666666666667</v>
      </c>
      <c r="AK5">
        <f>1/0.115</f>
        <v>8.695652173913043</v>
      </c>
      <c r="AL5">
        <f>1/0.11</f>
        <v>9.0909090909090917</v>
      </c>
      <c r="AM5">
        <f>1/0.105</f>
        <v>9.5238095238095237</v>
      </c>
      <c r="AO5">
        <f t="shared" si="0"/>
        <v>244.06241236897463</v>
      </c>
      <c r="AP5">
        <f t="shared" si="1"/>
        <v>283.95056270757919</v>
      </c>
      <c r="AQ5">
        <f t="shared" si="2"/>
        <v>189.48456704802814</v>
      </c>
      <c r="AR5">
        <f t="shared" si="3"/>
        <v>301.4676106935699</v>
      </c>
      <c r="AT5" t="s">
        <v>300</v>
      </c>
      <c r="AV5">
        <f>((0.095/0.15)*100)</f>
        <v>63.333333333333343</v>
      </c>
      <c r="AW5">
        <f>((0.07/0.115)*100)</f>
        <v>60.869565217391312</v>
      </c>
      <c r="AX5">
        <f>((0.065/0.11)*100)</f>
        <v>59.090909090909093</v>
      </c>
      <c r="AY5">
        <f>((0.06/0.105)*100)</f>
        <v>57.142857142857139</v>
      </c>
      <c r="BA5">
        <f>((0.055/0.15)*100)</f>
        <v>36.666666666666671</v>
      </c>
      <c r="BB5">
        <f>((0.045/0.115)*100)</f>
        <v>39.130434782608688</v>
      </c>
      <c r="BC5">
        <f>((0.045/0.11)*100)</f>
        <v>40.909090909090907</v>
      </c>
      <c r="BD5">
        <f>((0.045/0.105)*100)</f>
        <v>42.857142857142854</v>
      </c>
      <c r="BF5">
        <f>ABS($B$5-$D$5)</f>
        <v>1.7258360000000001</v>
      </c>
      <c r="BG5">
        <f>ABS($F$5-$H$5)</f>
        <v>2.8332509999999997</v>
      </c>
      <c r="BL5">
        <f>SQRT((ABS($A$5-$E$6)^2+(ABS($B$5-$F$6)^2)))</f>
        <v>3.8607307255008108</v>
      </c>
      <c r="BM5">
        <f>SQRT((ABS($C$5-$G$5)^2+(ABS($D$5-$H$5)^2)))</f>
        <v>1.5913083309406151</v>
      </c>
      <c r="BO5">
        <f>SQRT((ABS($A$5-$G$6)^2+(ABS($B$5-$H$6)^2)))</f>
        <v>19.235588396313329</v>
      </c>
      <c r="BP5">
        <f>SQRT((ABS($C$5-$E$5)^2+(ABS($D$5-$F$5)^2)))</f>
        <v>3.7974641601495138</v>
      </c>
      <c r="BR5">
        <f>DEGREES(ACOS((15.3810094341226^2+39.1134764425434^2-23.9562626628553^2)/(2*15.3810094341226*39.1134764425434)))</f>
        <v>7.6369904382292173</v>
      </c>
      <c r="BS5">
        <f>DEGREES(ACOS((16.4494139234214^2+31.6540991228248^2-15.3810094341226^2)/(2*16.4494139234214*31.6540991228248)))</f>
        <v>5.833580806314365</v>
      </c>
      <c r="BU5">
        <v>19</v>
      </c>
      <c r="BV5">
        <v>12</v>
      </c>
      <c r="BW5">
        <v>10</v>
      </c>
      <c r="BX5">
        <v>11</v>
      </c>
      <c r="BY5">
        <v>14</v>
      </c>
      <c r="BZ5">
        <v>4</v>
      </c>
      <c r="CA5">
        <v>7</v>
      </c>
      <c r="CB5">
        <v>5</v>
      </c>
      <c r="CC5">
        <v>13</v>
      </c>
      <c r="CD5">
        <v>5</v>
      </c>
      <c r="CE5">
        <v>7</v>
      </c>
      <c r="CF5">
        <v>9</v>
      </c>
      <c r="CG5">
        <v>12</v>
      </c>
      <c r="CH5">
        <v>8</v>
      </c>
      <c r="CI5">
        <v>4</v>
      </c>
      <c r="CJ5">
        <v>9</v>
      </c>
      <c r="CL5">
        <v>11</v>
      </c>
      <c r="CM5">
        <v>1</v>
      </c>
      <c r="CN5">
        <v>3</v>
      </c>
      <c r="CO5">
        <v>7</v>
      </c>
      <c r="CP5">
        <v>9</v>
      </c>
      <c r="CQ5">
        <v>1</v>
      </c>
      <c r="CR5">
        <v>2</v>
      </c>
      <c r="CS5">
        <v>0</v>
      </c>
      <c r="CT5">
        <v>9</v>
      </c>
      <c r="CU5">
        <v>3</v>
      </c>
      <c r="CV5">
        <v>2</v>
      </c>
      <c r="CW5">
        <v>5</v>
      </c>
      <c r="CX5">
        <v>9</v>
      </c>
      <c r="CY5">
        <v>7</v>
      </c>
      <c r="CZ5">
        <v>0</v>
      </c>
      <c r="DA5">
        <v>5</v>
      </c>
      <c r="DC5">
        <f>((12/19)*100)</f>
        <v>63.157894736842103</v>
      </c>
      <c r="DD5">
        <f>((10/19)*100)</f>
        <v>52.631578947368418</v>
      </c>
      <c r="DE5">
        <f>((11/19)*100)</f>
        <v>57.894736842105267</v>
      </c>
      <c r="DF5">
        <f>((4/14)*100)</f>
        <v>28.571428571428569</v>
      </c>
      <c r="DG5">
        <f>((7/14)*100)</f>
        <v>50</v>
      </c>
      <c r="DH5">
        <f>((5/14)*100)</f>
        <v>35.714285714285715</v>
      </c>
      <c r="DI5">
        <f>((5/13)*100)</f>
        <v>38.461538461538467</v>
      </c>
      <c r="DJ5">
        <f>((7/13)*100)</f>
        <v>53.846153846153847</v>
      </c>
      <c r="DK5">
        <f>((9/13)*100)</f>
        <v>69.230769230769226</v>
      </c>
      <c r="DL5">
        <f>((8/12)*100)</f>
        <v>66.666666666666657</v>
      </c>
      <c r="DM5">
        <f>((4/12)*100)</f>
        <v>33.333333333333329</v>
      </c>
      <c r="DN5">
        <f>((9/12)*100)</f>
        <v>75</v>
      </c>
      <c r="DP5">
        <f>((1/11)*100)</f>
        <v>9.0909090909090917</v>
      </c>
      <c r="DQ5">
        <f>((3/11)*100)</f>
        <v>27.27272727272727</v>
      </c>
      <c r="DR5">
        <f>((7/11)*100)</f>
        <v>63.636363636363633</v>
      </c>
      <c r="DS5">
        <f>((1/9)*100)</f>
        <v>11.111111111111111</v>
      </c>
      <c r="DT5">
        <f>((2/9)*100)</f>
        <v>22.222222222222221</v>
      </c>
      <c r="DU5">
        <f>((0/9)*100)</f>
        <v>0</v>
      </c>
      <c r="DV5">
        <f>((3/9)*100)</f>
        <v>33.333333333333329</v>
      </c>
      <c r="DW5">
        <f>((2/9)*100)</f>
        <v>22.222222222222221</v>
      </c>
      <c r="DX5">
        <f>((5/9)*100)</f>
        <v>55.555555555555557</v>
      </c>
      <c r="DY5">
        <f>((7/9)*100)</f>
        <v>77.777777777777786</v>
      </c>
      <c r="DZ5">
        <f>((0/9)*100)</f>
        <v>0</v>
      </c>
      <c r="EA5">
        <f>((5/9)*100)</f>
        <v>55.555555555555557</v>
      </c>
    </row>
    <row r="6" spans="1:131" x14ac:dyDescent="0.25">
      <c r="A6">
        <v>169.460713</v>
      </c>
      <c r="B6">
        <v>8.5880100000000006</v>
      </c>
      <c r="C6">
        <v>151.65403000000001</v>
      </c>
      <c r="D6">
        <v>7.3646430000000001</v>
      </c>
      <c r="E6">
        <v>136.730547</v>
      </c>
      <c r="F6">
        <v>7.4318730000000004</v>
      </c>
      <c r="G6">
        <v>152.08255</v>
      </c>
      <c r="H6">
        <v>6.4877039999999999</v>
      </c>
      <c r="K6">
        <f>(12/200)</f>
        <v>0.06</v>
      </c>
      <c r="L6">
        <f>(17/200)</f>
        <v>8.5000000000000006E-2</v>
      </c>
      <c r="M6">
        <f>(17/200)</f>
        <v>8.5000000000000006E-2</v>
      </c>
      <c r="N6">
        <f>(17/200)</f>
        <v>8.5000000000000006E-2</v>
      </c>
      <c r="P6">
        <f>(9/200)</f>
        <v>4.4999999999999998E-2</v>
      </c>
      <c r="Q6">
        <f>(8/200)</f>
        <v>0.04</v>
      </c>
      <c r="R6">
        <f>(9/200)</f>
        <v>4.4999999999999998E-2</v>
      </c>
      <c r="S6">
        <f>(8/200)</f>
        <v>0.04</v>
      </c>
      <c r="U6">
        <f>0.06+0.045</f>
        <v>0.105</v>
      </c>
      <c r="V6">
        <f>0.085+0.04</f>
        <v>0.125</v>
      </c>
      <c r="W6">
        <f>0.085+0.045</f>
        <v>0.13</v>
      </c>
      <c r="X6">
        <f>0.085+0.04</f>
        <v>0.125</v>
      </c>
      <c r="Z6">
        <f>SQRT((ABS($A$7-$A$6)^2+(ABS($B$7-$B$6)^2)))</f>
        <v>27.274564080680022</v>
      </c>
      <c r="AA6">
        <f>SQRT((ABS($C$7-$C$6)^2+(ABS($D$7-$D$6)^2)))</f>
        <v>23.590673669355368</v>
      </c>
      <c r="AB6">
        <f>SQRT((ABS($E$7-$E$6)^2+(ABS($F$7-$F$6)^2)))</f>
        <v>39.113476442543366</v>
      </c>
      <c r="AC6">
        <f>SQRT((ABS($G$7-$G$6)^2+(ABS($H$7-$H$6)^2)))</f>
        <v>25.146301435906043</v>
      </c>
      <c r="AJ6">
        <f>1/0.105</f>
        <v>9.5238095238095237</v>
      </c>
      <c r="AK6">
        <f>1/0.125</f>
        <v>8</v>
      </c>
      <c r="AL6">
        <f>1/0.13</f>
        <v>7.6923076923076916</v>
      </c>
      <c r="AM6">
        <f>1/0.125</f>
        <v>8</v>
      </c>
      <c r="AO6">
        <f t="shared" si="0"/>
        <v>259.75775314933355</v>
      </c>
      <c r="AP6">
        <f t="shared" si="1"/>
        <v>188.72538935484295</v>
      </c>
      <c r="AQ6">
        <f t="shared" si="2"/>
        <v>300.87289571187205</v>
      </c>
      <c r="AR6">
        <f t="shared" si="3"/>
        <v>201.17041148724834</v>
      </c>
      <c r="AT6">
        <f>SUM(U:X)</f>
        <v>23.955000000000013</v>
      </c>
      <c r="AV6">
        <f>((0.06/0.105)*100)</f>
        <v>57.142857142857139</v>
      </c>
      <c r="AW6">
        <f>((0.085/0.125)*100)</f>
        <v>68</v>
      </c>
      <c r="AX6">
        <f>((0.085/0.13)*100)</f>
        <v>65.384615384615387</v>
      </c>
      <c r="AY6">
        <f>((0.085/0.125)*100)</f>
        <v>68</v>
      </c>
      <c r="BA6">
        <f>((0.045/0.105)*100)</f>
        <v>42.857142857142854</v>
      </c>
      <c r="BB6">
        <f>((0.04/0.125)*100)</f>
        <v>32</v>
      </c>
      <c r="BC6">
        <f>((0.045/0.13)*100)</f>
        <v>34.615384615384613</v>
      </c>
      <c r="BD6">
        <f>((0.04/0.125)*100)</f>
        <v>32</v>
      </c>
      <c r="BF6">
        <f>ABS($B$6-$D$6)</f>
        <v>1.2233670000000005</v>
      </c>
      <c r="BG6">
        <f>ABS($F$6-$H$6)</f>
        <v>0.94416900000000048</v>
      </c>
      <c r="BL6">
        <f>SQRT((ABS($A$6-$E$7)^2+(ABS($B$6-$F$7)^2)))</f>
        <v>6.4960220888489282</v>
      </c>
      <c r="BM6">
        <f>SQRT((ABS($C$6-$G$6)^2+(ABS($D$6-$H$6)^2)))</f>
        <v>0.97603862634682304</v>
      </c>
      <c r="BO6">
        <f>SQRT((ABS($A$6-$G$7)^2+(ABS($B$6-$H$7)^2)))</f>
        <v>8.0194177266727475</v>
      </c>
      <c r="BP6">
        <f>SQRT((ABS($C$6-$E$6)^2+(ABS($D$6-$F$6)^2)))</f>
        <v>14.923634434151392</v>
      </c>
      <c r="BR6">
        <f>DEGREES(ACOS((3.93615145507918^2+26.7986548716712^2-25.6308715939161^2)/(2*3.93615145507918*26.7986548716712)))</f>
        <v>68.67506212633667</v>
      </c>
      <c r="BS6">
        <f>DEGREES(ACOS((23.9562626628553^2+25.146301435906^2-3.93615145507918^2)/(2*23.9562626628553*25.146301435906)))</f>
        <v>8.7671077052858752</v>
      </c>
      <c r="BU6">
        <v>12</v>
      </c>
      <c r="BV6">
        <v>9</v>
      </c>
      <c r="BW6">
        <v>3</v>
      </c>
      <c r="BX6">
        <v>5</v>
      </c>
      <c r="BY6">
        <v>17</v>
      </c>
      <c r="BZ6">
        <v>12</v>
      </c>
      <c r="CA6">
        <v>10</v>
      </c>
      <c r="CB6">
        <v>9</v>
      </c>
      <c r="CC6">
        <v>17</v>
      </c>
      <c r="CD6">
        <v>8</v>
      </c>
      <c r="CE6">
        <v>10</v>
      </c>
      <c r="CF6">
        <v>15</v>
      </c>
      <c r="CG6">
        <v>17</v>
      </c>
      <c r="CH6">
        <v>8</v>
      </c>
      <c r="CI6">
        <v>10</v>
      </c>
      <c r="CJ6">
        <v>15</v>
      </c>
      <c r="CL6">
        <v>9</v>
      </c>
      <c r="CM6">
        <v>4</v>
      </c>
      <c r="CN6">
        <v>0</v>
      </c>
      <c r="CO6">
        <v>0</v>
      </c>
      <c r="CP6">
        <v>8</v>
      </c>
      <c r="CQ6">
        <v>1</v>
      </c>
      <c r="CR6">
        <v>2</v>
      </c>
      <c r="CS6">
        <v>0</v>
      </c>
      <c r="CT6">
        <v>9</v>
      </c>
      <c r="CU6">
        <v>0</v>
      </c>
      <c r="CV6">
        <v>2</v>
      </c>
      <c r="CW6">
        <v>6</v>
      </c>
      <c r="CX6">
        <v>8</v>
      </c>
      <c r="CY6">
        <v>0</v>
      </c>
      <c r="CZ6">
        <v>0</v>
      </c>
      <c r="DA6">
        <v>6</v>
      </c>
      <c r="DC6">
        <f>((9/12)*100)</f>
        <v>75</v>
      </c>
      <c r="DD6">
        <f>((3/12)*100)</f>
        <v>25</v>
      </c>
      <c r="DE6">
        <f>((5/12)*100)</f>
        <v>41.666666666666671</v>
      </c>
      <c r="DF6">
        <f>((12/17)*100)</f>
        <v>70.588235294117652</v>
      </c>
      <c r="DG6">
        <f>((10/17)*100)</f>
        <v>58.82352941176471</v>
      </c>
      <c r="DH6">
        <f>((9/17)*100)</f>
        <v>52.941176470588239</v>
      </c>
      <c r="DI6">
        <f>((8/17)*100)</f>
        <v>47.058823529411761</v>
      </c>
      <c r="DJ6">
        <f>((10/17)*100)</f>
        <v>58.82352941176471</v>
      </c>
      <c r="DK6">
        <f>((15/17)*100)</f>
        <v>88.235294117647058</v>
      </c>
      <c r="DL6">
        <f>((8/17)*100)</f>
        <v>47.058823529411761</v>
      </c>
      <c r="DM6">
        <f>((10/17)*100)</f>
        <v>58.82352941176471</v>
      </c>
      <c r="DN6">
        <f>((15/17)*100)</f>
        <v>88.235294117647058</v>
      </c>
      <c r="DP6">
        <f>((4/9)*100)</f>
        <v>44.444444444444443</v>
      </c>
      <c r="DQ6">
        <f>((0/9)*100)</f>
        <v>0</v>
      </c>
      <c r="DR6">
        <f>((0/9)*100)</f>
        <v>0</v>
      </c>
      <c r="DS6">
        <f>((1/8)*100)</f>
        <v>12.5</v>
      </c>
      <c r="DT6">
        <f>((2/8)*100)</f>
        <v>25</v>
      </c>
      <c r="DU6">
        <f>((0/8)*100)</f>
        <v>0</v>
      </c>
      <c r="DV6">
        <f>((0/9)*100)</f>
        <v>0</v>
      </c>
      <c r="DW6">
        <f>((2/9)*100)</f>
        <v>22.222222222222221</v>
      </c>
      <c r="DX6">
        <f>((6/9)*100)</f>
        <v>66.666666666666657</v>
      </c>
      <c r="DY6">
        <f>((0/8)*100)</f>
        <v>0</v>
      </c>
      <c r="DZ6">
        <f>((0/8)*100)</f>
        <v>0</v>
      </c>
      <c r="EA6">
        <f>((6/8)*100)</f>
        <v>75</v>
      </c>
    </row>
    <row r="7" spans="1:131" x14ac:dyDescent="0.25">
      <c r="A7">
        <v>196.701224</v>
      </c>
      <c r="B7">
        <v>9.9505099999999995</v>
      </c>
      <c r="C7">
        <v>175.243674</v>
      </c>
      <c r="D7">
        <v>7.144234</v>
      </c>
      <c r="E7">
        <v>175.74306000000001</v>
      </c>
      <c r="F7">
        <v>10.240408</v>
      </c>
      <c r="G7">
        <v>177.228621</v>
      </c>
      <c r="H7">
        <v>6.5953569999999999</v>
      </c>
      <c r="K7">
        <f>(12/200)</f>
        <v>0.06</v>
      </c>
      <c r="L7">
        <f>(17/200)</f>
        <v>8.5000000000000006E-2</v>
      </c>
      <c r="M7">
        <f>(13/200)</f>
        <v>6.5000000000000002E-2</v>
      </c>
      <c r="N7">
        <f>(15/200)</f>
        <v>7.4999999999999997E-2</v>
      </c>
      <c r="P7">
        <f>(9/200)</f>
        <v>4.4999999999999998E-2</v>
      </c>
      <c r="Q7">
        <f>(7/200)</f>
        <v>3.5000000000000003E-2</v>
      </c>
      <c r="R7">
        <f>(9/200)</f>
        <v>4.4999999999999998E-2</v>
      </c>
      <c r="S7">
        <f>(8/200)</f>
        <v>0.04</v>
      </c>
      <c r="U7">
        <f>0.06+0.045</f>
        <v>0.105</v>
      </c>
      <c r="V7">
        <f>0.085+0.035</f>
        <v>0.12000000000000001</v>
      </c>
      <c r="W7">
        <f>0.065+0.045</f>
        <v>0.11</v>
      </c>
      <c r="X7">
        <f>0.075+0.04</f>
        <v>0.11499999999999999</v>
      </c>
      <c r="Z7">
        <f>SQRT((ABS($A$8-$A$7)^2+(ABS($B$8-$B$7)^2)))</f>
        <v>24.166329211229826</v>
      </c>
      <c r="AA7">
        <f>SQRT((ABS($C$8-$C$7)^2+(ABS($D$8-$D$7)^2)))</f>
        <v>29.728755676598713</v>
      </c>
      <c r="AB7">
        <f>SQRT((ABS($E$8-$E$7)^2+(ABS($F$8-$F$7)^2)))</f>
        <v>26.798654871671165</v>
      </c>
      <c r="AC7">
        <f>SQRT((ABS($G$8-$G$7)^2+(ABS($H$8-$H$7)^2)))</f>
        <v>29.507862930712651</v>
      </c>
      <c r="AJ7">
        <f>1/0.105</f>
        <v>9.5238095238095237</v>
      </c>
      <c r="AK7">
        <f>1/0.12</f>
        <v>8.3333333333333339</v>
      </c>
      <c r="AL7">
        <f>1/0.11</f>
        <v>9.0909090909090917</v>
      </c>
      <c r="AM7">
        <f>1/0.115</f>
        <v>8.695652173913043</v>
      </c>
      <c r="AO7">
        <f t="shared" si="0"/>
        <v>230.15551629742691</v>
      </c>
      <c r="AP7">
        <f t="shared" si="1"/>
        <v>247.73963063832258</v>
      </c>
      <c r="AQ7">
        <f t="shared" si="2"/>
        <v>243.62413519701059</v>
      </c>
      <c r="AR7">
        <f t="shared" si="3"/>
        <v>256.59011244097962</v>
      </c>
      <c r="AV7">
        <f>((0.06/0.105)*100)</f>
        <v>57.142857142857139</v>
      </c>
      <c r="AW7">
        <f>((0.085/0.12)*100)</f>
        <v>70.833333333333343</v>
      </c>
      <c r="AX7">
        <f>((0.065/0.11)*100)</f>
        <v>59.090909090909093</v>
      </c>
      <c r="AY7">
        <f>((0.075/0.115)*100)</f>
        <v>65.217391304347814</v>
      </c>
      <c r="BA7">
        <f>((0.045/0.105)*100)</f>
        <v>42.857142857142854</v>
      </c>
      <c r="BB7">
        <f>((0.035/0.12)*100)</f>
        <v>29.166666666666668</v>
      </c>
      <c r="BC7">
        <f>((0.045/0.11)*100)</f>
        <v>40.909090909090907</v>
      </c>
      <c r="BD7">
        <f>((0.04/0.115)*100)</f>
        <v>34.782608695652172</v>
      </c>
      <c r="BF7">
        <f>ABS($B$7-$D$7)</f>
        <v>2.8062759999999995</v>
      </c>
      <c r="BG7">
        <f>ABS($F$7-$H$7)</f>
        <v>3.6450510000000005</v>
      </c>
      <c r="BL7">
        <f>SQRT((ABS($A$7-$E$8)^2+(ABS($B$7-$F$8)^2)))</f>
        <v>5.8778181957398008</v>
      </c>
      <c r="BM7">
        <f>SQRT((ABS($C$7-$G$7)^2+(ABS($D$7-$H$7)^2)))</f>
        <v>2.0594369507071639</v>
      </c>
      <c r="BO7">
        <f>SQRT((ABS($A$7-$G$8)^2+(ABS($B$7-$H$8)^2)))</f>
        <v>10.246697499013104</v>
      </c>
      <c r="BP7">
        <f>SQRT((ABS($C$7-$E$7)^2+(ABS($D$7-$F$7)^2)))</f>
        <v>3.1361887403777247</v>
      </c>
      <c r="BR7">
        <f>DEGREES(ACOS((5.06455508490618^2+23.7314732344313^2-19.6976512919671^2)/(2*5.06455508490618*23.7314732344313)))</f>
        <v>33.332641935725221</v>
      </c>
      <c r="BS7">
        <f>DEGREES(ACOS((25.6308715939161^2+29.5078629307126^2-5.06455508490618^2)/(2*25.6308715939161*29.5078629307126)))</f>
        <v>6.7929941501102133</v>
      </c>
      <c r="BU7">
        <v>12</v>
      </c>
      <c r="BV7">
        <v>6</v>
      </c>
      <c r="BW7">
        <v>4</v>
      </c>
      <c r="BX7">
        <v>7</v>
      </c>
      <c r="BY7">
        <v>17</v>
      </c>
      <c r="BZ7">
        <v>9</v>
      </c>
      <c r="CA7">
        <v>8</v>
      </c>
      <c r="CB7">
        <v>9</v>
      </c>
      <c r="CC7">
        <v>13</v>
      </c>
      <c r="CD7">
        <v>4</v>
      </c>
      <c r="CE7">
        <v>8</v>
      </c>
      <c r="CF7">
        <v>12</v>
      </c>
      <c r="CG7">
        <v>15</v>
      </c>
      <c r="CH7">
        <v>7</v>
      </c>
      <c r="CI7">
        <v>8</v>
      </c>
      <c r="CJ7">
        <v>12</v>
      </c>
      <c r="CL7">
        <v>9</v>
      </c>
      <c r="CM7">
        <v>1</v>
      </c>
      <c r="CN7">
        <v>0</v>
      </c>
      <c r="CO7">
        <v>1</v>
      </c>
      <c r="CP7">
        <v>7</v>
      </c>
      <c r="CQ7">
        <v>4</v>
      </c>
      <c r="CR7">
        <v>0</v>
      </c>
      <c r="CS7">
        <v>0</v>
      </c>
      <c r="CT7">
        <v>9</v>
      </c>
      <c r="CU7">
        <v>0</v>
      </c>
      <c r="CV7">
        <v>0</v>
      </c>
      <c r="CW7">
        <v>7</v>
      </c>
      <c r="CX7">
        <v>8</v>
      </c>
      <c r="CY7">
        <v>1</v>
      </c>
      <c r="CZ7">
        <v>0</v>
      </c>
      <c r="DA7">
        <v>7</v>
      </c>
      <c r="DC7">
        <f>((6/12)*100)</f>
        <v>50</v>
      </c>
      <c r="DD7">
        <f>((4/12)*100)</f>
        <v>33.333333333333329</v>
      </c>
      <c r="DE7">
        <f>((7/12)*100)</f>
        <v>58.333333333333336</v>
      </c>
      <c r="DF7">
        <f>((9/17)*100)</f>
        <v>52.941176470588239</v>
      </c>
      <c r="DG7">
        <f>((8/17)*100)</f>
        <v>47.058823529411761</v>
      </c>
      <c r="DH7">
        <f>((9/17)*100)</f>
        <v>52.941176470588239</v>
      </c>
      <c r="DI7">
        <f>((4/13)*100)</f>
        <v>30.76923076923077</v>
      </c>
      <c r="DJ7">
        <f>((8/13)*100)</f>
        <v>61.53846153846154</v>
      </c>
      <c r="DK7">
        <f>((12/13)*100)</f>
        <v>92.307692307692307</v>
      </c>
      <c r="DL7">
        <f>((7/15)*100)</f>
        <v>46.666666666666664</v>
      </c>
      <c r="DM7">
        <f>((8/15)*100)</f>
        <v>53.333333333333336</v>
      </c>
      <c r="DN7">
        <f>((12/15)*100)</f>
        <v>80</v>
      </c>
      <c r="DP7">
        <f>((1/9)*100)</f>
        <v>11.111111111111111</v>
      </c>
      <c r="DQ7">
        <f>((0/9)*100)</f>
        <v>0</v>
      </c>
      <c r="DR7">
        <f>((1/9)*100)</f>
        <v>11.111111111111111</v>
      </c>
      <c r="DS7">
        <f>((4/7)*100)</f>
        <v>57.142857142857139</v>
      </c>
      <c r="DT7">
        <f>((0/7)*100)</f>
        <v>0</v>
      </c>
      <c r="DU7">
        <f>((0/7)*100)</f>
        <v>0</v>
      </c>
      <c r="DV7">
        <f>((0/9)*100)</f>
        <v>0</v>
      </c>
      <c r="DW7">
        <f>((0/9)*100)</f>
        <v>0</v>
      </c>
      <c r="DX7">
        <f>((7/9)*100)</f>
        <v>77.777777777777786</v>
      </c>
      <c r="DY7">
        <f>((1/8)*100)</f>
        <v>12.5</v>
      </c>
      <c r="DZ7">
        <f>((0/8)*100)</f>
        <v>0</v>
      </c>
      <c r="EA7">
        <f>((7/8)*100)</f>
        <v>87.5</v>
      </c>
    </row>
    <row r="8" spans="1:131" x14ac:dyDescent="0.25">
      <c r="A8">
        <v>220.8672</v>
      </c>
      <c r="B8">
        <v>9.8198519999999991</v>
      </c>
      <c r="C8">
        <v>204.93867</v>
      </c>
      <c r="D8">
        <v>8.5606120000000008</v>
      </c>
      <c r="E8">
        <v>202.53877499999999</v>
      </c>
      <c r="F8">
        <v>10.637347</v>
      </c>
      <c r="G8">
        <v>206.71311500000002</v>
      </c>
      <c r="H8">
        <v>7.7694900000000002</v>
      </c>
      <c r="K8">
        <f>(14/200)</f>
        <v>7.0000000000000007E-2</v>
      </c>
      <c r="L8">
        <f>(14/200)</f>
        <v>7.0000000000000007E-2</v>
      </c>
      <c r="M8">
        <f>(13/200)</f>
        <v>6.5000000000000002E-2</v>
      </c>
      <c r="N8">
        <f>(13/200)</f>
        <v>6.5000000000000002E-2</v>
      </c>
      <c r="P8">
        <f>(9/200)</f>
        <v>4.4999999999999998E-2</v>
      </c>
      <c r="Q8">
        <f>(7/200)</f>
        <v>3.5000000000000003E-2</v>
      </c>
      <c r="R8">
        <f>(9/200)</f>
        <v>4.4999999999999998E-2</v>
      </c>
      <c r="S8">
        <f>(9/200)</f>
        <v>4.4999999999999998E-2</v>
      </c>
      <c r="U8">
        <f>0.07+0.045</f>
        <v>0.115</v>
      </c>
      <c r="V8">
        <f>0.07+0.035</f>
        <v>0.10500000000000001</v>
      </c>
      <c r="W8">
        <f>0.065+0.045</f>
        <v>0.11</v>
      </c>
      <c r="X8">
        <f>0.065+0.045</f>
        <v>0.11</v>
      </c>
      <c r="Z8">
        <f>SQRT((ABS($A$9-$A$8)^2+(ABS($B$9-$B$8)^2)))</f>
        <v>27.314459645402724</v>
      </c>
      <c r="AA8">
        <f>SQRT((ABS($C$9-$C$8)^2+(ABS($D$9-$D$8)^2)))</f>
        <v>23.171717314681551</v>
      </c>
      <c r="AB8">
        <f>SQRT((ABS($E$9-$E$8)^2+(ABS($F$9-$F$8)^2)))</f>
        <v>23.731473234431338</v>
      </c>
      <c r="AC8">
        <f>SQRT((ABS($G$9-$G$8)^2+(ABS($H$9-$H$8)^2)))</f>
        <v>23.465286714894312</v>
      </c>
      <c r="AJ8">
        <f>1/0.115</f>
        <v>8.695652173913043</v>
      </c>
      <c r="AK8">
        <f>1/0.105</f>
        <v>9.5238095238095237</v>
      </c>
      <c r="AL8">
        <f>1/0.11</f>
        <v>9.0909090909090917</v>
      </c>
      <c r="AM8">
        <f>1/0.11</f>
        <v>9.0909090909090917</v>
      </c>
      <c r="AO8">
        <f t="shared" si="0"/>
        <v>237.51704039480629</v>
      </c>
      <c r="AP8">
        <f t="shared" si="1"/>
        <v>220.68302204458618</v>
      </c>
      <c r="AQ8">
        <f t="shared" si="2"/>
        <v>215.7406657675576</v>
      </c>
      <c r="AR8">
        <f t="shared" si="3"/>
        <v>213.320788317221</v>
      </c>
      <c r="AV8">
        <f>((0.07/0.115)*100)</f>
        <v>60.869565217391312</v>
      </c>
      <c r="AW8">
        <f>((0.07/0.105)*100)</f>
        <v>66.666666666666671</v>
      </c>
      <c r="AX8">
        <f>((0.065/0.11)*100)</f>
        <v>59.090909090909093</v>
      </c>
      <c r="AY8">
        <f>((0.065/0.11)*100)</f>
        <v>59.090909090909093</v>
      </c>
      <c r="BA8">
        <f>((0.045/0.115)*100)</f>
        <v>39.130434782608688</v>
      </c>
      <c r="BB8">
        <f>((0.035/0.105)*100)</f>
        <v>33.333333333333336</v>
      </c>
      <c r="BC8">
        <f>((0.045/0.11)*100)</f>
        <v>40.909090909090907</v>
      </c>
      <c r="BD8">
        <f>((0.045/0.11)*100)</f>
        <v>40.909090909090907</v>
      </c>
      <c r="BF8">
        <f>ABS($B$8-$D$8)</f>
        <v>1.2592399999999984</v>
      </c>
      <c r="BG8">
        <f>ABS($F$8-$H$8)</f>
        <v>2.8678569999999999</v>
      </c>
      <c r="BL8">
        <f>SQRT((ABS($A$8-$E$9)^2+(ABS($B$8-$F$9)^2)))</f>
        <v>5.4087928111474302</v>
      </c>
      <c r="BM8">
        <f>SQRT((ABS($C$8-$G$8)^2+(ABS($D$8-$H$8)^2)))</f>
        <v>1.9428147304642951</v>
      </c>
      <c r="BO8">
        <f>SQRT((ABS($A$8-$G$9)^2+(ABS($B$8-$H$9)^2)))</f>
        <v>9.7172714979360926</v>
      </c>
      <c r="BP8">
        <f>SQRT((ABS($C$8-$E$8)^2+(ABS($D$8-$F$8)^2)))</f>
        <v>3.1736925294127141</v>
      </c>
      <c r="BR8" t="e">
        <f>DEGREES(ACOS((4.59109738601535^2+0^2-4.59109738601535^2)/(2*4.59109738601535*0)))</f>
        <v>#DIV/0!</v>
      </c>
      <c r="BS8">
        <f>DEGREES(ACOS((19.6976512919671^2+23.4652867148943^2-5.01981833762069^2)/(2*19.6976512919671*23.4652867148943)))</f>
        <v>8.8491105746860814</v>
      </c>
      <c r="BU8">
        <v>14</v>
      </c>
      <c r="BV8">
        <v>7</v>
      </c>
      <c r="BW8">
        <v>6</v>
      </c>
      <c r="BX8">
        <v>8</v>
      </c>
      <c r="BY8">
        <v>14</v>
      </c>
      <c r="BZ8">
        <v>6</v>
      </c>
      <c r="CA8">
        <v>7</v>
      </c>
      <c r="CB8">
        <v>5</v>
      </c>
      <c r="CC8">
        <v>13</v>
      </c>
      <c r="CD8">
        <v>5</v>
      </c>
      <c r="CE8">
        <v>7</v>
      </c>
      <c r="CF8">
        <v>10</v>
      </c>
      <c r="CG8">
        <v>13</v>
      </c>
      <c r="CH8">
        <v>8</v>
      </c>
      <c r="CI8">
        <v>5</v>
      </c>
      <c r="CJ8">
        <v>10</v>
      </c>
      <c r="CL8">
        <v>9</v>
      </c>
      <c r="CM8">
        <v>1</v>
      </c>
      <c r="CN8">
        <v>1</v>
      </c>
      <c r="CO8">
        <v>4</v>
      </c>
      <c r="CP8">
        <v>7</v>
      </c>
      <c r="CQ8">
        <v>1</v>
      </c>
      <c r="CR8">
        <v>2</v>
      </c>
      <c r="CS8">
        <v>0</v>
      </c>
      <c r="CT8">
        <v>9</v>
      </c>
      <c r="CU8">
        <v>1</v>
      </c>
      <c r="CV8">
        <v>2</v>
      </c>
      <c r="CW8">
        <v>6</v>
      </c>
      <c r="CX8">
        <v>9</v>
      </c>
      <c r="CY8">
        <v>4</v>
      </c>
      <c r="CZ8">
        <v>0</v>
      </c>
      <c r="DA8">
        <v>6</v>
      </c>
      <c r="DC8">
        <f>((7/14)*100)</f>
        <v>50</v>
      </c>
      <c r="DD8">
        <f>((6/14)*100)</f>
        <v>42.857142857142854</v>
      </c>
      <c r="DE8">
        <f>((8/14)*100)</f>
        <v>57.142857142857139</v>
      </c>
      <c r="DF8">
        <f>((6/14)*100)</f>
        <v>42.857142857142854</v>
      </c>
      <c r="DG8">
        <f>((7/14)*100)</f>
        <v>50</v>
      </c>
      <c r="DH8">
        <f>((5/14)*100)</f>
        <v>35.714285714285715</v>
      </c>
      <c r="DI8">
        <f>((5/13)*100)</f>
        <v>38.461538461538467</v>
      </c>
      <c r="DJ8">
        <f>((7/13)*100)</f>
        <v>53.846153846153847</v>
      </c>
      <c r="DK8">
        <f>((10/13)*100)</f>
        <v>76.923076923076934</v>
      </c>
      <c r="DL8">
        <f>((8/13)*100)</f>
        <v>61.53846153846154</v>
      </c>
      <c r="DM8">
        <f>((5/13)*100)</f>
        <v>38.461538461538467</v>
      </c>
      <c r="DN8">
        <f>((10/13)*100)</f>
        <v>76.923076923076934</v>
      </c>
      <c r="DP8">
        <f>((1/9)*100)</f>
        <v>11.111111111111111</v>
      </c>
      <c r="DQ8">
        <f>((1/9)*100)</f>
        <v>11.111111111111111</v>
      </c>
      <c r="DR8">
        <f>((4/9)*100)</f>
        <v>44.444444444444443</v>
      </c>
      <c r="DS8">
        <f>((1/7)*100)</f>
        <v>14.285714285714285</v>
      </c>
      <c r="DT8">
        <f>((2/7)*100)</f>
        <v>28.571428571428569</v>
      </c>
      <c r="DU8">
        <f>((0/7)*100)</f>
        <v>0</v>
      </c>
      <c r="DV8">
        <f>((1/9)*100)</f>
        <v>11.111111111111111</v>
      </c>
      <c r="DW8">
        <f>((2/9)*100)</f>
        <v>22.222222222222221</v>
      </c>
      <c r="DX8">
        <f>((6/9)*100)</f>
        <v>66.666666666666657</v>
      </c>
      <c r="DY8">
        <f>((4/9)*100)</f>
        <v>44.444444444444443</v>
      </c>
      <c r="DZ8">
        <f>((0/9)*100)</f>
        <v>0</v>
      </c>
      <c r="EA8">
        <f>((6/9)*100)</f>
        <v>66.666666666666657</v>
      </c>
    </row>
    <row r="9" spans="1:131" x14ac:dyDescent="0.25">
      <c r="A9">
        <v>248.15903700000001</v>
      </c>
      <c r="B9">
        <v>8.7083940000000002</v>
      </c>
      <c r="C9">
        <v>228.095113</v>
      </c>
      <c r="D9">
        <v>7.7194039999999999</v>
      </c>
      <c r="E9">
        <v>226.26540800000001</v>
      </c>
      <c r="F9">
        <v>10.158068</v>
      </c>
      <c r="G9">
        <v>230.16571500000001</v>
      </c>
      <c r="H9">
        <v>6.9979760000000004</v>
      </c>
      <c r="L9">
        <f>(15/200)</f>
        <v>7.4999999999999997E-2</v>
      </c>
      <c r="M9">
        <f>(18/200)</f>
        <v>0.09</v>
      </c>
      <c r="P9">
        <f>(10/200)</f>
        <v>0.05</v>
      </c>
      <c r="Q9">
        <f>(8/200)</f>
        <v>0.04</v>
      </c>
      <c r="R9">
        <f>(8/200)</f>
        <v>0.04</v>
      </c>
      <c r="S9">
        <f>(8/200)</f>
        <v>0.04</v>
      </c>
      <c r="V9">
        <f>0.075+0.04</f>
        <v>0.11499999999999999</v>
      </c>
      <c r="W9">
        <f>0.09+0.04</f>
        <v>0.13</v>
      </c>
      <c r="AA9">
        <f>SQRT((ABS($C$10-$C$9)^2+(ABS($D$10-$D$9)^2)))</f>
        <v>29.389177468944563</v>
      </c>
      <c r="AB9">
        <f>SQRT((ABS($E$10-$E$9)^2+(ABS($F$10-$F$9)^2)))</f>
        <v>30.047746465549178</v>
      </c>
      <c r="AK9">
        <f>1/0.115</f>
        <v>8.695652173913043</v>
      </c>
      <c r="AL9">
        <f>1/0.13</f>
        <v>7.6923076923076916</v>
      </c>
      <c r="AP9">
        <f t="shared" si="1"/>
        <v>255.55806494734404</v>
      </c>
      <c r="AQ9">
        <f t="shared" si="2"/>
        <v>231.1365112734552</v>
      </c>
      <c r="AW9">
        <f>((0.075/0.115)*100)</f>
        <v>65.217391304347814</v>
      </c>
      <c r="AX9">
        <f>((0.09/0.13)*100)</f>
        <v>69.230769230769226</v>
      </c>
      <c r="BB9">
        <f>((0.04/0.115)*100)</f>
        <v>34.782608695652172</v>
      </c>
      <c r="BC9">
        <f>((0.04/0.13)*100)</f>
        <v>30.76923076923077</v>
      </c>
      <c r="BF9">
        <f>ABS($B$9-$D$9)</f>
        <v>0.98899000000000026</v>
      </c>
      <c r="BG9">
        <f>ABS($F$9-$H$9)</f>
        <v>3.1600919999999997</v>
      </c>
      <c r="BI9">
        <v>2.7646905000000004</v>
      </c>
      <c r="BJ9">
        <v>3.2085434999999998</v>
      </c>
      <c r="BM9">
        <f>SQRT((ABS($C$9-$G$9)^2+(ABS($D$9-$H$9)^2)))</f>
        <v>2.1926812357449572</v>
      </c>
      <c r="BP9">
        <f>SQRT((ABS($C$9-$E$9)^2+(ABS($D$9-$F$9)^2)))</f>
        <v>3.0487542524645974</v>
      </c>
      <c r="BS9">
        <f>DEGREES(ACOS((26.1901035198047^2+29.6161457319249^2-4.59109738601535^2)/(2*26.1901035198047*29.6161457319249)))</f>
        <v>6.2905826674026217</v>
      </c>
      <c r="BY9">
        <v>15</v>
      </c>
      <c r="BZ9">
        <v>7</v>
      </c>
      <c r="CA9">
        <v>9</v>
      </c>
      <c r="CB9">
        <v>7</v>
      </c>
      <c r="CC9">
        <v>18</v>
      </c>
      <c r="CD9">
        <v>8</v>
      </c>
      <c r="CE9">
        <v>9</v>
      </c>
      <c r="CF9">
        <v>15</v>
      </c>
      <c r="CL9">
        <v>10</v>
      </c>
      <c r="CM9">
        <v>2</v>
      </c>
      <c r="CN9">
        <v>0</v>
      </c>
      <c r="CO9">
        <v>2</v>
      </c>
      <c r="CP9">
        <v>8</v>
      </c>
      <c r="CQ9">
        <v>1</v>
      </c>
      <c r="CR9">
        <v>2</v>
      </c>
      <c r="CS9">
        <v>0</v>
      </c>
      <c r="CT9">
        <v>8</v>
      </c>
      <c r="CU9">
        <v>0</v>
      </c>
      <c r="CV9">
        <v>2</v>
      </c>
      <c r="CW9">
        <v>5</v>
      </c>
      <c r="CX9">
        <v>8</v>
      </c>
      <c r="CY9">
        <v>2</v>
      </c>
      <c r="CZ9">
        <v>0</v>
      </c>
      <c r="DA9">
        <v>5</v>
      </c>
      <c r="DF9">
        <f>((7/15)*100)</f>
        <v>46.666666666666664</v>
      </c>
      <c r="DG9">
        <f>((9/15)*100)</f>
        <v>60</v>
      </c>
      <c r="DH9">
        <f>((7/15)*100)</f>
        <v>46.666666666666664</v>
      </c>
      <c r="DI9">
        <f>((8/18)*100)</f>
        <v>44.444444444444443</v>
      </c>
      <c r="DJ9">
        <f>((9/18)*100)</f>
        <v>50</v>
      </c>
      <c r="DK9">
        <f>((15/18)*100)</f>
        <v>83.333333333333343</v>
      </c>
      <c r="DP9">
        <f>((2/10)*100)</f>
        <v>20</v>
      </c>
      <c r="DQ9">
        <f>((0/10)*100)</f>
        <v>0</v>
      </c>
      <c r="DR9">
        <f>((2/10)*100)</f>
        <v>20</v>
      </c>
      <c r="DS9">
        <f>((1/8)*100)</f>
        <v>12.5</v>
      </c>
      <c r="DT9">
        <f>((2/8)*100)</f>
        <v>25</v>
      </c>
      <c r="DU9">
        <f>((0/8)*100)</f>
        <v>0</v>
      </c>
      <c r="DV9">
        <f>((0/8)*100)</f>
        <v>0</v>
      </c>
      <c r="DW9">
        <f>((2/8)*100)</f>
        <v>25</v>
      </c>
      <c r="DX9">
        <f>((5/8)*100)</f>
        <v>62.5</v>
      </c>
      <c r="DY9">
        <f>((2/8)*100)</f>
        <v>25</v>
      </c>
      <c r="DZ9">
        <f>((0/8)*100)</f>
        <v>0</v>
      </c>
      <c r="EA9">
        <f>((5/8)*100)</f>
        <v>62.5</v>
      </c>
    </row>
    <row r="10" spans="1:131" x14ac:dyDescent="0.25">
      <c r="C10">
        <v>257.47805699999998</v>
      </c>
      <c r="D10">
        <v>7.1141319999999997</v>
      </c>
      <c r="E10">
        <v>256.28675299999998</v>
      </c>
      <c r="F10">
        <v>8.8987379999999998</v>
      </c>
      <c r="Q10">
        <f>(9/200)</f>
        <v>4.4999999999999998E-2</v>
      </c>
      <c r="BP10">
        <f>SQRT((ABS($C$10-$E$10)^2+(ABS($D$10-$F$10)^2)))</f>
        <v>2.145698906103092</v>
      </c>
      <c r="BR10">
        <f>DEGREES(ACOS((14.8743326971952^2+20.6405302436917^2-6.62089361890992^2)/(2*14.8743326971952*20.6405302436917)))</f>
        <v>10.655160133234716</v>
      </c>
      <c r="CP10">
        <v>9</v>
      </c>
      <c r="CQ10">
        <v>2</v>
      </c>
      <c r="CR10">
        <v>0</v>
      </c>
      <c r="CS10">
        <v>0</v>
      </c>
      <c r="DS10">
        <f>((2/9)*100)</f>
        <v>22.222222222222221</v>
      </c>
      <c r="DT10">
        <f>((0/9)*100)</f>
        <v>0</v>
      </c>
      <c r="DU10">
        <f>((0/9)*100)</f>
        <v>0</v>
      </c>
    </row>
    <row r="11" spans="1:131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BR11">
        <f>DEGREES(ACOS((19.7081365428552^2+22.9679191588849^2-4.90176610783827^2)/(2*19.7081365428552*22.9679191588849)))</f>
        <v>9.8706760579750981</v>
      </c>
    </row>
    <row r="12" spans="1:131" x14ac:dyDescent="0.25">
      <c r="A12">
        <v>228.15490800000001</v>
      </c>
      <c r="B12">
        <v>5.6393079999999998</v>
      </c>
      <c r="C12">
        <v>236.392619</v>
      </c>
      <c r="D12">
        <v>6.4757300000000004</v>
      </c>
      <c r="E12">
        <v>228.654629</v>
      </c>
      <c r="F12">
        <v>5.4291669999999996</v>
      </c>
      <c r="G12">
        <v>234.92870400000001</v>
      </c>
      <c r="H12">
        <v>7.7744010000000001</v>
      </c>
      <c r="K12">
        <f>(15/200)</f>
        <v>7.4999999999999997E-2</v>
      </c>
      <c r="L12">
        <f>(15/200)</f>
        <v>7.4999999999999997E-2</v>
      </c>
      <c r="M12">
        <f>(15/200)</f>
        <v>7.4999999999999997E-2</v>
      </c>
      <c r="N12">
        <f>(14/200)</f>
        <v>7.0000000000000007E-2</v>
      </c>
      <c r="P12">
        <f>(12/200)</f>
        <v>0.06</v>
      </c>
      <c r="Q12">
        <f>(14/200)</f>
        <v>7.0000000000000007E-2</v>
      </c>
      <c r="R12">
        <f>(11/200)</f>
        <v>5.5E-2</v>
      </c>
      <c r="S12">
        <f>(14/200)</f>
        <v>7.0000000000000007E-2</v>
      </c>
      <c r="U12">
        <f>0.075+0.06</f>
        <v>0.13500000000000001</v>
      </c>
      <c r="V12">
        <f>0.075+0.07</f>
        <v>0.14500000000000002</v>
      </c>
      <c r="W12">
        <f>0.075+0.055</f>
        <v>0.13</v>
      </c>
      <c r="X12">
        <f>0.07+0.07</f>
        <v>0.14000000000000001</v>
      </c>
      <c r="Z12">
        <f>SQRT((ABS($A$13-$A$12)^2+(ABS($B$13-$B$12)^2)))</f>
        <v>20.060671074475064</v>
      </c>
      <c r="AA12">
        <f>SQRT((ABS($C$13-$C$12)^2+(ABS($D$13-$D$12)^2)))</f>
        <v>20.203686284785867</v>
      </c>
      <c r="AB12">
        <f>SQRT((ABS($E$13-$E$12)^2+(ABS($F$13-$F$12)^2)))</f>
        <v>20.64053024369171</v>
      </c>
      <c r="AC12">
        <f>SQRT((ABS($G$13-$G$12)^2+(ABS($H$13-$H$12)^2)))</f>
        <v>20.776849600855794</v>
      </c>
      <c r="AJ12">
        <f>1/0.135</f>
        <v>7.4074074074074066</v>
      </c>
      <c r="AK12">
        <f>1/0.145</f>
        <v>6.8965517241379315</v>
      </c>
      <c r="AL12">
        <f>1/0.13</f>
        <v>7.6923076923076916</v>
      </c>
      <c r="AM12">
        <f>1/0.14</f>
        <v>7.1428571428571423</v>
      </c>
      <c r="AO12">
        <f t="shared" ref="AO12:AO19" si="4">$Z12/$U12</f>
        <v>148.59756351463008</v>
      </c>
      <c r="AP12">
        <f t="shared" ref="AP12:AP19" si="5">$AA12/$V12</f>
        <v>139.33576748128183</v>
      </c>
      <c r="AQ12">
        <f t="shared" ref="AQ12:AQ18" si="6">$AB12/$W12</f>
        <v>158.7733095668593</v>
      </c>
      <c r="AR12">
        <f t="shared" ref="AR12:AR19" si="7">$AC12/$X12</f>
        <v>148.40606857754136</v>
      </c>
      <c r="AV12">
        <f>((0.075/0.135)*100)</f>
        <v>55.55555555555555</v>
      </c>
      <c r="AW12">
        <f>((0.075/0.145)*100)</f>
        <v>51.724137931034484</v>
      </c>
      <c r="AX12">
        <f>((0.075/0.13)*100)</f>
        <v>57.692307692307686</v>
      </c>
      <c r="AY12">
        <f>((0.07/0.14)*100)</f>
        <v>50</v>
      </c>
      <c r="BA12">
        <f>((0.06/0.135)*100)</f>
        <v>44.444444444444443</v>
      </c>
      <c r="BB12">
        <f>((0.07/0.145)*100)</f>
        <v>48.275862068965523</v>
      </c>
      <c r="BC12">
        <f>((0.055/0.13)*100)</f>
        <v>42.307692307692307</v>
      </c>
      <c r="BD12">
        <f>((0.07/0.14)*100)</f>
        <v>50</v>
      </c>
      <c r="BF12">
        <f>ABS($B$12-$D$12)</f>
        <v>0.83642200000000066</v>
      </c>
      <c r="BG12">
        <f>ABS($F$12-$H$12)</f>
        <v>2.3452340000000005</v>
      </c>
      <c r="BL12">
        <f>SQRT((ABS($A$12-$E$12)^2+(ABS($B$12-$F$12)^2)))</f>
        <v>0.54210729355174136</v>
      </c>
      <c r="BM12">
        <f>SQRT((ABS($C$12-$G$12)^2+(ABS($D$12-$H$12)^2)))</f>
        <v>1.9569347187542967</v>
      </c>
      <c r="BO12">
        <f>SQRT((ABS($A$12-$G$12)^2+(ABS($B$12-$H$12)^2)))</f>
        <v>7.1023189430118565</v>
      </c>
      <c r="BP12">
        <f>SQRT((ABS($C$12-$E$12)^2+(ABS($D$12-$F$12)^2)))</f>
        <v>7.8084430812466668</v>
      </c>
      <c r="BR12">
        <f>DEGREES(ACOS((22.9665379312448^2+24.7553686058336^2-3.78580253349181^2)/(2*22.9665379312448*24.7553686058336)))</f>
        <v>8.0239690862628184</v>
      </c>
      <c r="BS12">
        <f>DEGREES(ACOS((6.6980698429011^2+20.7768496008558^2-14.8743326971952^2)/(2*6.6980698429011*20.7768496008558)))</f>
        <v>23.47370832039115</v>
      </c>
      <c r="BU12">
        <v>15</v>
      </c>
      <c r="BV12">
        <v>4</v>
      </c>
      <c r="BW12">
        <v>4</v>
      </c>
      <c r="BX12">
        <v>10</v>
      </c>
      <c r="BY12">
        <v>15</v>
      </c>
      <c r="BZ12">
        <v>4</v>
      </c>
      <c r="CA12">
        <v>11</v>
      </c>
      <c r="CB12">
        <v>2</v>
      </c>
      <c r="CC12">
        <v>15</v>
      </c>
      <c r="CD12">
        <v>6</v>
      </c>
      <c r="CE12">
        <v>10</v>
      </c>
      <c r="CF12">
        <v>8</v>
      </c>
      <c r="CG12">
        <v>14</v>
      </c>
      <c r="CH12">
        <v>10</v>
      </c>
      <c r="CI12">
        <v>3</v>
      </c>
      <c r="CJ12">
        <v>8</v>
      </c>
      <c r="CL12">
        <v>12</v>
      </c>
      <c r="CM12">
        <v>1</v>
      </c>
      <c r="CN12">
        <v>0</v>
      </c>
      <c r="CO12">
        <v>9</v>
      </c>
      <c r="CP12">
        <v>14</v>
      </c>
      <c r="CQ12">
        <v>1</v>
      </c>
      <c r="CR12">
        <v>0</v>
      </c>
      <c r="CS12">
        <v>0</v>
      </c>
      <c r="CT12">
        <v>11</v>
      </c>
      <c r="CU12">
        <v>0</v>
      </c>
      <c r="CV12">
        <v>7</v>
      </c>
      <c r="CW12">
        <v>5</v>
      </c>
      <c r="CX12">
        <v>14</v>
      </c>
      <c r="CY12">
        <v>9</v>
      </c>
      <c r="CZ12">
        <v>1</v>
      </c>
      <c r="DA12">
        <v>5</v>
      </c>
      <c r="DC12">
        <f>((4/15)*100)</f>
        <v>26.666666666666668</v>
      </c>
      <c r="DD12">
        <f>((4/15)*100)</f>
        <v>26.666666666666668</v>
      </c>
      <c r="DE12">
        <f>((10/15)*100)</f>
        <v>66.666666666666657</v>
      </c>
      <c r="DF12">
        <f>((4/15)*100)</f>
        <v>26.666666666666668</v>
      </c>
      <c r="DG12">
        <f>((11/15)*100)</f>
        <v>73.333333333333329</v>
      </c>
      <c r="DH12">
        <f>((2/15)*100)</f>
        <v>13.333333333333334</v>
      </c>
      <c r="DI12">
        <f>((6/15)*100)</f>
        <v>40</v>
      </c>
      <c r="DJ12">
        <f>((10/15)*100)</f>
        <v>66.666666666666657</v>
      </c>
      <c r="DK12">
        <f>((8/15)*100)</f>
        <v>53.333333333333336</v>
      </c>
      <c r="DL12">
        <f>((10/14)*100)</f>
        <v>71.428571428571431</v>
      </c>
      <c r="DM12">
        <f>((3/14)*100)</f>
        <v>21.428571428571427</v>
      </c>
      <c r="DN12">
        <f>((8/14)*100)</f>
        <v>57.142857142857139</v>
      </c>
      <c r="DP12">
        <f>((1/12)*100)</f>
        <v>8.3333333333333321</v>
      </c>
      <c r="DQ12">
        <f>((0/12)*100)</f>
        <v>0</v>
      </c>
      <c r="DR12">
        <f>((9/12)*100)</f>
        <v>75</v>
      </c>
      <c r="DS12">
        <f>((1/14)*100)</f>
        <v>7.1428571428571423</v>
      </c>
      <c r="DT12">
        <f>((0/14)*100)</f>
        <v>0</v>
      </c>
      <c r="DU12">
        <f>((0/14)*100)</f>
        <v>0</v>
      </c>
      <c r="DV12">
        <f>((0/11)*100)</f>
        <v>0</v>
      </c>
      <c r="DW12">
        <f>((7/11)*100)</f>
        <v>63.636363636363633</v>
      </c>
      <c r="DX12">
        <f>((5/11)*100)</f>
        <v>45.454545454545453</v>
      </c>
      <c r="DY12">
        <f>((9/14)*100)</f>
        <v>64.285714285714292</v>
      </c>
      <c r="DZ12">
        <f>((1/14)*100)</f>
        <v>7.1428571428571423</v>
      </c>
      <c r="EA12">
        <f>((5/14)*100)</f>
        <v>35.714285714285715</v>
      </c>
    </row>
    <row r="13" spans="1:131" x14ac:dyDescent="0.25">
      <c r="A13">
        <v>208.13852199999999</v>
      </c>
      <c r="B13">
        <v>6.9715299999999996</v>
      </c>
      <c r="C13">
        <v>216.23410200000001</v>
      </c>
      <c r="D13">
        <v>7.8259639999999999</v>
      </c>
      <c r="E13">
        <v>208.03627299999999</v>
      </c>
      <c r="F13">
        <v>6.3856630000000001</v>
      </c>
      <c r="G13">
        <v>214.179914</v>
      </c>
      <c r="H13">
        <v>8.8538420000000002</v>
      </c>
      <c r="K13">
        <f>(15/200)</f>
        <v>7.4999999999999997E-2</v>
      </c>
      <c r="L13">
        <f>(15/200)</f>
        <v>7.4999999999999997E-2</v>
      </c>
      <c r="M13">
        <f>(14/200)</f>
        <v>7.0000000000000007E-2</v>
      </c>
      <c r="N13">
        <f>(15/200)</f>
        <v>7.4999999999999997E-2</v>
      </c>
      <c r="P13">
        <f>(9/200)</f>
        <v>4.4999999999999998E-2</v>
      </c>
      <c r="Q13">
        <f>(12/200)</f>
        <v>0.06</v>
      </c>
      <c r="R13">
        <f>(9/200)</f>
        <v>4.4999999999999998E-2</v>
      </c>
      <c r="S13">
        <f>(11/200)</f>
        <v>5.5E-2</v>
      </c>
      <c r="U13">
        <f>0.075+0.045</f>
        <v>0.12</v>
      </c>
      <c r="V13">
        <f>0.075+0.06</f>
        <v>0.13500000000000001</v>
      </c>
      <c r="W13">
        <f>0.07+0.045</f>
        <v>0.115</v>
      </c>
      <c r="X13">
        <f>0.075+0.055</f>
        <v>0.13</v>
      </c>
      <c r="Z13">
        <f>SQRT((ABS($A$14-$A$13)^2+(ABS($B$14-$B$13)^2)))</f>
        <v>22.492525737720527</v>
      </c>
      <c r="AA13">
        <f>SQRT((ABS($C$14-$C$13)^2+(ABS($D$14-$D$13)^2)))</f>
        <v>22.820591818607614</v>
      </c>
      <c r="AB13">
        <f>SQRT((ABS($E$14-$E$13)^2+(ABS($F$14-$F$13)^2)))</f>
        <v>22.967919158884904</v>
      </c>
      <c r="AC13">
        <f>SQRT((ABS($G$14-$G$13)^2+(ABS($H$14-$H$13)^2)))</f>
        <v>25.639044107007198</v>
      </c>
      <c r="AJ13">
        <f>1/0.12</f>
        <v>8.3333333333333339</v>
      </c>
      <c r="AK13">
        <f>1/0.135</f>
        <v>7.4074074074074066</v>
      </c>
      <c r="AL13">
        <f>1/0.115</f>
        <v>8.695652173913043</v>
      </c>
      <c r="AM13">
        <f>1/0.13</f>
        <v>7.6923076923076916</v>
      </c>
      <c r="AO13">
        <f t="shared" si="4"/>
        <v>187.43771448100441</v>
      </c>
      <c r="AP13">
        <f t="shared" si="5"/>
        <v>169.04142087857491</v>
      </c>
      <c r="AQ13">
        <f t="shared" si="6"/>
        <v>199.72103616421654</v>
      </c>
      <c r="AR13">
        <f t="shared" si="7"/>
        <v>197.22341620774768</v>
      </c>
      <c r="AV13">
        <f>((0.075/0.12)*100)</f>
        <v>62.5</v>
      </c>
      <c r="AW13">
        <f>((0.075/0.135)*100)</f>
        <v>55.55555555555555</v>
      </c>
      <c r="AX13">
        <f>((0.07/0.115)*100)</f>
        <v>60.869565217391312</v>
      </c>
      <c r="AY13">
        <f>((0.075/0.13)*100)</f>
        <v>57.692307692307686</v>
      </c>
      <c r="BA13">
        <f>((0.045/0.12)*100)</f>
        <v>37.5</v>
      </c>
      <c r="BB13">
        <f>((0.06/0.135)*100)</f>
        <v>44.444444444444443</v>
      </c>
      <c r="BC13">
        <f>((0.045/0.115)*100)</f>
        <v>39.130434782608688</v>
      </c>
      <c r="BD13">
        <f>((0.055/0.13)*100)</f>
        <v>42.307692307692307</v>
      </c>
      <c r="BF13">
        <f>ABS($B$13-$D$13)</f>
        <v>0.85443400000000036</v>
      </c>
      <c r="BG13">
        <f>ABS($F$13-$H$13)</f>
        <v>2.4681790000000001</v>
      </c>
      <c r="BL13">
        <f>SQRT((ABS($A$13-$E$13)^2+(ABS($B$13-$F$13)^2)))</f>
        <v>0.59472262416188559</v>
      </c>
      <c r="BM13">
        <f>SQRT((ABS($C$13-$G$13)^2+(ABS($D$13-$H$13)^2)))</f>
        <v>2.2970027257772343</v>
      </c>
      <c r="BO13">
        <f>SQRT((ABS($A$13-$G$13)^2+(ABS($B$13-$H$13)^2)))</f>
        <v>6.3278365784056101</v>
      </c>
      <c r="BP13">
        <f>SQRT((ABS($C$13-$E$13)^2+(ABS($D$13-$F$13)^2)))</f>
        <v>8.3233927748149803</v>
      </c>
      <c r="BR13">
        <f>DEGREES(ACOS((25.5343083964455^2+27.8573776027135^2-4.13047678741245^2)/(2*25.5343083964455*27.8573776027135)))</f>
        <v>7.3420087889958383</v>
      </c>
      <c r="BS13">
        <f>DEGREES(ACOS((6.62089361890992^2+25.6390441070072^2-19.7081365428552^2)/(2*6.62089361890992*25.6390441070072)))</f>
        <v>22.883735176488024</v>
      </c>
      <c r="BU13">
        <v>15</v>
      </c>
      <c r="BV13">
        <v>7</v>
      </c>
      <c r="BW13">
        <v>6</v>
      </c>
      <c r="BX13">
        <v>9</v>
      </c>
      <c r="BY13">
        <v>15</v>
      </c>
      <c r="BZ13">
        <v>7</v>
      </c>
      <c r="CA13">
        <v>10</v>
      </c>
      <c r="CB13">
        <v>4</v>
      </c>
      <c r="CC13">
        <v>14</v>
      </c>
      <c r="CD13">
        <v>4</v>
      </c>
      <c r="CE13">
        <v>8</v>
      </c>
      <c r="CF13">
        <v>10</v>
      </c>
      <c r="CG13">
        <v>15</v>
      </c>
      <c r="CH13">
        <v>9</v>
      </c>
      <c r="CI13">
        <v>5</v>
      </c>
      <c r="CJ13">
        <v>10</v>
      </c>
      <c r="CL13">
        <v>9</v>
      </c>
      <c r="CM13">
        <v>1</v>
      </c>
      <c r="CN13">
        <v>0</v>
      </c>
      <c r="CO13">
        <v>5</v>
      </c>
      <c r="CP13">
        <v>12</v>
      </c>
      <c r="CQ13">
        <v>1</v>
      </c>
      <c r="CR13">
        <v>7</v>
      </c>
      <c r="CS13">
        <v>1</v>
      </c>
      <c r="CT13">
        <v>9</v>
      </c>
      <c r="CU13">
        <v>0</v>
      </c>
      <c r="CV13">
        <v>4</v>
      </c>
      <c r="CW13">
        <v>4</v>
      </c>
      <c r="CX13">
        <v>11</v>
      </c>
      <c r="CY13">
        <v>5</v>
      </c>
      <c r="CZ13">
        <v>0</v>
      </c>
      <c r="DA13">
        <v>4</v>
      </c>
      <c r="DC13">
        <f>((7/15)*100)</f>
        <v>46.666666666666664</v>
      </c>
      <c r="DD13">
        <f>((6/15)*100)</f>
        <v>40</v>
      </c>
      <c r="DE13">
        <f>((9/15)*100)</f>
        <v>60</v>
      </c>
      <c r="DF13">
        <f>((7/15)*100)</f>
        <v>46.666666666666664</v>
      </c>
      <c r="DG13">
        <f>((10/15)*100)</f>
        <v>66.666666666666657</v>
      </c>
      <c r="DH13">
        <f>((4/15)*100)</f>
        <v>26.666666666666668</v>
      </c>
      <c r="DI13">
        <f>((4/14)*100)</f>
        <v>28.571428571428569</v>
      </c>
      <c r="DJ13">
        <f>((8/14)*100)</f>
        <v>57.142857142857139</v>
      </c>
      <c r="DK13">
        <f>((10/14)*100)</f>
        <v>71.428571428571431</v>
      </c>
      <c r="DL13">
        <f>((9/15)*100)</f>
        <v>60</v>
      </c>
      <c r="DM13">
        <f>((5/15)*100)</f>
        <v>33.333333333333329</v>
      </c>
      <c r="DN13">
        <f>((10/15)*100)</f>
        <v>66.666666666666657</v>
      </c>
      <c r="DP13">
        <f>((1/9)*100)</f>
        <v>11.111111111111111</v>
      </c>
      <c r="DQ13">
        <f>((0/9)*100)</f>
        <v>0</v>
      </c>
      <c r="DR13">
        <f>((5/9)*100)</f>
        <v>55.555555555555557</v>
      </c>
      <c r="DS13">
        <f>((1/12)*100)</f>
        <v>8.3333333333333321</v>
      </c>
      <c r="DT13">
        <f>((7/12)*100)</f>
        <v>58.333333333333336</v>
      </c>
      <c r="DU13">
        <f>((1/12)*100)</f>
        <v>8.3333333333333321</v>
      </c>
      <c r="DV13">
        <f>((0/9)*100)</f>
        <v>0</v>
      </c>
      <c r="DW13">
        <f>((4/9)*100)</f>
        <v>44.444444444444443</v>
      </c>
      <c r="DX13">
        <f>((4/9)*100)</f>
        <v>44.444444444444443</v>
      </c>
      <c r="DY13">
        <f>((5/11)*100)</f>
        <v>45.454545454545453</v>
      </c>
      <c r="DZ13">
        <f>((0/11)*100)</f>
        <v>0</v>
      </c>
      <c r="EA13">
        <f>((4/11)*100)</f>
        <v>36.363636363636367</v>
      </c>
    </row>
    <row r="14" spans="1:131" x14ac:dyDescent="0.25">
      <c r="A14">
        <v>185.64693700000001</v>
      </c>
      <c r="B14">
        <v>6.7658160000000001</v>
      </c>
      <c r="C14">
        <v>193.41367600000001</v>
      </c>
      <c r="D14">
        <v>7.9129589999999999</v>
      </c>
      <c r="E14">
        <v>185.07490100000001</v>
      </c>
      <c r="F14">
        <v>5.8372960000000003</v>
      </c>
      <c r="G14">
        <v>188.54474500000001</v>
      </c>
      <c r="H14">
        <v>9.2995920000000005</v>
      </c>
      <c r="K14">
        <f>(15/200)</f>
        <v>7.4999999999999997E-2</v>
      </c>
      <c r="L14">
        <f>(15/200)</f>
        <v>7.4999999999999997E-2</v>
      </c>
      <c r="M14">
        <f>(16/200)</f>
        <v>0.08</v>
      </c>
      <c r="N14">
        <f>(16/200)</f>
        <v>0.08</v>
      </c>
      <c r="P14">
        <f>(10/200)</f>
        <v>0.05</v>
      </c>
      <c r="Q14">
        <f>(10/200)</f>
        <v>0.05</v>
      </c>
      <c r="R14">
        <f>(9/200)</f>
        <v>4.4999999999999998E-2</v>
      </c>
      <c r="S14">
        <f>(10/200)</f>
        <v>0.05</v>
      </c>
      <c r="U14">
        <f>0.075+0.05</f>
        <v>0.125</v>
      </c>
      <c r="V14">
        <f>0.075+0.05</f>
        <v>0.125</v>
      </c>
      <c r="W14">
        <f>0.08+0.045</f>
        <v>0.125</v>
      </c>
      <c r="X14">
        <f>0.08+0.05</f>
        <v>0.13</v>
      </c>
      <c r="Z14">
        <f>SQRT((ABS($A$15-$A$14)^2+(ABS($B$15-$B$14)^2)))</f>
        <v>24.37452163930535</v>
      </c>
      <c r="AA14">
        <f>SQRT((ABS($C$15-$C$14)^2+(ABS($D$15-$D$14)^2)))</f>
        <v>25.489660294856673</v>
      </c>
      <c r="AB14">
        <f>SQRT((ABS($E$15-$E$14)^2+(ABS($F$15-$F$14)^2)))</f>
        <v>24.755368605833581</v>
      </c>
      <c r="AC14">
        <f>SQRT((ABS($G$15-$G$14)^2+(ABS($H$15-$H$14)^2)))</f>
        <v>26.194112187418948</v>
      </c>
      <c r="AJ14">
        <f>1/0.125</f>
        <v>8</v>
      </c>
      <c r="AK14">
        <f>1/0.125</f>
        <v>8</v>
      </c>
      <c r="AL14">
        <f>1/0.125</f>
        <v>8</v>
      </c>
      <c r="AM14">
        <f>1/0.13</f>
        <v>7.6923076923076916</v>
      </c>
      <c r="AO14">
        <f t="shared" si="4"/>
        <v>194.9961731144428</v>
      </c>
      <c r="AP14">
        <f t="shared" si="5"/>
        <v>203.91728235885338</v>
      </c>
      <c r="AQ14">
        <f t="shared" si="6"/>
        <v>198.04294884666865</v>
      </c>
      <c r="AR14">
        <f t="shared" si="7"/>
        <v>201.49317067245343</v>
      </c>
      <c r="AV14">
        <f>((0.075/0.125)*100)</f>
        <v>60</v>
      </c>
      <c r="AW14">
        <f>((0.075/0.125)*100)</f>
        <v>60</v>
      </c>
      <c r="AX14">
        <f>((0.08/0.125)*100)</f>
        <v>64</v>
      </c>
      <c r="AY14">
        <f>((0.08/0.13)*100)</f>
        <v>61.53846153846154</v>
      </c>
      <c r="BA14">
        <f>((0.05/0.125)*100)</f>
        <v>40</v>
      </c>
      <c r="BB14">
        <f>((0.05/0.125)*100)</f>
        <v>40</v>
      </c>
      <c r="BC14">
        <f>((0.045/0.125)*100)</f>
        <v>36</v>
      </c>
      <c r="BD14">
        <f>((0.05/0.13)*100)</f>
        <v>38.461538461538467</v>
      </c>
      <c r="BF14">
        <f>ABS($B$14-$D$14)</f>
        <v>1.1471429999999998</v>
      </c>
      <c r="BG14">
        <f>ABS($F$14-$H$14)</f>
        <v>3.4622960000000003</v>
      </c>
      <c r="BL14">
        <f>SQRT((ABS($A$14-$E$14)^2+(ABS($B$14-$F$14)^2)))</f>
        <v>1.0905845110288319</v>
      </c>
      <c r="BM14">
        <f>SQRT((ABS($C$14-$G$14)^2+(ABS($D$14-$H$14)^2)))</f>
        <v>5.0625329786036986</v>
      </c>
      <c r="BO14">
        <f>SQRT((ABS($A$14-$G$14)^2+(ABS($B$14-$H$14)^2)))</f>
        <v>3.8493261777926779</v>
      </c>
      <c r="BP14">
        <f>SQRT((ABS($C$14-$E$14)^2+(ABS($D$14-$F$14)^2)))</f>
        <v>8.5932267158613929</v>
      </c>
      <c r="BR14">
        <f>DEGREES(ACOS((28.61764826852^2+29.3717716982415^2-3.68379895531366^2)/(2*28.61764826852*29.3717716982415)))</f>
        <v>7.1305085279281091</v>
      </c>
      <c r="BS14">
        <f>DEGREES(ACOS((4.90176610783827^2+26.1941121874189^2-22.9665379312448^2)/(2*4.90176610783827*26.1941121874189)))</f>
        <v>44.646896007465983</v>
      </c>
      <c r="BU14">
        <v>15</v>
      </c>
      <c r="BV14">
        <v>7</v>
      </c>
      <c r="BW14">
        <v>6</v>
      </c>
      <c r="BX14">
        <v>9</v>
      </c>
      <c r="BY14">
        <v>15</v>
      </c>
      <c r="BZ14">
        <v>7</v>
      </c>
      <c r="CA14">
        <v>8</v>
      </c>
      <c r="CB14">
        <v>5</v>
      </c>
      <c r="CC14">
        <v>16</v>
      </c>
      <c r="CD14">
        <v>8</v>
      </c>
      <c r="CE14">
        <v>8</v>
      </c>
      <c r="CF14">
        <v>13</v>
      </c>
      <c r="CG14">
        <v>16</v>
      </c>
      <c r="CH14">
        <v>9</v>
      </c>
      <c r="CI14">
        <v>6</v>
      </c>
      <c r="CJ14">
        <v>13</v>
      </c>
      <c r="CL14">
        <v>10</v>
      </c>
      <c r="CM14">
        <v>2</v>
      </c>
      <c r="CN14">
        <v>0</v>
      </c>
      <c r="CO14">
        <v>4</v>
      </c>
      <c r="CP14">
        <v>10</v>
      </c>
      <c r="CQ14">
        <v>2</v>
      </c>
      <c r="CR14">
        <v>4</v>
      </c>
      <c r="CS14">
        <v>0</v>
      </c>
      <c r="CT14">
        <v>9</v>
      </c>
      <c r="CU14">
        <v>0</v>
      </c>
      <c r="CV14">
        <v>2</v>
      </c>
      <c r="CW14">
        <v>6</v>
      </c>
      <c r="CX14">
        <v>10</v>
      </c>
      <c r="CY14">
        <v>4</v>
      </c>
      <c r="CZ14">
        <v>0</v>
      </c>
      <c r="DA14">
        <v>6</v>
      </c>
      <c r="DC14">
        <f>((7/15)*100)</f>
        <v>46.666666666666664</v>
      </c>
      <c r="DD14">
        <f>((6/15)*100)</f>
        <v>40</v>
      </c>
      <c r="DE14">
        <f>((9/15)*100)</f>
        <v>60</v>
      </c>
      <c r="DF14">
        <f>((7/15)*100)</f>
        <v>46.666666666666664</v>
      </c>
      <c r="DG14">
        <f>((8/15)*100)</f>
        <v>53.333333333333336</v>
      </c>
      <c r="DH14">
        <f>((5/15)*100)</f>
        <v>33.333333333333329</v>
      </c>
      <c r="DI14">
        <f>((8/16)*100)</f>
        <v>50</v>
      </c>
      <c r="DJ14">
        <f>((8/16)*100)</f>
        <v>50</v>
      </c>
      <c r="DK14">
        <f>((13/16)*100)</f>
        <v>81.25</v>
      </c>
      <c r="DL14">
        <f>((9/16)*100)</f>
        <v>56.25</v>
      </c>
      <c r="DM14">
        <f>((6/16)*100)</f>
        <v>37.5</v>
      </c>
      <c r="DN14">
        <f>((13/16)*100)</f>
        <v>81.25</v>
      </c>
      <c r="DP14">
        <f>((2/10)*100)</f>
        <v>20</v>
      </c>
      <c r="DQ14">
        <f>((0/10)*100)</f>
        <v>0</v>
      </c>
      <c r="DR14">
        <f>((4/10)*100)</f>
        <v>40</v>
      </c>
      <c r="DS14">
        <f>((2/10)*100)</f>
        <v>20</v>
      </c>
      <c r="DT14">
        <f>((4/10)*100)</f>
        <v>40</v>
      </c>
      <c r="DU14">
        <f>((0/10)*100)</f>
        <v>0</v>
      </c>
      <c r="DV14">
        <f>((0/9)*100)</f>
        <v>0</v>
      </c>
      <c r="DW14">
        <f>((2/9)*100)</f>
        <v>22.222222222222221</v>
      </c>
      <c r="DX14">
        <f>((6/9)*100)</f>
        <v>66.666666666666657</v>
      </c>
      <c r="DY14">
        <f>((4/10)*100)</f>
        <v>40</v>
      </c>
      <c r="DZ14">
        <f>((0/10)*100)</f>
        <v>0</v>
      </c>
      <c r="EA14">
        <f>((6/10)*100)</f>
        <v>60</v>
      </c>
    </row>
    <row r="15" spans="1:131" x14ac:dyDescent="0.25">
      <c r="A15">
        <v>161.274745</v>
      </c>
      <c r="B15">
        <v>6.4288259999999999</v>
      </c>
      <c r="C15">
        <v>167.92826400000001</v>
      </c>
      <c r="D15">
        <v>7.4476019999999998</v>
      </c>
      <c r="E15">
        <v>160.31989799999999</v>
      </c>
      <c r="F15">
        <v>5.9718369999999998</v>
      </c>
      <c r="G15">
        <v>162.35096999999999</v>
      </c>
      <c r="H15">
        <v>9.1666840000000001</v>
      </c>
      <c r="K15">
        <f>(15/200)</f>
        <v>7.4999999999999997E-2</v>
      </c>
      <c r="L15">
        <f>(12/200)</f>
        <v>0.06</v>
      </c>
      <c r="M15">
        <f>(13/200)</f>
        <v>6.5000000000000002E-2</v>
      </c>
      <c r="N15">
        <f>(13/200)</f>
        <v>6.5000000000000002E-2</v>
      </c>
      <c r="P15">
        <f>(8/200)</f>
        <v>0.04</v>
      </c>
      <c r="Q15">
        <f>(10/200)</f>
        <v>0.05</v>
      </c>
      <c r="R15">
        <f>(10/200)</f>
        <v>0.05</v>
      </c>
      <c r="S15">
        <f>(9/200)</f>
        <v>4.4999999999999998E-2</v>
      </c>
      <c r="U15">
        <f>0.075+0.04</f>
        <v>0.11499999999999999</v>
      </c>
      <c r="V15">
        <f>0.06+0.05</f>
        <v>0.11</v>
      </c>
      <c r="W15">
        <f>0.065+0.05</f>
        <v>0.115</v>
      </c>
      <c r="X15">
        <f>0.065+0.045</f>
        <v>0.11</v>
      </c>
      <c r="Z15">
        <f>SQRT((ABS($A$16-$A$15)^2+(ABS($B$16-$B$15)^2)))</f>
        <v>29.537442362437361</v>
      </c>
      <c r="AA15">
        <f>SQRT((ABS($C$16-$C$15)^2+(ABS($D$16-$D$15)^2)))</f>
        <v>30.654776450659249</v>
      </c>
      <c r="AB15">
        <f>SQRT((ABS($E$16-$E$15)^2+(ABS($F$16-$F$15)^2)))</f>
        <v>27.85737760271352</v>
      </c>
      <c r="AC15">
        <f>SQRT((ABS($G$16-$G$15)^2+(ABS($H$16-$H$15)^2)))</f>
        <v>27.602092084753359</v>
      </c>
      <c r="AJ15">
        <f>1/0.115</f>
        <v>8.695652173913043</v>
      </c>
      <c r="AK15">
        <f>1/0.11</f>
        <v>9.0909090909090917</v>
      </c>
      <c r="AL15">
        <f>1/0.115</f>
        <v>8.695652173913043</v>
      </c>
      <c r="AM15">
        <f>1/0.11</f>
        <v>9.0909090909090917</v>
      </c>
      <c r="AO15">
        <f t="shared" si="4"/>
        <v>256.84732489075969</v>
      </c>
      <c r="AP15">
        <f t="shared" si="5"/>
        <v>278.6797859150841</v>
      </c>
      <c r="AQ15">
        <f t="shared" si="6"/>
        <v>242.23806611055232</v>
      </c>
      <c r="AR15">
        <f t="shared" si="7"/>
        <v>250.92810986139418</v>
      </c>
      <c r="AV15">
        <f>((0.075/0.115)*100)</f>
        <v>65.217391304347814</v>
      </c>
      <c r="AW15">
        <f>((0.06/0.11)*100)</f>
        <v>54.54545454545454</v>
      </c>
      <c r="AX15">
        <f>((0.065/0.115)*100)</f>
        <v>56.521739130434781</v>
      </c>
      <c r="AY15">
        <f>((0.065/0.11)*100)</f>
        <v>59.090909090909093</v>
      </c>
      <c r="BA15">
        <f>((0.04/0.115)*100)</f>
        <v>34.782608695652172</v>
      </c>
      <c r="BB15">
        <f>((0.05/0.11)*100)</f>
        <v>45.45454545454546</v>
      </c>
      <c r="BC15">
        <f>((0.05/0.115)*100)</f>
        <v>43.478260869565219</v>
      </c>
      <c r="BD15">
        <f>((0.045/0.11)*100)</f>
        <v>40.909090909090907</v>
      </c>
      <c r="BF15">
        <f>ABS($B$15-$D$15)</f>
        <v>1.0187759999999999</v>
      </c>
      <c r="BG15">
        <f>ABS($F$15-$H$15)</f>
        <v>3.1948470000000002</v>
      </c>
      <c r="BL15">
        <f>SQRT((ABS($A$15-$E$15)^2+(ABS($B$15-$F$15)^2)))</f>
        <v>1.0585706114992999</v>
      </c>
      <c r="BM15">
        <f>SQRT((ABS($C$15-$G$15)^2+(ABS($D$15-$H$15)^2)))</f>
        <v>5.8362189202565267</v>
      </c>
      <c r="BO15">
        <f>SQRT((ABS($A$15-$G$15)^2+(ABS($B$15-$H$15)^2)))</f>
        <v>2.9417897067582834</v>
      </c>
      <c r="BP15">
        <f>SQRT((ABS($C$15-$E$15)^2+(ABS($D$15-$F$15)^2)))</f>
        <v>7.7501687417230647</v>
      </c>
      <c r="BR15">
        <f>DEGREES(ACOS((25.7738172864589^2+27.2774957126026^2-3.4780407983737^2)/(2*25.7738172864589*27.2774957126026)))</f>
        <v>6.7809033365272837</v>
      </c>
      <c r="BS15">
        <f>DEGREES(ACOS((3.78580253349181^2+27.6020920847534^2-25.5343083964455^2)/(2*3.78580253349181*27.6020920847534)))</f>
        <v>53.536280347740188</v>
      </c>
      <c r="BU15">
        <v>15</v>
      </c>
      <c r="BV15">
        <v>6</v>
      </c>
      <c r="BW15">
        <v>5</v>
      </c>
      <c r="BX15">
        <v>7</v>
      </c>
      <c r="BY15">
        <v>12</v>
      </c>
      <c r="BZ15">
        <v>6</v>
      </c>
      <c r="CA15">
        <v>8</v>
      </c>
      <c r="CB15">
        <v>5</v>
      </c>
      <c r="CC15">
        <v>13</v>
      </c>
      <c r="CD15">
        <v>3</v>
      </c>
      <c r="CE15">
        <v>8</v>
      </c>
      <c r="CF15">
        <v>9</v>
      </c>
      <c r="CG15">
        <v>13</v>
      </c>
      <c r="CH15">
        <v>7</v>
      </c>
      <c r="CI15">
        <v>4</v>
      </c>
      <c r="CJ15">
        <v>9</v>
      </c>
      <c r="CL15">
        <v>8</v>
      </c>
      <c r="CM15">
        <v>2</v>
      </c>
      <c r="CN15">
        <v>0</v>
      </c>
      <c r="CO15">
        <v>1</v>
      </c>
      <c r="CP15">
        <v>10</v>
      </c>
      <c r="CQ15">
        <v>2</v>
      </c>
      <c r="CR15">
        <v>2</v>
      </c>
      <c r="CS15">
        <v>0</v>
      </c>
      <c r="CT15">
        <v>10</v>
      </c>
      <c r="CU15">
        <v>0</v>
      </c>
      <c r="CV15">
        <v>6</v>
      </c>
      <c r="CW15">
        <v>6</v>
      </c>
      <c r="CX15">
        <v>9</v>
      </c>
      <c r="CY15">
        <v>1</v>
      </c>
      <c r="CZ15">
        <v>2</v>
      </c>
      <c r="DA15">
        <v>6</v>
      </c>
      <c r="DC15">
        <f>((6/15)*100)</f>
        <v>40</v>
      </c>
      <c r="DD15">
        <f>((5/15)*100)</f>
        <v>33.333333333333329</v>
      </c>
      <c r="DE15">
        <f>((7/15)*100)</f>
        <v>46.666666666666664</v>
      </c>
      <c r="DF15">
        <f>((6/12)*100)</f>
        <v>50</v>
      </c>
      <c r="DG15">
        <f>((8/12)*100)</f>
        <v>66.666666666666657</v>
      </c>
      <c r="DH15">
        <f>((5/12)*100)</f>
        <v>41.666666666666671</v>
      </c>
      <c r="DI15">
        <f>((3/13)*100)</f>
        <v>23.076923076923077</v>
      </c>
      <c r="DJ15">
        <f>((8/13)*100)</f>
        <v>61.53846153846154</v>
      </c>
      <c r="DK15">
        <f>((9/13)*100)</f>
        <v>69.230769230769226</v>
      </c>
      <c r="DL15">
        <f>((7/13)*100)</f>
        <v>53.846153846153847</v>
      </c>
      <c r="DM15">
        <f>((4/13)*100)</f>
        <v>30.76923076923077</v>
      </c>
      <c r="DN15">
        <f>((9/13)*100)</f>
        <v>69.230769230769226</v>
      </c>
      <c r="DP15">
        <f>((2/8)*100)</f>
        <v>25</v>
      </c>
      <c r="DQ15">
        <f>((0/8)*100)</f>
        <v>0</v>
      </c>
      <c r="DR15">
        <f>((1/8)*100)</f>
        <v>12.5</v>
      </c>
      <c r="DS15">
        <f>((2/10)*100)</f>
        <v>20</v>
      </c>
      <c r="DT15">
        <f>((2/10)*100)</f>
        <v>20</v>
      </c>
      <c r="DU15">
        <f>((0/10)*100)</f>
        <v>0</v>
      </c>
      <c r="DV15">
        <f>((0/10)*100)</f>
        <v>0</v>
      </c>
      <c r="DW15">
        <f>((6/10)*100)</f>
        <v>60</v>
      </c>
      <c r="DX15">
        <f>((6/10)*100)</f>
        <v>60</v>
      </c>
      <c r="DY15">
        <f>((1/9)*100)</f>
        <v>11.111111111111111</v>
      </c>
      <c r="DZ15">
        <f>((2/9)*100)</f>
        <v>22.222222222222221</v>
      </c>
      <c r="EA15">
        <f>((6/9)*100)</f>
        <v>66.666666666666657</v>
      </c>
    </row>
    <row r="16" spans="1:131" x14ac:dyDescent="0.25">
      <c r="A16">
        <v>131.78059999999999</v>
      </c>
      <c r="B16">
        <v>4.8301040000000004</v>
      </c>
      <c r="C16">
        <v>137.30041</v>
      </c>
      <c r="D16">
        <v>6.1631260000000001</v>
      </c>
      <c r="E16">
        <v>132.548857</v>
      </c>
      <c r="F16">
        <v>3.7803149999999999</v>
      </c>
      <c r="G16">
        <v>134.81672900000001</v>
      </c>
      <c r="H16">
        <v>7.2325020000000002</v>
      </c>
      <c r="K16">
        <f>(17/200)</f>
        <v>8.5000000000000006E-2</v>
      </c>
      <c r="L16">
        <f>(19/200)</f>
        <v>9.5000000000000001E-2</v>
      </c>
      <c r="M16">
        <f>(17/200)</f>
        <v>8.5000000000000006E-2</v>
      </c>
      <c r="N16">
        <f>(16/200)</f>
        <v>0.08</v>
      </c>
      <c r="P16">
        <f>(10/200)</f>
        <v>0.05</v>
      </c>
      <c r="Q16">
        <f>(11/200)</f>
        <v>5.5E-2</v>
      </c>
      <c r="R16">
        <f>(8/200)</f>
        <v>0.04</v>
      </c>
      <c r="S16">
        <f>(11/200)</f>
        <v>5.5E-2</v>
      </c>
      <c r="U16">
        <f>0.085+0.05</f>
        <v>0.13500000000000001</v>
      </c>
      <c r="V16">
        <f>0.095+0.055</f>
        <v>0.15</v>
      </c>
      <c r="W16">
        <f>0.085+0.04</f>
        <v>0.125</v>
      </c>
      <c r="X16">
        <f>0.08+0.055</f>
        <v>0.13500000000000001</v>
      </c>
      <c r="Z16">
        <f>SQRT((ABS($A$17-$A$16)^2+(ABS($B$17-$B$16)^2)))</f>
        <v>28.052004494295655</v>
      </c>
      <c r="AA16">
        <f>SQRT((ABS($C$17-$C$16)^2+(ABS($D$17-$D$16)^2)))</f>
        <v>26.91348740469812</v>
      </c>
      <c r="AB16">
        <f>SQRT((ABS($E$17-$E$16)^2+(ABS($F$17-$F$16)^2)))</f>
        <v>29.371771698241496</v>
      </c>
      <c r="AC16">
        <f>SQRT((ABS($G$17-$G$16)^2+(ABS($H$17-$H$16)^2)))</f>
        <v>30.565741554065134</v>
      </c>
      <c r="AJ16">
        <f>1/0.135</f>
        <v>7.4074074074074066</v>
      </c>
      <c r="AK16">
        <f>1/0.15</f>
        <v>6.666666666666667</v>
      </c>
      <c r="AL16">
        <f>1/0.125</f>
        <v>8</v>
      </c>
      <c r="AM16">
        <f>1/0.135</f>
        <v>7.4074074074074066</v>
      </c>
      <c r="AO16">
        <f t="shared" si="4"/>
        <v>207.79262588367152</v>
      </c>
      <c r="AP16">
        <f t="shared" si="5"/>
        <v>179.42324936465414</v>
      </c>
      <c r="AQ16">
        <f t="shared" si="6"/>
        <v>234.97417358593196</v>
      </c>
      <c r="AR16">
        <f t="shared" si="7"/>
        <v>226.41290040048247</v>
      </c>
      <c r="AV16">
        <f>((0.085/0.135)*100)</f>
        <v>62.962962962962962</v>
      </c>
      <c r="AW16">
        <f>((0.095/0.15)*100)</f>
        <v>63.333333333333343</v>
      </c>
      <c r="AX16">
        <f>((0.085/0.125)*100)</f>
        <v>68</v>
      </c>
      <c r="AY16">
        <f>((0.08/0.135)*100)</f>
        <v>59.259259259259252</v>
      </c>
      <c r="BA16">
        <f>((0.05/0.135)*100)</f>
        <v>37.037037037037038</v>
      </c>
      <c r="BB16">
        <f>((0.055/0.15)*100)</f>
        <v>36.666666666666671</v>
      </c>
      <c r="BC16">
        <f>((0.04/0.125)*100)</f>
        <v>32</v>
      </c>
      <c r="BD16">
        <f>((0.055/0.135)*100)</f>
        <v>40.74074074074074</v>
      </c>
      <c r="BF16">
        <f>ABS($B$16-$D$16)</f>
        <v>1.3330219999999997</v>
      </c>
      <c r="BG16">
        <f>ABS($F$16-$H$16)</f>
        <v>3.4521870000000003</v>
      </c>
      <c r="BL16">
        <f>SQRT((ABS($A$16-$E$16)^2+(ABS($B$16-$F$16)^2)))</f>
        <v>1.3008749988257939</v>
      </c>
      <c r="BM16">
        <f>SQRT((ABS($C$16-$G$16)^2+(ABS($D$16-$H$16)^2)))</f>
        <v>2.7041147052477177</v>
      </c>
      <c r="BO16">
        <f>SQRT((ABS($A$16-$G$16)^2+(ABS($B$16-$H$16)^2)))</f>
        <v>3.8716398922220412</v>
      </c>
      <c r="BP16">
        <f>SQRT((ABS($C$16-$E$16)^2+(ABS($D$16-$F$16)^2)))</f>
        <v>5.315547401117783</v>
      </c>
      <c r="BR16">
        <f>DEGREES(ACOS((19.5270946006421^2+22.0829041149904^2-4.25712174833713^2)/(2*19.5270946006421*22.0829041149904)))</f>
        <v>9.4042106196778565</v>
      </c>
      <c r="BS16">
        <f>DEGREES(ACOS((3.68379895531366^2+26.5877781985365^2-25.7738172864589^2)/(2*3.68379895531366*26.5877781985365)))</f>
        <v>73.330482193411655</v>
      </c>
      <c r="BU16">
        <v>17</v>
      </c>
      <c r="BV16">
        <v>11</v>
      </c>
      <c r="BW16">
        <v>9</v>
      </c>
      <c r="BX16">
        <v>10</v>
      </c>
      <c r="BY16">
        <v>19</v>
      </c>
      <c r="BZ16">
        <v>11</v>
      </c>
      <c r="CA16">
        <v>11</v>
      </c>
      <c r="CB16">
        <v>8</v>
      </c>
      <c r="CC16">
        <v>17</v>
      </c>
      <c r="CD16">
        <v>9</v>
      </c>
      <c r="CE16">
        <v>8</v>
      </c>
      <c r="CF16">
        <v>15</v>
      </c>
      <c r="CG16">
        <v>16</v>
      </c>
      <c r="CH16">
        <v>10</v>
      </c>
      <c r="CI16">
        <v>7</v>
      </c>
      <c r="CJ16">
        <v>15</v>
      </c>
      <c r="CL16">
        <v>10</v>
      </c>
      <c r="CM16">
        <v>2</v>
      </c>
      <c r="CN16">
        <v>0</v>
      </c>
      <c r="CO16">
        <v>4</v>
      </c>
      <c r="CP16">
        <v>11</v>
      </c>
      <c r="CQ16">
        <v>2</v>
      </c>
      <c r="CR16">
        <v>6</v>
      </c>
      <c r="CS16">
        <v>2</v>
      </c>
      <c r="CT16">
        <v>8</v>
      </c>
      <c r="CU16">
        <v>0</v>
      </c>
      <c r="CV16">
        <v>0</v>
      </c>
      <c r="CW16">
        <v>7</v>
      </c>
      <c r="CX16">
        <v>11</v>
      </c>
      <c r="CY16">
        <v>4</v>
      </c>
      <c r="CZ16">
        <v>0</v>
      </c>
      <c r="DA16">
        <v>7</v>
      </c>
      <c r="DC16">
        <f>((11/17)*100)</f>
        <v>64.705882352941174</v>
      </c>
      <c r="DD16">
        <f>((9/17)*100)</f>
        <v>52.941176470588239</v>
      </c>
      <c r="DE16">
        <f>((10/17)*100)</f>
        <v>58.82352941176471</v>
      </c>
      <c r="DF16">
        <f>((11/19)*100)</f>
        <v>57.894736842105267</v>
      </c>
      <c r="DG16">
        <f>((11/19)*100)</f>
        <v>57.894736842105267</v>
      </c>
      <c r="DH16">
        <f>((8/19)*100)</f>
        <v>42.105263157894733</v>
      </c>
      <c r="DI16">
        <f>((9/17)*100)</f>
        <v>52.941176470588239</v>
      </c>
      <c r="DJ16">
        <f>((8/17)*100)</f>
        <v>47.058823529411761</v>
      </c>
      <c r="DK16">
        <f>((15/17)*100)</f>
        <v>88.235294117647058</v>
      </c>
      <c r="DL16">
        <f>((10/16)*100)</f>
        <v>62.5</v>
      </c>
      <c r="DM16">
        <f>((7/16)*100)</f>
        <v>43.75</v>
      </c>
      <c r="DN16">
        <f>((15/16)*100)</f>
        <v>93.75</v>
      </c>
      <c r="DP16">
        <f>((2/10)*100)</f>
        <v>20</v>
      </c>
      <c r="DQ16">
        <f>((0/10)*100)</f>
        <v>0</v>
      </c>
      <c r="DR16">
        <f>((4/10)*100)</f>
        <v>40</v>
      </c>
      <c r="DS16">
        <f>((2/11)*100)</f>
        <v>18.181818181818183</v>
      </c>
      <c r="DT16">
        <f>((6/11)*100)</f>
        <v>54.54545454545454</v>
      </c>
      <c r="DU16">
        <f>((2/11)*100)</f>
        <v>18.181818181818183</v>
      </c>
      <c r="DV16">
        <f>((0/8)*100)</f>
        <v>0</v>
      </c>
      <c r="DW16">
        <f>((0/8)*100)</f>
        <v>0</v>
      </c>
      <c r="DX16">
        <f>((7/8)*100)</f>
        <v>87.5</v>
      </c>
      <c r="DY16">
        <f>((4/11)*100)</f>
        <v>36.363636363636367</v>
      </c>
      <c r="DZ16">
        <f>((0/11)*100)</f>
        <v>0</v>
      </c>
      <c r="EA16">
        <f>((7/11)*100)</f>
        <v>63.636363636363633</v>
      </c>
    </row>
    <row r="17" spans="1:131" x14ac:dyDescent="0.25">
      <c r="A17">
        <v>103.72972</v>
      </c>
      <c r="B17">
        <v>5.0812759999999999</v>
      </c>
      <c r="C17">
        <v>110.38714800000001</v>
      </c>
      <c r="D17">
        <v>6.0529770000000003</v>
      </c>
      <c r="E17">
        <v>103.18881800000001</v>
      </c>
      <c r="F17">
        <v>4.6104250000000002</v>
      </c>
      <c r="G17">
        <v>104.26427700000001</v>
      </c>
      <c r="H17">
        <v>8.1337419999999998</v>
      </c>
      <c r="K17">
        <f>(15/200)</f>
        <v>7.4999999999999997E-2</v>
      </c>
      <c r="L17">
        <f>(13/200)</f>
        <v>6.5000000000000002E-2</v>
      </c>
      <c r="M17">
        <f>(16/200)</f>
        <v>0.08</v>
      </c>
      <c r="N17">
        <f>(14/200)</f>
        <v>7.0000000000000007E-2</v>
      </c>
      <c r="P17">
        <f>(8/200)</f>
        <v>0.04</v>
      </c>
      <c r="Q17">
        <f>(9/200)</f>
        <v>4.4999999999999998E-2</v>
      </c>
      <c r="R17">
        <f>(8/200)</f>
        <v>0.04</v>
      </c>
      <c r="S17">
        <f>(10/200)</f>
        <v>0.05</v>
      </c>
      <c r="U17">
        <f>0.075+0.04</f>
        <v>0.11499999999999999</v>
      </c>
      <c r="V17">
        <f>0.065+0.045</f>
        <v>0.11</v>
      </c>
      <c r="W17">
        <f>0.08+0.04</f>
        <v>0.12</v>
      </c>
      <c r="X17">
        <f>0.07+0.05</f>
        <v>0.12000000000000001</v>
      </c>
      <c r="Z17">
        <f>SQRT((ABS($A$18-$A$17)^2+(ABS($B$18-$B$17)^2)))</f>
        <v>26.470266395247467</v>
      </c>
      <c r="AA17">
        <f>SQRT((ABS($C$18-$C$17)^2+(ABS($D$18-$D$17)^2)))</f>
        <v>26.489203301850551</v>
      </c>
      <c r="AB17">
        <f>SQRT((ABS($E$18-$E$17)^2+(ABS($F$18-$F$17)^2)))</f>
        <v>27.277495712602605</v>
      </c>
      <c r="AC17">
        <f>SQRT((ABS($G$18-$G$17)^2+(ABS($H$18-$H$17)^2)))</f>
        <v>26.587778198536501</v>
      </c>
      <c r="AJ17">
        <f>1/0.115</f>
        <v>8.695652173913043</v>
      </c>
      <c r="AK17">
        <f>1/0.11</f>
        <v>9.0909090909090917</v>
      </c>
      <c r="AL17">
        <f>1/0.12</f>
        <v>8.3333333333333339</v>
      </c>
      <c r="AM17">
        <f>1/0.12</f>
        <v>8.3333333333333339</v>
      </c>
      <c r="AO17">
        <f t="shared" si="4"/>
        <v>230.17622952389104</v>
      </c>
      <c r="AP17">
        <f t="shared" si="5"/>
        <v>240.81093910773228</v>
      </c>
      <c r="AQ17">
        <f t="shared" si="6"/>
        <v>227.31246427168838</v>
      </c>
      <c r="AR17">
        <f t="shared" si="7"/>
        <v>221.56481832113749</v>
      </c>
      <c r="AV17">
        <f>((0.075/0.115)*100)</f>
        <v>65.217391304347814</v>
      </c>
      <c r="AW17">
        <f>((0.065/0.11)*100)</f>
        <v>59.090909090909093</v>
      </c>
      <c r="AX17">
        <f>((0.08/0.12)*100)</f>
        <v>66.666666666666671</v>
      </c>
      <c r="AY17">
        <f>((0.07/0.12)*100)</f>
        <v>58.333333333333336</v>
      </c>
      <c r="BA17">
        <f>((0.04/0.115)*100)</f>
        <v>34.782608695652172</v>
      </c>
      <c r="BB17">
        <f>((0.045/0.11)*100)</f>
        <v>40.909090909090907</v>
      </c>
      <c r="BC17">
        <f>((0.04/0.12)*100)</f>
        <v>33.333333333333336</v>
      </c>
      <c r="BD17">
        <f>((0.05/0.12)*100)</f>
        <v>41.666666666666671</v>
      </c>
      <c r="BF17">
        <f>ABS($B$17-$D$17)</f>
        <v>0.97170100000000037</v>
      </c>
      <c r="BG17">
        <f>ABS($F$17-$H$17)</f>
        <v>3.5233169999999996</v>
      </c>
      <c r="BL17">
        <f>SQRT((ABS($A$17-$E$17)^2+(ABS($B$17-$F$17)^2)))</f>
        <v>0.71713014007569587</v>
      </c>
      <c r="BM17">
        <f>SQRT((ABS($C$17-$G$17)^2+(ABS($D$17-$H$17)^2)))</f>
        <v>6.4667713944337049</v>
      </c>
      <c r="BO17">
        <f>SQRT((ABS($A$17-$G$17)^2+(ABS($B$17-$H$17)^2)))</f>
        <v>3.0989191450254081</v>
      </c>
      <c r="BP17">
        <f>SQRT((ABS($C$17-$E$17)^2+(ABS($D$17-$F$17)^2)))</f>
        <v>7.3414515636625959</v>
      </c>
      <c r="BS17">
        <f>DEGREES(ACOS((3.4780407983737^2+21.1427646637278^2-19.5270946006421^2)/(2*3.4780407983737*21.1427646637278)))</f>
        <v>58.059611513927116</v>
      </c>
      <c r="BU17">
        <v>15</v>
      </c>
      <c r="BV17">
        <v>8</v>
      </c>
      <c r="BW17">
        <v>7</v>
      </c>
      <c r="BX17">
        <v>7</v>
      </c>
      <c r="BY17">
        <v>13</v>
      </c>
      <c r="BZ17">
        <v>8</v>
      </c>
      <c r="CA17">
        <v>5</v>
      </c>
      <c r="CB17">
        <v>3</v>
      </c>
      <c r="CC17">
        <v>16</v>
      </c>
      <c r="CD17">
        <v>7</v>
      </c>
      <c r="CE17">
        <v>7</v>
      </c>
      <c r="CF17">
        <v>14</v>
      </c>
      <c r="CG17">
        <v>14</v>
      </c>
      <c r="CH17">
        <v>7</v>
      </c>
      <c r="CI17">
        <v>5</v>
      </c>
      <c r="CJ17">
        <v>14</v>
      </c>
      <c r="CL17">
        <v>8</v>
      </c>
      <c r="CM17">
        <v>3</v>
      </c>
      <c r="CN17">
        <v>0</v>
      </c>
      <c r="CO17">
        <v>2</v>
      </c>
      <c r="CP17">
        <v>9</v>
      </c>
      <c r="CQ17">
        <v>3</v>
      </c>
      <c r="CR17">
        <v>0</v>
      </c>
      <c r="CS17">
        <v>0</v>
      </c>
      <c r="CT17">
        <v>8</v>
      </c>
      <c r="CU17">
        <v>0</v>
      </c>
      <c r="CV17">
        <v>0</v>
      </c>
      <c r="CW17">
        <v>8</v>
      </c>
      <c r="CX17">
        <v>10</v>
      </c>
      <c r="CY17">
        <v>2</v>
      </c>
      <c r="CZ17">
        <v>0</v>
      </c>
      <c r="DA17">
        <v>8</v>
      </c>
      <c r="DC17">
        <f>((8/15)*100)</f>
        <v>53.333333333333336</v>
      </c>
      <c r="DD17">
        <f>((7/15)*100)</f>
        <v>46.666666666666664</v>
      </c>
      <c r="DE17">
        <f>((7/15)*100)</f>
        <v>46.666666666666664</v>
      </c>
      <c r="DF17">
        <f>((8/13)*100)</f>
        <v>61.53846153846154</v>
      </c>
      <c r="DG17">
        <f>((5/13)*100)</f>
        <v>38.461538461538467</v>
      </c>
      <c r="DH17">
        <f>((3/13)*100)</f>
        <v>23.076923076923077</v>
      </c>
      <c r="DI17">
        <f>((7/16)*100)</f>
        <v>43.75</v>
      </c>
      <c r="DJ17">
        <f>((7/16)*100)</f>
        <v>43.75</v>
      </c>
      <c r="DK17">
        <f>((14/16)*100)</f>
        <v>87.5</v>
      </c>
      <c r="DL17">
        <f>((7/14)*100)</f>
        <v>50</v>
      </c>
      <c r="DM17">
        <f>((5/14)*100)</f>
        <v>35.714285714285715</v>
      </c>
      <c r="DN17">
        <f>((14/14)*100)</f>
        <v>100</v>
      </c>
      <c r="DP17">
        <f>((3/8)*100)</f>
        <v>37.5</v>
      </c>
      <c r="DQ17">
        <f>((0/8)*100)</f>
        <v>0</v>
      </c>
      <c r="DR17">
        <f>((2/8)*100)</f>
        <v>25</v>
      </c>
      <c r="DS17">
        <f>((3/9)*100)</f>
        <v>33.333333333333329</v>
      </c>
      <c r="DT17">
        <f>((0/9)*100)</f>
        <v>0</v>
      </c>
      <c r="DU17">
        <f>((0/9)*100)</f>
        <v>0</v>
      </c>
      <c r="DV17">
        <f>((0/8)*100)</f>
        <v>0</v>
      </c>
      <c r="DW17">
        <f>((0/8)*100)</f>
        <v>0</v>
      </c>
      <c r="DX17">
        <f>((8/8)*100)</f>
        <v>100</v>
      </c>
      <c r="DY17">
        <f>((2/10)*100)</f>
        <v>20</v>
      </c>
      <c r="DZ17">
        <f>((0/10)*100)</f>
        <v>0</v>
      </c>
      <c r="EA17">
        <f>((8/10)*100)</f>
        <v>80</v>
      </c>
    </row>
    <row r="18" spans="1:131" x14ac:dyDescent="0.25">
      <c r="A18">
        <v>77.282618000000014</v>
      </c>
      <c r="B18">
        <v>6.188434</v>
      </c>
      <c r="C18">
        <v>83.918759000000009</v>
      </c>
      <c r="D18">
        <v>7.1028700000000002</v>
      </c>
      <c r="E18">
        <v>75.919391000000005</v>
      </c>
      <c r="F18">
        <v>5.2738430000000003</v>
      </c>
      <c r="G18">
        <v>77.67687500000001</v>
      </c>
      <c r="H18">
        <v>8.2751789999999996</v>
      </c>
      <c r="K18">
        <f>(14/200)</f>
        <v>7.0000000000000007E-2</v>
      </c>
      <c r="L18">
        <f>(13/200)</f>
        <v>6.5000000000000002E-2</v>
      </c>
      <c r="M18">
        <f>(15/200)</f>
        <v>7.4999999999999997E-2</v>
      </c>
      <c r="N18">
        <f>(14/200)</f>
        <v>7.0000000000000007E-2</v>
      </c>
      <c r="P18">
        <f>(9/200)</f>
        <v>4.4999999999999998E-2</v>
      </c>
      <c r="Q18">
        <f>(9/200)</f>
        <v>4.4999999999999998E-2</v>
      </c>
      <c r="R18">
        <f>(9/200)</f>
        <v>4.4999999999999998E-2</v>
      </c>
      <c r="S18">
        <f>(9/200)</f>
        <v>4.4999999999999998E-2</v>
      </c>
      <c r="U18">
        <f>0.07+0.045</f>
        <v>0.115</v>
      </c>
      <c r="V18">
        <f>0.065+0.045</f>
        <v>0.11</v>
      </c>
      <c r="W18">
        <f>0.075+0.045</f>
        <v>0.12</v>
      </c>
      <c r="X18">
        <f>0.07+0.045</f>
        <v>0.115</v>
      </c>
      <c r="Z18">
        <f>SQRT((ABS($A$19-$A$18)^2+(ABS($B$19-$B$18)^2)))</f>
        <v>22.08642122118804</v>
      </c>
      <c r="AA18">
        <f>SQRT((ABS($C$19-$C$18)^2+(ABS($D$19-$D$18)^2)))</f>
        <v>22.384795728452701</v>
      </c>
      <c r="AB18">
        <f>SQRT((ABS($E$19-$E$18)^2+(ABS($F$19-$F$18)^2)))</f>
        <v>22.082904114990406</v>
      </c>
      <c r="AC18">
        <f>SQRT((ABS($G$19-$G$18)^2+(ABS($H$19-$H$18)^2)))</f>
        <v>21.14276466372781</v>
      </c>
      <c r="AJ18">
        <f>1/0.115</f>
        <v>8.695652173913043</v>
      </c>
      <c r="AK18">
        <f>1/0.11</f>
        <v>9.0909090909090917</v>
      </c>
      <c r="AL18">
        <f>1/0.12</f>
        <v>8.3333333333333339</v>
      </c>
      <c r="AM18">
        <f>1/0.115</f>
        <v>8.695652173913043</v>
      </c>
      <c r="AO18">
        <f t="shared" si="4"/>
        <v>192.05583670598295</v>
      </c>
      <c r="AP18">
        <f t="shared" si="5"/>
        <v>203.49814298593364</v>
      </c>
      <c r="AQ18">
        <f t="shared" si="6"/>
        <v>184.02420095825337</v>
      </c>
      <c r="AR18">
        <f t="shared" si="7"/>
        <v>183.8501275106766</v>
      </c>
      <c r="AV18">
        <f>((0.07/0.115)*100)</f>
        <v>60.869565217391312</v>
      </c>
      <c r="AW18">
        <f>((0.065/0.11)*100)</f>
        <v>59.090909090909093</v>
      </c>
      <c r="AX18">
        <f>((0.075/0.12)*100)</f>
        <v>62.5</v>
      </c>
      <c r="AY18">
        <f>((0.07/0.115)*100)</f>
        <v>60.869565217391312</v>
      </c>
      <c r="BA18">
        <f>((0.045/0.115)*100)</f>
        <v>39.130434782608688</v>
      </c>
      <c r="BB18">
        <f>((0.045/0.11)*100)</f>
        <v>40.909090909090907</v>
      </c>
      <c r="BC18">
        <f>((0.045/0.12)*100)</f>
        <v>37.5</v>
      </c>
      <c r="BD18">
        <f>((0.045/0.115)*100)</f>
        <v>39.130434782608688</v>
      </c>
      <c r="BF18">
        <f>ABS($B$18-$D$18)</f>
        <v>0.91443600000000025</v>
      </c>
      <c r="BG18">
        <f>ABS($F$18-$H$18)</f>
        <v>3.0013359999999993</v>
      </c>
      <c r="BL18">
        <f>SQRT((ABS($A$18-$E$18)^2+(ABS($B$18-$F$18)^2)))</f>
        <v>1.6416042613279316</v>
      </c>
      <c r="BM18">
        <f>SQRT((ABS($C$18-$G$18)^2+(ABS($D$18-$H$18)^2)))</f>
        <v>6.35101757680901</v>
      </c>
      <c r="BO18">
        <f>SQRT((ABS($A$18-$G$18)^2+(ABS($B$18-$H$18)^2)))</f>
        <v>2.1236627032261963</v>
      </c>
      <c r="BP18">
        <f>SQRT((ABS($C$18-$E$18)^2+(ABS($D$18-$F$18)^2)))</f>
        <v>8.2058045410643974</v>
      </c>
      <c r="BS18">
        <f>DEGREES(ACOS((4.25712174833713^2+22.7246308092451^2-20.270722740031^2)/(2*4.25712174833713*22.7246308092451)))</f>
        <v>50.284991290636057</v>
      </c>
      <c r="BU18">
        <v>14</v>
      </c>
      <c r="BV18">
        <v>6</v>
      </c>
      <c r="BW18">
        <v>5</v>
      </c>
      <c r="BX18">
        <v>7</v>
      </c>
      <c r="BY18">
        <v>13</v>
      </c>
      <c r="BZ18">
        <v>6</v>
      </c>
      <c r="CA18">
        <v>7</v>
      </c>
      <c r="CB18">
        <v>5</v>
      </c>
      <c r="CC18">
        <v>15</v>
      </c>
      <c r="CD18">
        <v>6</v>
      </c>
      <c r="CE18">
        <v>7</v>
      </c>
      <c r="CF18">
        <v>12</v>
      </c>
      <c r="CG18">
        <v>14</v>
      </c>
      <c r="CH18">
        <v>7</v>
      </c>
      <c r="CI18">
        <v>4</v>
      </c>
      <c r="CJ18">
        <v>12</v>
      </c>
      <c r="CL18">
        <v>9</v>
      </c>
      <c r="CM18">
        <v>2</v>
      </c>
      <c r="CN18">
        <v>0</v>
      </c>
      <c r="CO18">
        <v>2</v>
      </c>
      <c r="CP18">
        <v>9</v>
      </c>
      <c r="CQ18">
        <v>2</v>
      </c>
      <c r="CR18">
        <v>0</v>
      </c>
      <c r="CS18">
        <v>0</v>
      </c>
      <c r="CT18">
        <v>9</v>
      </c>
      <c r="CU18">
        <v>0</v>
      </c>
      <c r="CV18">
        <v>3</v>
      </c>
      <c r="CW18">
        <v>7</v>
      </c>
      <c r="CX18">
        <v>9</v>
      </c>
      <c r="CY18">
        <v>2</v>
      </c>
      <c r="CZ18">
        <v>1</v>
      </c>
      <c r="DA18">
        <v>7</v>
      </c>
      <c r="DC18">
        <f>((6/14)*100)</f>
        <v>42.857142857142854</v>
      </c>
      <c r="DD18">
        <f>((5/14)*100)</f>
        <v>35.714285714285715</v>
      </c>
      <c r="DE18">
        <f>((7/14)*100)</f>
        <v>50</v>
      </c>
      <c r="DF18">
        <f>((6/13)*100)</f>
        <v>46.153846153846153</v>
      </c>
      <c r="DG18">
        <f>((7/13)*100)</f>
        <v>53.846153846153847</v>
      </c>
      <c r="DH18">
        <f>((5/13)*100)</f>
        <v>38.461538461538467</v>
      </c>
      <c r="DI18">
        <f>((6/15)*100)</f>
        <v>40</v>
      </c>
      <c r="DJ18">
        <f>((7/15)*100)</f>
        <v>46.666666666666664</v>
      </c>
      <c r="DK18">
        <f>((12/15)*100)</f>
        <v>80</v>
      </c>
      <c r="DL18">
        <f>((7/14)*100)</f>
        <v>50</v>
      </c>
      <c r="DM18">
        <f>((4/14)*100)</f>
        <v>28.571428571428569</v>
      </c>
      <c r="DN18">
        <f>((12/14)*100)</f>
        <v>85.714285714285708</v>
      </c>
      <c r="DP18">
        <f>((2/9)*100)</f>
        <v>22.222222222222221</v>
      </c>
      <c r="DQ18">
        <f>((0/9)*100)</f>
        <v>0</v>
      </c>
      <c r="DR18">
        <f>((2/9)*100)</f>
        <v>22.222222222222221</v>
      </c>
      <c r="DS18">
        <f>((2/9)*100)</f>
        <v>22.222222222222221</v>
      </c>
      <c r="DT18">
        <f>((0/9)*100)</f>
        <v>0</v>
      </c>
      <c r="DU18">
        <f>((0/9)*100)</f>
        <v>0</v>
      </c>
      <c r="DV18">
        <f>((0/9)*100)</f>
        <v>0</v>
      </c>
      <c r="DW18">
        <f>((3/9)*100)</f>
        <v>33.333333333333329</v>
      </c>
      <c r="DX18">
        <f>((7/9)*100)</f>
        <v>77.777777777777786</v>
      </c>
      <c r="DY18">
        <f>((2/9)*100)</f>
        <v>22.222222222222221</v>
      </c>
      <c r="DZ18">
        <f>((1/9)*100)</f>
        <v>11.111111111111111</v>
      </c>
      <c r="EA18">
        <f>((7/9)*100)</f>
        <v>77.777777777777786</v>
      </c>
    </row>
    <row r="19" spans="1:131" x14ac:dyDescent="0.25">
      <c r="A19">
        <v>55.201145000000004</v>
      </c>
      <c r="B19">
        <v>5.7209380000000003</v>
      </c>
      <c r="C19">
        <v>61.534736000000002</v>
      </c>
      <c r="D19">
        <v>6.9168750000000001</v>
      </c>
      <c r="E19">
        <v>53.854267</v>
      </c>
      <c r="F19">
        <v>4.3878649999999997</v>
      </c>
      <c r="G19">
        <v>56.542236000000003</v>
      </c>
      <c r="H19">
        <v>7.689063</v>
      </c>
      <c r="K19">
        <f>(14/200)</f>
        <v>7.0000000000000007E-2</v>
      </c>
      <c r="L19">
        <f>(12/200)</f>
        <v>0.06</v>
      </c>
      <c r="N19">
        <f>(15/200)</f>
        <v>7.4999999999999997E-2</v>
      </c>
      <c r="P19">
        <f>(9/200)</f>
        <v>4.4999999999999998E-2</v>
      </c>
      <c r="Q19">
        <f>(11/200)</f>
        <v>5.5E-2</v>
      </c>
      <c r="R19">
        <f>(10/200)</f>
        <v>0.05</v>
      </c>
      <c r="S19">
        <f>(10/200)</f>
        <v>0.05</v>
      </c>
      <c r="U19">
        <f>0.07+0.045</f>
        <v>0.115</v>
      </c>
      <c r="V19">
        <f>0.06+0.055</f>
        <v>0.11499999999999999</v>
      </c>
      <c r="X19">
        <f>0.075+0.05</f>
        <v>0.125</v>
      </c>
      <c r="Z19">
        <f>SQRT((ABS($A$20-$A$19)^2+(ABS($B$20-$B$19)^2)))</f>
        <v>23.603458008235364</v>
      </c>
      <c r="AA19">
        <f>SQRT((ABS($C$20-$C$19)^2+(ABS($D$20-$D$19)^2)))</f>
        <v>23.456281134441689</v>
      </c>
      <c r="AC19">
        <f>SQRT((ABS($G$20-$G$19)^2+(ABS($H$20-$H$19)^2)))</f>
        <v>22.724630809245063</v>
      </c>
      <c r="AJ19">
        <f>1/0.115</f>
        <v>8.695652173913043</v>
      </c>
      <c r="AK19">
        <f>1/0.115</f>
        <v>8.695652173913043</v>
      </c>
      <c r="AM19">
        <f>1/0.125</f>
        <v>8</v>
      </c>
      <c r="AO19">
        <f t="shared" si="4"/>
        <v>205.24746094117708</v>
      </c>
      <c r="AP19">
        <f t="shared" si="5"/>
        <v>203.96766203862339</v>
      </c>
      <c r="AR19">
        <f t="shared" si="7"/>
        <v>181.79704647396051</v>
      </c>
      <c r="AV19">
        <f>((0.07/0.115)*100)</f>
        <v>60.869565217391312</v>
      </c>
      <c r="AW19">
        <f>((0.06/0.115)*100)</f>
        <v>52.173913043478258</v>
      </c>
      <c r="AY19">
        <f>((0.075/0.125)*100)</f>
        <v>60</v>
      </c>
      <c r="BA19">
        <f>((0.045/0.115)*100)</f>
        <v>39.130434782608688</v>
      </c>
      <c r="BB19">
        <f>((0.055/0.115)*100)</f>
        <v>47.826086956521735</v>
      </c>
      <c r="BD19">
        <f>((0.05/0.125)*100)</f>
        <v>40</v>
      </c>
      <c r="BF19">
        <f>ABS($B$19-$D$19)</f>
        <v>1.1959369999999998</v>
      </c>
      <c r="BG19">
        <f>ABS($F$19-$H$19)</f>
        <v>3.3011980000000003</v>
      </c>
      <c r="BL19">
        <f>SQRT((ABS($A$19-$E$19)^2+(ABS($B$19-$F$19)^2)))</f>
        <v>1.895036667247632</v>
      </c>
      <c r="BM19">
        <f>SQRT((ABS($C$19-$G$19)^2+(ABS($D$19-$H$19)^2)))</f>
        <v>5.0518640675837663</v>
      </c>
      <c r="BO19">
        <f>SQRT((ABS($A$19-$G$19)^2+(ABS($B$19-$H$19)^2)))</f>
        <v>2.3816047291492337</v>
      </c>
      <c r="BP19">
        <f>SQRT((ABS($C$19-$E$19)^2+(ABS($D$19-$F$19)^2)))</f>
        <v>8.08612983076954</v>
      </c>
      <c r="BR19">
        <f>DEGREES(ACOS((23.6814215883899^2+24.6744078251601^2-3.58414497020489^2)/(2*23.6814215883899*24.6744078251601)))</f>
        <v>8.1697175360645549</v>
      </c>
      <c r="BU19">
        <v>14</v>
      </c>
      <c r="BV19">
        <v>6</v>
      </c>
      <c r="BW19">
        <v>4</v>
      </c>
      <c r="BX19">
        <v>6</v>
      </c>
      <c r="BY19">
        <v>12</v>
      </c>
      <c r="BZ19">
        <v>6</v>
      </c>
      <c r="CA19">
        <v>7</v>
      </c>
      <c r="CB19">
        <v>4</v>
      </c>
      <c r="CG19">
        <v>15</v>
      </c>
      <c r="CH19">
        <v>6</v>
      </c>
      <c r="CI19">
        <v>5</v>
      </c>
      <c r="CJ19">
        <v>12</v>
      </c>
      <c r="CL19">
        <v>9</v>
      </c>
      <c r="CM19">
        <v>3</v>
      </c>
      <c r="CN19">
        <v>0</v>
      </c>
      <c r="CO19">
        <v>2</v>
      </c>
      <c r="CP19">
        <v>11</v>
      </c>
      <c r="CQ19">
        <v>3</v>
      </c>
      <c r="CR19">
        <v>3</v>
      </c>
      <c r="CS19">
        <v>1</v>
      </c>
      <c r="CT19">
        <v>10</v>
      </c>
      <c r="CU19">
        <v>0</v>
      </c>
      <c r="CV19">
        <v>5</v>
      </c>
      <c r="CW19">
        <v>7</v>
      </c>
      <c r="CX19">
        <v>10</v>
      </c>
      <c r="CY19">
        <v>2</v>
      </c>
      <c r="CZ19">
        <v>2</v>
      </c>
      <c r="DA19">
        <v>7</v>
      </c>
      <c r="DC19">
        <f>((6/14)*100)</f>
        <v>42.857142857142854</v>
      </c>
      <c r="DD19">
        <f>((4/14)*100)</f>
        <v>28.571428571428569</v>
      </c>
      <c r="DE19">
        <f>((6/14)*100)</f>
        <v>42.857142857142854</v>
      </c>
      <c r="DF19">
        <f>((6/12)*100)</f>
        <v>50</v>
      </c>
      <c r="DG19">
        <f>((7/12)*100)</f>
        <v>58.333333333333336</v>
      </c>
      <c r="DH19">
        <f>((4/12)*100)</f>
        <v>33.333333333333329</v>
      </c>
      <c r="DL19">
        <f>((6/15)*100)</f>
        <v>40</v>
      </c>
      <c r="DM19">
        <f>((5/15)*100)</f>
        <v>33.333333333333329</v>
      </c>
      <c r="DN19">
        <f>((12/15)*100)</f>
        <v>80</v>
      </c>
      <c r="DP19">
        <f>((3/9)*100)</f>
        <v>33.333333333333329</v>
      </c>
      <c r="DQ19">
        <f>((0/9)*100)</f>
        <v>0</v>
      </c>
      <c r="DR19">
        <f>((2/9)*100)</f>
        <v>22.222222222222221</v>
      </c>
      <c r="DS19">
        <f>((3/11)*100)</f>
        <v>27.27272727272727</v>
      </c>
      <c r="DT19">
        <f>((3/11)*100)</f>
        <v>27.27272727272727</v>
      </c>
      <c r="DU19">
        <f>((1/11)*100)</f>
        <v>9.0909090909090917</v>
      </c>
      <c r="DV19">
        <f>((0/10)*100)</f>
        <v>0</v>
      </c>
      <c r="DW19">
        <f>((5/10)*100)</f>
        <v>50</v>
      </c>
      <c r="DX19">
        <f>((7/10)*100)</f>
        <v>70</v>
      </c>
      <c r="DY19">
        <f>((2/10)*100)</f>
        <v>20</v>
      </c>
      <c r="DZ19">
        <f>((2/10)*100)</f>
        <v>20</v>
      </c>
      <c r="EA19">
        <f>((7/10)*100)</f>
        <v>70</v>
      </c>
    </row>
    <row r="20" spans="1:131" x14ac:dyDescent="0.25">
      <c r="A20">
        <v>31.598798000000002</v>
      </c>
      <c r="B20">
        <v>5.4919269999999996</v>
      </c>
      <c r="C20">
        <v>38.078954000000003</v>
      </c>
      <c r="D20">
        <v>6.7638540000000003</v>
      </c>
      <c r="G20">
        <v>33.818695000000005</v>
      </c>
      <c r="H20">
        <v>7.4665100000000004</v>
      </c>
      <c r="P20">
        <f>(11/200)</f>
        <v>5.5E-2</v>
      </c>
      <c r="Q20">
        <f>(12/200)</f>
        <v>0.06</v>
      </c>
      <c r="BF20">
        <f>ABS($B$20-$D$20)</f>
        <v>1.2719270000000007</v>
      </c>
      <c r="BI20">
        <v>2.0395854999999998</v>
      </c>
      <c r="BJ20">
        <v>2.4255015000000002</v>
      </c>
      <c r="BO20">
        <f>SQRT((ABS($A$20-$G$20)^2+(ABS($B$20-$H$20)^2)))</f>
        <v>2.9710134154018926</v>
      </c>
      <c r="BR20">
        <f>DEGREES(ACOS((23.8350462060428^2+24.7143247086965^2-3.68760888526115^2)/(2*23.8350462060428*24.7143247086965)))</f>
        <v>8.4619271254854578</v>
      </c>
      <c r="CL20">
        <v>11</v>
      </c>
      <c r="CM20">
        <v>4</v>
      </c>
      <c r="CN20">
        <v>0</v>
      </c>
      <c r="CO20">
        <v>2</v>
      </c>
      <c r="CP20">
        <v>12</v>
      </c>
      <c r="CQ20">
        <v>4</v>
      </c>
      <c r="CR20">
        <v>5</v>
      </c>
      <c r="CS20">
        <v>2</v>
      </c>
      <c r="DP20">
        <f>((4/11)*100)</f>
        <v>36.363636363636367</v>
      </c>
      <c r="DQ20">
        <f>((0/11)*100)</f>
        <v>0</v>
      </c>
      <c r="DR20">
        <f>((2/11)*100)</f>
        <v>18.181818181818183</v>
      </c>
      <c r="DS20">
        <f>((4/12)*100)</f>
        <v>33.333333333333329</v>
      </c>
      <c r="DT20">
        <f>((5/12)*100)</f>
        <v>41.666666666666671</v>
      </c>
      <c r="DU20">
        <f>((2/12)*100)</f>
        <v>16.666666666666664</v>
      </c>
    </row>
    <row r="21" spans="1:131" x14ac:dyDescent="0.25">
      <c r="A21" t="s">
        <v>22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BR21">
        <f>DEGREES(ACOS((29.0158721135157^2+30.362845414017^2-3.83801963361015^2)/(2*29.0158721135157*30.362845414017)))</f>
        <v>6.9416741068925187</v>
      </c>
      <c r="BS21">
        <f>DEGREES(ACOS((4.73559933977411^2+26.849843936126^2-23.6814215883899^2)/(2*4.73559933977411*26.849843936126)))</f>
        <v>44.128927959122251</v>
      </c>
    </row>
    <row r="22" spans="1:131" x14ac:dyDescent="0.25">
      <c r="A22">
        <v>43.081195000000001</v>
      </c>
      <c r="B22">
        <v>7.606249</v>
      </c>
      <c r="C22">
        <v>35.313798000000006</v>
      </c>
      <c r="D22">
        <v>6.8446350000000002</v>
      </c>
      <c r="E22">
        <v>42.201613999999999</v>
      </c>
      <c r="F22">
        <v>8.0801560000000006</v>
      </c>
      <c r="G22">
        <v>39.016452000000001</v>
      </c>
      <c r="H22">
        <v>4.5757810000000001</v>
      </c>
      <c r="K22">
        <f>(13/200)</f>
        <v>6.5000000000000002E-2</v>
      </c>
      <c r="L22">
        <f>(14/200)</f>
        <v>7.0000000000000007E-2</v>
      </c>
      <c r="M22">
        <f>(14/200)</f>
        <v>7.0000000000000007E-2</v>
      </c>
      <c r="N22">
        <f>(15/200)</f>
        <v>7.4999999999999997E-2</v>
      </c>
      <c r="P22">
        <f>(10/200)</f>
        <v>0.05</v>
      </c>
      <c r="Q22">
        <f>(10/200)</f>
        <v>0.05</v>
      </c>
      <c r="R22">
        <f>(9/200)</f>
        <v>4.4999999999999998E-2</v>
      </c>
      <c r="S22">
        <f>(11/200)</f>
        <v>5.5E-2</v>
      </c>
      <c r="U22">
        <f>0.065+0.05</f>
        <v>0.115</v>
      </c>
      <c r="V22">
        <f>0.07+0.05</f>
        <v>0.12000000000000001</v>
      </c>
      <c r="W22">
        <f>0.07+0.045</f>
        <v>0.115</v>
      </c>
      <c r="X22">
        <f>0.075+0.055</f>
        <v>0.13</v>
      </c>
      <c r="Z22">
        <f>SQRT((ABS($A$23-$A$22)^2+(ABS($B$23-$B$22)^2)))</f>
        <v>22.8648611365367</v>
      </c>
      <c r="AA22">
        <f>SQRT((ABS($C$23-$C$22)^2+(ABS($D$23-$D$22)^2)))</f>
        <v>24.314011979280178</v>
      </c>
      <c r="AB22">
        <f>SQRT((ABS($E$23-$E$22)^2+(ABS($F$23-$F$22)^2)))</f>
        <v>24.67440782516007</v>
      </c>
      <c r="AC22">
        <f>SQRT((ABS($G$23-$G$22)^2+(ABS($H$23-$H$22)^2)))</f>
        <v>26.849843936125968</v>
      </c>
      <c r="AJ22">
        <f>1/0.115</f>
        <v>8.695652173913043</v>
      </c>
      <c r="AK22">
        <f>1/0.12</f>
        <v>8.3333333333333339</v>
      </c>
      <c r="AL22">
        <f>1/0.115</f>
        <v>8.695652173913043</v>
      </c>
      <c r="AM22">
        <f>1/0.13</f>
        <v>7.6923076923076916</v>
      </c>
      <c r="AO22">
        <f t="shared" ref="AO22:AO29" si="8">$Z22/$U22</f>
        <v>198.8248794481452</v>
      </c>
      <c r="AP22">
        <f t="shared" ref="AP22:AP29" si="9">$AA22/$V22</f>
        <v>202.61676649400147</v>
      </c>
      <c r="AQ22">
        <f t="shared" ref="AQ22:AQ28" si="10">$AB22/$W22</f>
        <v>214.56006804487018</v>
      </c>
      <c r="AR22">
        <f t="shared" ref="AR22:AR29" si="11">$AC22/$X22</f>
        <v>206.53726104712283</v>
      </c>
      <c r="AV22">
        <f>((0.065/0.115)*100)</f>
        <v>56.521739130434781</v>
      </c>
      <c r="AW22">
        <f>((0.07/0.12)*100)</f>
        <v>58.333333333333336</v>
      </c>
      <c r="AX22">
        <f>((0.07/0.115)*100)</f>
        <v>60.869565217391312</v>
      </c>
      <c r="AY22">
        <f>((0.075/0.13)*100)</f>
        <v>57.692307692307686</v>
      </c>
      <c r="BA22">
        <f>((0.05/0.115)*100)</f>
        <v>43.478260869565219</v>
      </c>
      <c r="BB22">
        <f>((0.05/0.12)*100)</f>
        <v>41.666666666666671</v>
      </c>
      <c r="BC22">
        <f>((0.045/0.115)*100)</f>
        <v>39.130434782608688</v>
      </c>
      <c r="BD22">
        <f>((0.055/0.13)*100)</f>
        <v>42.307692307692307</v>
      </c>
      <c r="BF22">
        <f>ABS($B$22-$D$22)</f>
        <v>0.76161399999999979</v>
      </c>
      <c r="BG22">
        <f>ABS($F$22-$H$22)</f>
        <v>3.5043750000000005</v>
      </c>
      <c r="BL22">
        <f>SQRT((ABS($A$22-$E$22)^2+(ABS($B$22-$F$22)^2)))</f>
        <v>0.99912490721130742</v>
      </c>
      <c r="BM22">
        <f>SQRT((ABS($C$22-$G$22)^2+(ABS($D$22-$H$22)^2)))</f>
        <v>4.3425044751884787</v>
      </c>
      <c r="BO22">
        <f>SQRT((ABS($A$22-$G$22)^2+(ABS($B$22-$H$22)^2)))</f>
        <v>5.0700958526514075</v>
      </c>
      <c r="BP22">
        <f>SQRT((ABS($C$22-$E$22)^2+(ABS($D$22-$F$22)^2)))</f>
        <v>6.9977511667175563</v>
      </c>
      <c r="BR22">
        <f>DEGREES(ACOS((32.2385631490743^2+33.0593539422227^2-3.40986550164622^2)/(2*32.2385631490743*33.0593539422227)))</f>
        <v>5.8109873040633095</v>
      </c>
      <c r="BS22">
        <f>DEGREES(ACOS((3.58414497020489^2+24.4810665126713^2-23.8350462060428^2)/(2*3.58414497020489*24.4810665126713)))</f>
        <v>75.45927371178125</v>
      </c>
      <c r="BU22">
        <v>13</v>
      </c>
      <c r="BV22">
        <v>6</v>
      </c>
      <c r="BW22">
        <v>4</v>
      </c>
      <c r="BX22">
        <v>7</v>
      </c>
      <c r="BY22">
        <v>14</v>
      </c>
      <c r="BZ22">
        <v>6</v>
      </c>
      <c r="CA22">
        <v>8</v>
      </c>
      <c r="CB22">
        <v>3</v>
      </c>
      <c r="CC22">
        <v>14</v>
      </c>
      <c r="CD22">
        <v>5</v>
      </c>
      <c r="CE22">
        <v>7</v>
      </c>
      <c r="CF22">
        <v>12</v>
      </c>
      <c r="CG22">
        <v>15</v>
      </c>
      <c r="CH22">
        <v>7</v>
      </c>
      <c r="CI22">
        <v>5</v>
      </c>
      <c r="CJ22">
        <v>12</v>
      </c>
      <c r="CL22">
        <v>10</v>
      </c>
      <c r="CM22">
        <v>2</v>
      </c>
      <c r="CN22">
        <v>0</v>
      </c>
      <c r="CO22">
        <v>5</v>
      </c>
      <c r="CP22">
        <v>10</v>
      </c>
      <c r="CQ22">
        <v>2</v>
      </c>
      <c r="CR22">
        <v>0</v>
      </c>
      <c r="CS22">
        <v>0</v>
      </c>
      <c r="CT22">
        <v>9</v>
      </c>
      <c r="CU22">
        <v>0</v>
      </c>
      <c r="CV22">
        <v>3</v>
      </c>
      <c r="CW22">
        <v>6</v>
      </c>
      <c r="CX22">
        <v>11</v>
      </c>
      <c r="CY22">
        <v>5</v>
      </c>
      <c r="CZ22">
        <v>0</v>
      </c>
      <c r="DA22">
        <v>6</v>
      </c>
      <c r="DC22">
        <f>((6/13)*100)</f>
        <v>46.153846153846153</v>
      </c>
      <c r="DD22">
        <f>((4/13)*100)</f>
        <v>30.76923076923077</v>
      </c>
      <c r="DE22">
        <f>((7/13)*100)</f>
        <v>53.846153846153847</v>
      </c>
      <c r="DF22">
        <f>((6/14)*100)</f>
        <v>42.857142857142854</v>
      </c>
      <c r="DG22">
        <f>((8/14)*100)</f>
        <v>57.142857142857139</v>
      </c>
      <c r="DH22">
        <f>((3/14)*100)</f>
        <v>21.428571428571427</v>
      </c>
      <c r="DI22">
        <f>((5/14)*100)</f>
        <v>35.714285714285715</v>
      </c>
      <c r="DJ22">
        <f>((7/14)*100)</f>
        <v>50</v>
      </c>
      <c r="DK22">
        <f>((12/14)*100)</f>
        <v>85.714285714285708</v>
      </c>
      <c r="DL22">
        <f>((7/15)*100)</f>
        <v>46.666666666666664</v>
      </c>
      <c r="DM22">
        <f>((5/15)*100)</f>
        <v>33.333333333333329</v>
      </c>
      <c r="DN22">
        <f>((12/15)*100)</f>
        <v>80</v>
      </c>
      <c r="DP22">
        <f>((2/10)*100)</f>
        <v>20</v>
      </c>
      <c r="DQ22">
        <f>((0/10)*100)</f>
        <v>0</v>
      </c>
      <c r="DR22">
        <f>((5/10)*100)</f>
        <v>50</v>
      </c>
      <c r="DS22">
        <f>((2/10)*100)</f>
        <v>20</v>
      </c>
      <c r="DT22">
        <f>((0/10)*100)</f>
        <v>0</v>
      </c>
      <c r="DU22">
        <f>((0/10)*100)</f>
        <v>0</v>
      </c>
      <c r="DV22">
        <f>((0/9)*100)</f>
        <v>0</v>
      </c>
      <c r="DW22">
        <f>((3/9)*100)</f>
        <v>33.333333333333329</v>
      </c>
      <c r="DX22">
        <f>((6/9)*100)</f>
        <v>66.666666666666657</v>
      </c>
      <c r="DY22">
        <f>((5/11)*100)</f>
        <v>45.454545454545453</v>
      </c>
      <c r="DZ22">
        <f>((0/11)*100)</f>
        <v>0</v>
      </c>
      <c r="EA22">
        <f>((6/11)*100)</f>
        <v>54.54545454545454</v>
      </c>
    </row>
    <row r="23" spans="1:131" x14ac:dyDescent="0.25">
      <c r="A23">
        <v>65.923954000000009</v>
      </c>
      <c r="B23">
        <v>8.6113540000000004</v>
      </c>
      <c r="C23">
        <v>59.624942000000004</v>
      </c>
      <c r="D23">
        <v>7.2180730000000004</v>
      </c>
      <c r="E23">
        <v>66.82265000000001</v>
      </c>
      <c r="F23">
        <v>9.7021879999999996</v>
      </c>
      <c r="G23">
        <v>65.813224000000005</v>
      </c>
      <c r="H23">
        <v>6.2631249999999996</v>
      </c>
      <c r="K23">
        <f>(16/200)</f>
        <v>0.08</v>
      </c>
      <c r="L23">
        <f>(15/200)</f>
        <v>7.4999999999999997E-2</v>
      </c>
      <c r="M23">
        <f>(15/200)</f>
        <v>7.4999999999999997E-2</v>
      </c>
      <c r="N23">
        <f>(14/200)</f>
        <v>7.0000000000000007E-2</v>
      </c>
      <c r="P23">
        <f>(9/200)</f>
        <v>4.4999999999999998E-2</v>
      </c>
      <c r="Q23">
        <f>(10/200)</f>
        <v>0.05</v>
      </c>
      <c r="R23">
        <f>(8/200)</f>
        <v>0.04</v>
      </c>
      <c r="S23">
        <f>(9/200)</f>
        <v>4.4999999999999998E-2</v>
      </c>
      <c r="U23">
        <f>0.08+0.045</f>
        <v>0.125</v>
      </c>
      <c r="V23">
        <f>0.075+0.05</f>
        <v>0.125</v>
      </c>
      <c r="W23">
        <f>0.075+0.04</f>
        <v>0.11499999999999999</v>
      </c>
      <c r="X23">
        <f>0.07+0.045</f>
        <v>0.115</v>
      </c>
      <c r="Z23">
        <f>SQRT((ABS($A$24-$A$23)^2+(ABS($B$24-$B$23)^2)))</f>
        <v>24.375470379610487</v>
      </c>
      <c r="AA23">
        <f>SQRT((ABS($C$24-$C$23)^2+(ABS($D$24-$D$23)^2)))</f>
        <v>23.770746366410378</v>
      </c>
      <c r="AB23">
        <f>SQRT((ABS($E$24-$E$23)^2+(ABS($F$24-$F$23)^2)))</f>
        <v>24.714324708696445</v>
      </c>
      <c r="AC23">
        <f>SQRT((ABS($G$24-$G$23)^2+(ABS($H$24-$H$23)^2)))</f>
        <v>24.481066512671259</v>
      </c>
      <c r="AJ23">
        <f>1/0.125</f>
        <v>8</v>
      </c>
      <c r="AK23">
        <f>1/0.125</f>
        <v>8</v>
      </c>
      <c r="AL23">
        <f>1/0.115</f>
        <v>8.695652173913043</v>
      </c>
      <c r="AM23">
        <f>1/0.115</f>
        <v>8.695652173913043</v>
      </c>
      <c r="AO23">
        <f t="shared" si="8"/>
        <v>195.0037630368839</v>
      </c>
      <c r="AP23">
        <f t="shared" si="9"/>
        <v>190.16597093128303</v>
      </c>
      <c r="AQ23">
        <f t="shared" si="10"/>
        <v>214.9071713799691</v>
      </c>
      <c r="AR23">
        <f t="shared" si="11"/>
        <v>212.87883924061964</v>
      </c>
      <c r="AV23">
        <f>((0.08/0.125)*100)</f>
        <v>64</v>
      </c>
      <c r="AW23">
        <f>((0.075/0.125)*100)</f>
        <v>60</v>
      </c>
      <c r="AX23">
        <f>((0.075/0.115)*100)</f>
        <v>65.217391304347814</v>
      </c>
      <c r="AY23">
        <f>((0.07/0.115)*100)</f>
        <v>60.869565217391312</v>
      </c>
      <c r="BA23">
        <f>((0.045/0.125)*100)</f>
        <v>36</v>
      </c>
      <c r="BB23">
        <f>((0.05/0.125)*100)</f>
        <v>40</v>
      </c>
      <c r="BC23">
        <f>((0.04/0.115)*100)</f>
        <v>34.782608695652172</v>
      </c>
      <c r="BD23">
        <f>((0.045/0.115)*100)</f>
        <v>39.130434782608688</v>
      </c>
      <c r="BF23">
        <f>ABS($B$23-$D$23)</f>
        <v>1.393281</v>
      </c>
      <c r="BG23">
        <f>ABS($F$23-$H$23)</f>
        <v>3.439063</v>
      </c>
      <c r="BL23">
        <f>SQRT((ABS($A$23-$E$23)^2+(ABS($B$23-$F$23)^2)))</f>
        <v>1.4133553395986447</v>
      </c>
      <c r="BM23">
        <f>SQRT((ABS($C$23-$G$23)^2+(ABS($D$23-$H$23)^2)))</f>
        <v>6.2615301479932217</v>
      </c>
      <c r="BO23">
        <f>SQRT((ABS($A$23-$G$23)^2+(ABS($B$23-$H$23)^2)))</f>
        <v>2.3508382694989898</v>
      </c>
      <c r="BP23">
        <f>SQRT((ABS($C$23-$E$23)^2+(ABS($D$23-$F$23)^2)))</f>
        <v>7.6143172895860518</v>
      </c>
      <c r="BR23">
        <f>DEGREES(ACOS((28.7180149209809^2+28.5317582437154^2-3.57383412330147^2)/(2*28.7180149209809*28.5317582437154)))</f>
        <v>7.1483637829696169</v>
      </c>
      <c r="BS23">
        <f>DEGREES(ACOS((3.68760888526115^2+29.9015550501011^2-29.0158721135157^2)/(2*3.68760888526115*29.9015550501011)))</f>
        <v>72.645460433179153</v>
      </c>
      <c r="BU23">
        <v>16</v>
      </c>
      <c r="BV23">
        <v>9</v>
      </c>
      <c r="BW23">
        <v>8</v>
      </c>
      <c r="BX23">
        <v>8</v>
      </c>
      <c r="BY23">
        <v>15</v>
      </c>
      <c r="BZ23">
        <v>9</v>
      </c>
      <c r="CA23">
        <v>7</v>
      </c>
      <c r="CB23">
        <v>6</v>
      </c>
      <c r="CC23">
        <v>15</v>
      </c>
      <c r="CD23">
        <v>7</v>
      </c>
      <c r="CE23">
        <v>7</v>
      </c>
      <c r="CF23">
        <v>13</v>
      </c>
      <c r="CG23">
        <v>14</v>
      </c>
      <c r="CH23">
        <v>8</v>
      </c>
      <c r="CI23">
        <v>6</v>
      </c>
      <c r="CJ23">
        <v>13</v>
      </c>
      <c r="CL23">
        <v>9</v>
      </c>
      <c r="CM23">
        <v>3</v>
      </c>
      <c r="CN23">
        <v>0</v>
      </c>
      <c r="CO23">
        <v>1</v>
      </c>
      <c r="CP23">
        <v>10</v>
      </c>
      <c r="CQ23">
        <v>3</v>
      </c>
      <c r="CR23">
        <v>3</v>
      </c>
      <c r="CS23">
        <v>0</v>
      </c>
      <c r="CT23">
        <v>8</v>
      </c>
      <c r="CU23">
        <v>0</v>
      </c>
      <c r="CV23">
        <v>0</v>
      </c>
      <c r="CW23">
        <v>7</v>
      </c>
      <c r="CX23">
        <v>9</v>
      </c>
      <c r="CY23">
        <v>1</v>
      </c>
      <c r="CZ23">
        <v>0</v>
      </c>
      <c r="DA23">
        <v>7</v>
      </c>
      <c r="DC23">
        <f>((9/16)*100)</f>
        <v>56.25</v>
      </c>
      <c r="DD23">
        <f>((8/16)*100)</f>
        <v>50</v>
      </c>
      <c r="DE23">
        <f>((8/16)*100)</f>
        <v>50</v>
      </c>
      <c r="DF23">
        <f>((9/15)*100)</f>
        <v>60</v>
      </c>
      <c r="DG23">
        <f>((7/15)*100)</f>
        <v>46.666666666666664</v>
      </c>
      <c r="DH23">
        <f>((6/15)*100)</f>
        <v>40</v>
      </c>
      <c r="DI23">
        <f>((7/15)*100)</f>
        <v>46.666666666666664</v>
      </c>
      <c r="DJ23">
        <f>((7/15)*100)</f>
        <v>46.666666666666664</v>
      </c>
      <c r="DK23">
        <f>((13/15)*100)</f>
        <v>86.666666666666671</v>
      </c>
      <c r="DL23">
        <f>((8/14)*100)</f>
        <v>57.142857142857139</v>
      </c>
      <c r="DM23">
        <f>((6/14)*100)</f>
        <v>42.857142857142854</v>
      </c>
      <c r="DN23">
        <f>((13/14)*100)</f>
        <v>92.857142857142861</v>
      </c>
      <c r="DP23">
        <f>((3/9)*100)</f>
        <v>33.333333333333329</v>
      </c>
      <c r="DQ23">
        <f>((0/9)*100)</f>
        <v>0</v>
      </c>
      <c r="DR23">
        <f>((1/9)*100)</f>
        <v>11.111111111111111</v>
      </c>
      <c r="DS23">
        <f>((3/10)*100)</f>
        <v>30</v>
      </c>
      <c r="DT23">
        <f>((3/10)*100)</f>
        <v>30</v>
      </c>
      <c r="DU23">
        <f>((0/10)*100)</f>
        <v>0</v>
      </c>
      <c r="DV23">
        <f>((0/8)*100)</f>
        <v>0</v>
      </c>
      <c r="DW23">
        <f>((0/8)*100)</f>
        <v>0</v>
      </c>
      <c r="DX23">
        <f>((7/8)*100)</f>
        <v>87.5</v>
      </c>
      <c r="DY23">
        <f>((1/9)*100)</f>
        <v>11.111111111111111</v>
      </c>
      <c r="DZ23">
        <f>((0/9)*100)</f>
        <v>0</v>
      </c>
      <c r="EA23">
        <f>((7/9)*100)</f>
        <v>77.777777777777786</v>
      </c>
    </row>
    <row r="24" spans="1:131" x14ac:dyDescent="0.25">
      <c r="A24">
        <v>90.295586000000014</v>
      </c>
      <c r="B24">
        <v>8.1787919999999996</v>
      </c>
      <c r="C24">
        <v>83.390076000000008</v>
      </c>
      <c r="D24">
        <v>7.7345889999999997</v>
      </c>
      <c r="E24">
        <v>91.525778000000003</v>
      </c>
      <c r="F24">
        <v>8.9583379999999995</v>
      </c>
      <c r="G24">
        <v>90.281979000000007</v>
      </c>
      <c r="H24">
        <v>5.4868220000000001</v>
      </c>
      <c r="K24">
        <f>(15/200)</f>
        <v>7.4999999999999997E-2</v>
      </c>
      <c r="L24">
        <f>(16/200)</f>
        <v>0.08</v>
      </c>
      <c r="M24">
        <f>(16/200)</f>
        <v>0.08</v>
      </c>
      <c r="N24">
        <f>(14/200)</f>
        <v>7.0000000000000007E-2</v>
      </c>
      <c r="P24">
        <f>(8/200)</f>
        <v>0.04</v>
      </c>
      <c r="Q24">
        <f>(8/200)</f>
        <v>0.04</v>
      </c>
      <c r="R24">
        <f>(8/200)</f>
        <v>0.04</v>
      </c>
      <c r="S24">
        <f>(10/200)</f>
        <v>0.05</v>
      </c>
      <c r="U24">
        <f>0.075+0.04</f>
        <v>0.11499999999999999</v>
      </c>
      <c r="V24">
        <f>0.08+0.04</f>
        <v>0.12</v>
      </c>
      <c r="W24">
        <f>0.08+0.04</f>
        <v>0.12</v>
      </c>
      <c r="X24">
        <f>0.07+0.05</f>
        <v>0.12000000000000001</v>
      </c>
      <c r="Z24">
        <f>SQRT((ABS($A$25-$A$24)^2+(ABS($B$25-$B$24)^2)))</f>
        <v>29.603910815719352</v>
      </c>
      <c r="AA24">
        <f>SQRT((ABS($C$25-$C$24)^2+(ABS($D$25-$D$24)^2)))</f>
        <v>29.911923197591292</v>
      </c>
      <c r="AB24">
        <f>SQRT((ABS($E$25-$E$24)^2+(ABS($F$25-$F$24)^2)))</f>
        <v>30.362845414017059</v>
      </c>
      <c r="AC24">
        <f>SQRT((ABS($G$25-$G$24)^2+(ABS($H$25-$H$24)^2)))</f>
        <v>29.901555050101091</v>
      </c>
      <c r="AJ24">
        <f>1/0.115</f>
        <v>8.695652173913043</v>
      </c>
      <c r="AK24">
        <f>1/0.12</f>
        <v>8.3333333333333339</v>
      </c>
      <c r="AL24">
        <f>1/0.12</f>
        <v>8.3333333333333339</v>
      </c>
      <c r="AM24">
        <f>1/0.12</f>
        <v>8.3333333333333339</v>
      </c>
      <c r="AO24">
        <f t="shared" si="8"/>
        <v>257.42531144103788</v>
      </c>
      <c r="AP24">
        <f t="shared" si="9"/>
        <v>249.2660266465941</v>
      </c>
      <c r="AQ24">
        <f t="shared" si="10"/>
        <v>253.02371178347551</v>
      </c>
      <c r="AR24">
        <f t="shared" si="11"/>
        <v>249.17962541750907</v>
      </c>
      <c r="AV24">
        <f>((0.075/0.115)*100)</f>
        <v>65.217391304347814</v>
      </c>
      <c r="AW24">
        <f>((0.08/0.12)*100)</f>
        <v>66.666666666666671</v>
      </c>
      <c r="AX24">
        <f>((0.08/0.12)*100)</f>
        <v>66.666666666666671</v>
      </c>
      <c r="AY24">
        <f>((0.07/0.12)*100)</f>
        <v>58.333333333333336</v>
      </c>
      <c r="BA24">
        <f>((0.04/0.115)*100)</f>
        <v>34.782608695652172</v>
      </c>
      <c r="BB24">
        <f>((0.04/0.12)*100)</f>
        <v>33.333333333333336</v>
      </c>
      <c r="BC24">
        <f>((0.04/0.12)*100)</f>
        <v>33.333333333333336</v>
      </c>
      <c r="BD24">
        <f>((0.05/0.12)*100)</f>
        <v>41.666666666666671</v>
      </c>
      <c r="BF24">
        <f>ABS($B$24-$D$24)</f>
        <v>0.4442029999999999</v>
      </c>
      <c r="BG24">
        <f>ABS($F$24-$H$24)</f>
        <v>3.4715159999999994</v>
      </c>
      <c r="BL24">
        <f>SQRT((ABS($A$24-$E$24)^2+(ABS($B$24-$F$24)^2)))</f>
        <v>1.4563874220069228</v>
      </c>
      <c r="BM24">
        <f>SQRT((ABS($C$24-$G$24)^2+(ABS($D$24-$H$24)^2)))</f>
        <v>7.2491919168758381</v>
      </c>
      <c r="BO24">
        <f>SQRT((ABS($A$24-$G$24)^2+(ABS($B$24-$H$24)^2)))</f>
        <v>2.6920043891771419</v>
      </c>
      <c r="BP24">
        <f>SQRT((ABS($C$24-$E$24)^2+(ABS($D$24-$F$24)^2)))</f>
        <v>8.2272236293785603</v>
      </c>
      <c r="BR24">
        <f>DEGREES(ACOS((18.8649986234472^2+22.5256749925192^2-4.81810877245834^2)/(2*18.8649986234472*22.5256749925192)))</f>
        <v>8.7154286743462848</v>
      </c>
      <c r="BS24">
        <f>DEGREES(ACOS((3.83801963361015^2+33.9510584516758^2-32.2385631490743^2)/(2*3.83801963361015*33.9510584516758)))</f>
        <v>60.563263091577177</v>
      </c>
      <c r="BU24">
        <v>15</v>
      </c>
      <c r="BV24">
        <v>9</v>
      </c>
      <c r="BW24">
        <v>7</v>
      </c>
      <c r="BX24">
        <v>7</v>
      </c>
      <c r="BY24">
        <v>16</v>
      </c>
      <c r="BZ24">
        <v>9</v>
      </c>
      <c r="CA24">
        <v>8</v>
      </c>
      <c r="CB24">
        <v>6</v>
      </c>
      <c r="CC24">
        <v>16</v>
      </c>
      <c r="CD24">
        <v>8</v>
      </c>
      <c r="CE24">
        <v>7</v>
      </c>
      <c r="CF24">
        <v>14</v>
      </c>
      <c r="CG24">
        <v>14</v>
      </c>
      <c r="CH24">
        <v>7</v>
      </c>
      <c r="CI24">
        <v>5</v>
      </c>
      <c r="CJ24">
        <v>14</v>
      </c>
      <c r="CL24">
        <v>8</v>
      </c>
      <c r="CM24">
        <v>1</v>
      </c>
      <c r="CN24">
        <v>0</v>
      </c>
      <c r="CO24">
        <v>2</v>
      </c>
      <c r="CP24">
        <v>8</v>
      </c>
      <c r="CQ24">
        <v>1</v>
      </c>
      <c r="CR24">
        <v>0</v>
      </c>
      <c r="CS24">
        <v>0</v>
      </c>
      <c r="CT24">
        <v>8</v>
      </c>
      <c r="CU24">
        <v>0</v>
      </c>
      <c r="CV24">
        <v>0</v>
      </c>
      <c r="CW24">
        <v>8</v>
      </c>
      <c r="CX24">
        <v>10</v>
      </c>
      <c r="CY24">
        <v>2</v>
      </c>
      <c r="CZ24">
        <v>0</v>
      </c>
      <c r="DA24">
        <v>8</v>
      </c>
      <c r="DC24">
        <f>((9/15)*100)</f>
        <v>60</v>
      </c>
      <c r="DD24">
        <f>((7/15)*100)</f>
        <v>46.666666666666664</v>
      </c>
      <c r="DE24">
        <f>((7/15)*100)</f>
        <v>46.666666666666664</v>
      </c>
      <c r="DF24">
        <f>((9/16)*100)</f>
        <v>56.25</v>
      </c>
      <c r="DG24">
        <f>((8/16)*100)</f>
        <v>50</v>
      </c>
      <c r="DH24">
        <f>((6/16)*100)</f>
        <v>37.5</v>
      </c>
      <c r="DI24">
        <f>((8/16)*100)</f>
        <v>50</v>
      </c>
      <c r="DJ24">
        <f>((7/16)*100)</f>
        <v>43.75</v>
      </c>
      <c r="DK24">
        <f>((14/16)*100)</f>
        <v>87.5</v>
      </c>
      <c r="DL24">
        <f>((7/14)*100)</f>
        <v>50</v>
      </c>
      <c r="DM24">
        <f>((5/14)*100)</f>
        <v>35.714285714285715</v>
      </c>
      <c r="DN24">
        <f>((14/14)*100)</f>
        <v>100</v>
      </c>
      <c r="DP24">
        <f>((1/8)*100)</f>
        <v>12.5</v>
      </c>
      <c r="DQ24">
        <f>((0/8)*100)</f>
        <v>0</v>
      </c>
      <c r="DR24">
        <f>((2/8)*100)</f>
        <v>25</v>
      </c>
      <c r="DS24">
        <f>((1/8)*100)</f>
        <v>12.5</v>
      </c>
      <c r="DT24">
        <f>((0/8)*100)</f>
        <v>0</v>
      </c>
      <c r="DU24">
        <f>((0/8)*100)</f>
        <v>0</v>
      </c>
      <c r="DV24">
        <f>((0/8)*100)</f>
        <v>0</v>
      </c>
      <c r="DW24">
        <f>((0/8)*100)</f>
        <v>0</v>
      </c>
      <c r="DX24">
        <f>((8/8)*100)</f>
        <v>100</v>
      </c>
      <c r="DY24">
        <f>((2/10)*100)</f>
        <v>20</v>
      </c>
      <c r="DZ24">
        <f>((0/10)*100)</f>
        <v>0</v>
      </c>
      <c r="EA24">
        <f>((8/10)*100)</f>
        <v>80</v>
      </c>
    </row>
    <row r="25" spans="1:131" x14ac:dyDescent="0.25">
      <c r="A25">
        <v>119.87551000000002</v>
      </c>
      <c r="B25">
        <v>6.9873089999999998</v>
      </c>
      <c r="C25">
        <v>113.23741000000001</v>
      </c>
      <c r="D25">
        <v>5.7699509999999998</v>
      </c>
      <c r="E25">
        <v>121.86236400000001</v>
      </c>
      <c r="F25">
        <v>7.6958279999999997</v>
      </c>
      <c r="G25">
        <v>120.15822800000001</v>
      </c>
      <c r="H25">
        <v>4.2568869999999999</v>
      </c>
      <c r="K25">
        <f>(15/200)</f>
        <v>7.4999999999999997E-2</v>
      </c>
      <c r="L25">
        <f>(13/200)</f>
        <v>6.5000000000000002E-2</v>
      </c>
      <c r="M25">
        <f>(13/200)</f>
        <v>6.5000000000000002E-2</v>
      </c>
      <c r="N25">
        <f>(14/200)</f>
        <v>7.0000000000000007E-2</v>
      </c>
      <c r="P25">
        <f>(8/200)</f>
        <v>0.04</v>
      </c>
      <c r="Q25">
        <f>(9/200)</f>
        <v>4.4999999999999998E-2</v>
      </c>
      <c r="R25">
        <f>(9/200)</f>
        <v>4.4999999999999998E-2</v>
      </c>
      <c r="S25">
        <f>(9/200)</f>
        <v>4.4999999999999998E-2</v>
      </c>
      <c r="U25">
        <f>0.075+0.04</f>
        <v>0.11499999999999999</v>
      </c>
      <c r="V25">
        <f>0.065+0.045</f>
        <v>0.11</v>
      </c>
      <c r="W25">
        <f>0.065+0.045</f>
        <v>0.11</v>
      </c>
      <c r="X25">
        <f>0.07+0.045</f>
        <v>0.115</v>
      </c>
      <c r="Z25">
        <f>SQRT((ABS($A$26-$A$25)^2+(ABS($B$26-$B$25)^2)))</f>
        <v>34.54590294520159</v>
      </c>
      <c r="AA25">
        <f>SQRT((ABS($C$26-$C$25)^2+(ABS($D$26-$D$25)^2)))</f>
        <v>36.873688023769937</v>
      </c>
      <c r="AB25">
        <f>SQRT((ABS($E$26-$E$25)^2+(ABS($F$26-$F$25)^2)))</f>
        <v>33.059353942222629</v>
      </c>
      <c r="AC25">
        <f>SQRT((ABS($G$26-$G$25)^2+(ABS($H$26-$H$25)^2)))</f>
        <v>33.951058451675777</v>
      </c>
      <c r="AJ25">
        <f>1/0.115</f>
        <v>8.695652173913043</v>
      </c>
      <c r="AK25">
        <f>1/0.11</f>
        <v>9.0909090909090917</v>
      </c>
      <c r="AL25">
        <f>1/0.11</f>
        <v>9.0909090909090917</v>
      </c>
      <c r="AM25">
        <f>1/0.115</f>
        <v>8.695652173913043</v>
      </c>
      <c r="AO25">
        <f t="shared" si="8"/>
        <v>300.39915604523122</v>
      </c>
      <c r="AP25">
        <f t="shared" si="9"/>
        <v>335.21534567063577</v>
      </c>
      <c r="AQ25">
        <f t="shared" si="10"/>
        <v>300.53958129293301</v>
      </c>
      <c r="AR25">
        <f t="shared" si="11"/>
        <v>295.22659523196324</v>
      </c>
      <c r="AV25">
        <f>((0.075/0.115)*100)</f>
        <v>65.217391304347814</v>
      </c>
      <c r="AW25">
        <f>((0.065/0.11)*100)</f>
        <v>59.090909090909093</v>
      </c>
      <c r="AX25">
        <f>((0.065/0.11)*100)</f>
        <v>59.090909090909093</v>
      </c>
      <c r="AY25">
        <f>((0.07/0.115)*100)</f>
        <v>60.869565217391312</v>
      </c>
      <c r="BA25">
        <f>((0.04/0.115)*100)</f>
        <v>34.782608695652172</v>
      </c>
      <c r="BB25">
        <f>((0.045/0.11)*100)</f>
        <v>40.909090909090907</v>
      </c>
      <c r="BC25">
        <f>((0.045/0.11)*100)</f>
        <v>40.909090909090907</v>
      </c>
      <c r="BD25">
        <f>((0.045/0.115)*100)</f>
        <v>39.130434782608688</v>
      </c>
      <c r="BF25">
        <f>ABS($B$25-$D$25)</f>
        <v>1.2173579999999999</v>
      </c>
      <c r="BG25">
        <f>ABS($F$25-$H$25)</f>
        <v>3.4389409999999998</v>
      </c>
      <c r="BL25">
        <f>SQRT((ABS($A$25-$E$25)^2+(ABS($B$25-$F$25)^2)))</f>
        <v>2.1094046531372248</v>
      </c>
      <c r="BM25">
        <f>SQRT((ABS($C$25-$G$25)^2+(ABS($D$25-$H$25)^2)))</f>
        <v>7.0842843292191455</v>
      </c>
      <c r="BO25">
        <f>SQRT((ABS($A$25-$G$25)^2+(ABS($B$25-$H$25)^2)))</f>
        <v>2.7450198115146627</v>
      </c>
      <c r="BP25">
        <f>SQRT((ABS($C$25-$E$25)^2+(ABS($D$25-$F$25)^2)))</f>
        <v>8.8373544526201417</v>
      </c>
      <c r="BS25">
        <f>DEGREES(ACOS((3.40986550164622^2+29.3672311688464^2-28.7180149209809^2)/(2*3.40986550164622*29.3672311688464)))</f>
        <v>75.738689134203938</v>
      </c>
      <c r="BU25">
        <v>15</v>
      </c>
      <c r="BV25">
        <v>8</v>
      </c>
      <c r="BW25">
        <v>6</v>
      </c>
      <c r="BX25">
        <v>7</v>
      </c>
      <c r="BY25">
        <v>13</v>
      </c>
      <c r="BZ25">
        <v>8</v>
      </c>
      <c r="CA25">
        <v>6</v>
      </c>
      <c r="CB25">
        <v>4</v>
      </c>
      <c r="CC25">
        <v>13</v>
      </c>
      <c r="CD25">
        <v>5</v>
      </c>
      <c r="CE25">
        <v>5</v>
      </c>
      <c r="CF25">
        <v>12</v>
      </c>
      <c r="CG25">
        <v>14</v>
      </c>
      <c r="CH25">
        <v>7</v>
      </c>
      <c r="CI25">
        <v>4</v>
      </c>
      <c r="CJ25">
        <v>12</v>
      </c>
      <c r="CL25">
        <v>8</v>
      </c>
      <c r="CM25">
        <v>3</v>
      </c>
      <c r="CN25">
        <v>0</v>
      </c>
      <c r="CO25">
        <v>1</v>
      </c>
      <c r="CP25">
        <v>9</v>
      </c>
      <c r="CQ25">
        <v>3</v>
      </c>
      <c r="CR25">
        <v>0</v>
      </c>
      <c r="CS25">
        <v>0</v>
      </c>
      <c r="CT25">
        <v>9</v>
      </c>
      <c r="CU25">
        <v>0</v>
      </c>
      <c r="CV25">
        <v>2</v>
      </c>
      <c r="CW25">
        <v>7</v>
      </c>
      <c r="CX25">
        <v>9</v>
      </c>
      <c r="CY25">
        <v>1</v>
      </c>
      <c r="CZ25">
        <v>0</v>
      </c>
      <c r="DA25">
        <v>7</v>
      </c>
      <c r="DC25">
        <f>((8/15)*100)</f>
        <v>53.333333333333336</v>
      </c>
      <c r="DD25">
        <f>((6/15)*100)</f>
        <v>40</v>
      </c>
      <c r="DE25">
        <f>((7/15)*100)</f>
        <v>46.666666666666664</v>
      </c>
      <c r="DF25">
        <f>((8/13)*100)</f>
        <v>61.53846153846154</v>
      </c>
      <c r="DG25">
        <f>((6/13)*100)</f>
        <v>46.153846153846153</v>
      </c>
      <c r="DH25">
        <f>((4/13)*100)</f>
        <v>30.76923076923077</v>
      </c>
      <c r="DI25">
        <f>((5/13)*100)</f>
        <v>38.461538461538467</v>
      </c>
      <c r="DJ25">
        <f>((5/13)*100)</f>
        <v>38.461538461538467</v>
      </c>
      <c r="DK25">
        <f>((12/13)*100)</f>
        <v>92.307692307692307</v>
      </c>
      <c r="DL25">
        <f>((7/14)*100)</f>
        <v>50</v>
      </c>
      <c r="DM25">
        <f>((4/14)*100)</f>
        <v>28.571428571428569</v>
      </c>
      <c r="DN25">
        <f>((12/14)*100)</f>
        <v>85.714285714285708</v>
      </c>
      <c r="DP25">
        <f>((3/8)*100)</f>
        <v>37.5</v>
      </c>
      <c r="DQ25">
        <f>((0/8)*100)</f>
        <v>0</v>
      </c>
      <c r="DR25">
        <f>((1/8)*100)</f>
        <v>12.5</v>
      </c>
      <c r="DS25">
        <f>((3/9)*100)</f>
        <v>33.333333333333329</v>
      </c>
      <c r="DT25">
        <f>((0/9)*100)</f>
        <v>0</v>
      </c>
      <c r="DU25">
        <f>((0/9)*100)</f>
        <v>0</v>
      </c>
      <c r="DV25">
        <f>((0/9)*100)</f>
        <v>0</v>
      </c>
      <c r="DW25">
        <f>((2/9)*100)</f>
        <v>22.222222222222221</v>
      </c>
      <c r="DX25">
        <f>((7/9)*100)</f>
        <v>77.777777777777786</v>
      </c>
      <c r="DY25">
        <f>((1/9)*100)</f>
        <v>11.111111111111111</v>
      </c>
      <c r="DZ25">
        <f>((0/9)*100)</f>
        <v>0</v>
      </c>
      <c r="EA25">
        <f>((7/9)*100)</f>
        <v>77.777777777777786</v>
      </c>
    </row>
    <row r="26" spans="1:131" x14ac:dyDescent="0.25">
      <c r="A26">
        <v>154.39515299999999</v>
      </c>
      <c r="B26">
        <v>8.3340300000000003</v>
      </c>
      <c r="C26">
        <v>150.09637700000002</v>
      </c>
      <c r="D26">
        <v>6.8117859999999997</v>
      </c>
      <c r="E26">
        <v>154.87831599999998</v>
      </c>
      <c r="F26">
        <v>9.3892849999999992</v>
      </c>
      <c r="G26">
        <v>154.06035700000001</v>
      </c>
      <c r="H26">
        <v>6.0789790000000004</v>
      </c>
      <c r="K26">
        <f>(18/200)</f>
        <v>0.09</v>
      </c>
      <c r="L26">
        <f>(18/200)</f>
        <v>0.09</v>
      </c>
      <c r="M26">
        <f>(18/200)</f>
        <v>0.09</v>
      </c>
      <c r="N26">
        <f>(20/200)</f>
        <v>0.1</v>
      </c>
      <c r="P26">
        <f>(8/200)</f>
        <v>0.04</v>
      </c>
      <c r="Q26">
        <f>(10/200)</f>
        <v>0.05</v>
      </c>
      <c r="R26">
        <f>(9/200)</f>
        <v>4.4999999999999998E-2</v>
      </c>
      <c r="S26">
        <f>(8/200)</f>
        <v>0.04</v>
      </c>
      <c r="U26">
        <f>0.09+0.04</f>
        <v>0.13</v>
      </c>
      <c r="V26">
        <f>0.09+0.05</f>
        <v>0.14000000000000001</v>
      </c>
      <c r="W26">
        <f>0.09+0.045</f>
        <v>0.13500000000000001</v>
      </c>
      <c r="X26">
        <f>0.1+0.04</f>
        <v>0.14000000000000001</v>
      </c>
      <c r="Z26">
        <f>SQRT((ABS($A$27-$A$26)^2+(ABS($B$27-$B$26)^2)))</f>
        <v>27.840848479317746</v>
      </c>
      <c r="AA26">
        <f>SQRT((ABS($C$27-$C$26)^2+(ABS($D$27-$D$26)^2)))</f>
        <v>26.576385103375078</v>
      </c>
      <c r="AB26">
        <f>SQRT((ABS($E$27-$E$26)^2+(ABS($F$27-$F$26)^2)))</f>
        <v>28.53175824371549</v>
      </c>
      <c r="AC26">
        <f>SQRT((ABS($G$27-$G$26)^2+(ABS($H$27-$H$26)^2)))</f>
        <v>29.367231168846441</v>
      </c>
      <c r="AJ26">
        <f>1/0.13</f>
        <v>7.6923076923076916</v>
      </c>
      <c r="AK26">
        <f>1/0.14</f>
        <v>7.1428571428571423</v>
      </c>
      <c r="AL26">
        <f>1/0.135</f>
        <v>7.4074074074074066</v>
      </c>
      <c r="AM26">
        <f>1/0.14</f>
        <v>7.1428571428571423</v>
      </c>
      <c r="AO26">
        <f t="shared" si="8"/>
        <v>214.16037291782879</v>
      </c>
      <c r="AP26">
        <f t="shared" si="9"/>
        <v>189.83132216696481</v>
      </c>
      <c r="AQ26">
        <f t="shared" si="10"/>
        <v>211.34635736085548</v>
      </c>
      <c r="AR26">
        <f t="shared" si="11"/>
        <v>209.76593692033171</v>
      </c>
      <c r="AV26">
        <f>((0.09/0.13)*100)</f>
        <v>69.230769230769226</v>
      </c>
      <c r="AW26">
        <f>((0.09/0.14)*100)</f>
        <v>64.285714285714278</v>
      </c>
      <c r="AX26">
        <f>((0.09/0.135)*100)</f>
        <v>66.666666666666657</v>
      </c>
      <c r="AY26">
        <f>((0.1/0.14)*100)</f>
        <v>71.428571428571431</v>
      </c>
      <c r="BA26">
        <f>((0.04/0.13)*100)</f>
        <v>30.76923076923077</v>
      </c>
      <c r="BB26">
        <f>((0.05/0.14)*100)</f>
        <v>35.714285714285715</v>
      </c>
      <c r="BC26">
        <f>((0.045/0.135)*100)</f>
        <v>33.333333333333329</v>
      </c>
      <c r="BD26">
        <f>((0.04/0.14)*100)</f>
        <v>28.571428571428569</v>
      </c>
      <c r="BF26">
        <f>ABS($B$26-$D$26)</f>
        <v>1.5222440000000006</v>
      </c>
      <c r="BG26">
        <f>ABS($F$26-$H$26)</f>
        <v>3.3103059999999989</v>
      </c>
      <c r="BL26">
        <f>SQRT((ABS($A$26-$E$26)^2+(ABS($B$26-$F$26)^2)))</f>
        <v>1.1606074269941531</v>
      </c>
      <c r="BM26">
        <f>SQRT((ABS($C$26-$G$26)^2+(ABS($D$26-$H$26)^2)))</f>
        <v>4.0311466780122176</v>
      </c>
      <c r="BO26">
        <f>SQRT((ABS($A$26-$G$26)^2+(ABS($B$26-$H$26)^2)))</f>
        <v>2.2797682720436714</v>
      </c>
      <c r="BP26">
        <f>SQRT((ABS($C$26-$E$26)^2+(ABS($D$26-$F$26)^2)))</f>
        <v>5.432351396469274</v>
      </c>
      <c r="BS26">
        <f>DEGREES(ACOS((28.9340895393649^2+25.5014926503027^2-4.40208227501496^2)/(2*28.9340895393649*25.5014926503027)))</f>
        <v>5.8157083128965779</v>
      </c>
      <c r="BU26">
        <v>18</v>
      </c>
      <c r="BV26">
        <v>13</v>
      </c>
      <c r="BW26">
        <v>9</v>
      </c>
      <c r="BX26">
        <v>11</v>
      </c>
      <c r="BY26">
        <v>18</v>
      </c>
      <c r="BZ26">
        <v>13</v>
      </c>
      <c r="CA26">
        <v>9</v>
      </c>
      <c r="CB26">
        <v>10</v>
      </c>
      <c r="CC26">
        <v>18</v>
      </c>
      <c r="CD26">
        <v>9</v>
      </c>
      <c r="CE26">
        <v>9</v>
      </c>
      <c r="CF26">
        <v>18</v>
      </c>
      <c r="CG26">
        <v>20</v>
      </c>
      <c r="CH26">
        <v>11</v>
      </c>
      <c r="CI26">
        <v>11</v>
      </c>
      <c r="CJ26">
        <v>18</v>
      </c>
      <c r="CL26">
        <v>8</v>
      </c>
      <c r="CM26">
        <v>3</v>
      </c>
      <c r="CN26">
        <v>0</v>
      </c>
      <c r="CO26">
        <v>1</v>
      </c>
      <c r="CP26">
        <v>10</v>
      </c>
      <c r="CQ26">
        <v>3</v>
      </c>
      <c r="CR26">
        <v>2</v>
      </c>
      <c r="CS26">
        <v>0</v>
      </c>
      <c r="CT26">
        <v>9</v>
      </c>
      <c r="CU26">
        <v>0</v>
      </c>
      <c r="CV26">
        <v>0</v>
      </c>
      <c r="CW26">
        <v>7</v>
      </c>
      <c r="CX26">
        <v>8</v>
      </c>
      <c r="CY26">
        <v>1</v>
      </c>
      <c r="CZ26">
        <v>0</v>
      </c>
      <c r="DA26">
        <v>7</v>
      </c>
      <c r="DC26">
        <f>((13/18)*100)</f>
        <v>72.222222222222214</v>
      </c>
      <c r="DD26">
        <f>((9/18)*100)</f>
        <v>50</v>
      </c>
      <c r="DE26">
        <f>((11/18)*100)</f>
        <v>61.111111111111114</v>
      </c>
      <c r="DF26">
        <f>((13/18)*100)</f>
        <v>72.222222222222214</v>
      </c>
      <c r="DG26">
        <f>((9/18)*100)</f>
        <v>50</v>
      </c>
      <c r="DH26">
        <f>((10/18)*100)</f>
        <v>55.555555555555557</v>
      </c>
      <c r="DI26">
        <f>((9/18)*100)</f>
        <v>50</v>
      </c>
      <c r="DJ26">
        <f>((9/18)*100)</f>
        <v>50</v>
      </c>
      <c r="DK26">
        <f>((18/18)*100)</f>
        <v>100</v>
      </c>
      <c r="DL26">
        <f>((11/20)*100)</f>
        <v>55.000000000000007</v>
      </c>
      <c r="DM26">
        <f>((11/20)*100)</f>
        <v>55.000000000000007</v>
      </c>
      <c r="DN26">
        <f>((18/20)*100)</f>
        <v>90</v>
      </c>
      <c r="DP26">
        <f>((3/8)*100)</f>
        <v>37.5</v>
      </c>
      <c r="DQ26">
        <f>((0/8)*100)</f>
        <v>0</v>
      </c>
      <c r="DR26">
        <f>((1/8)*100)</f>
        <v>12.5</v>
      </c>
      <c r="DS26">
        <f>((3/10)*100)</f>
        <v>30</v>
      </c>
      <c r="DT26">
        <f>((2/10)*100)</f>
        <v>20</v>
      </c>
      <c r="DU26">
        <f>((0/10)*100)</f>
        <v>0</v>
      </c>
      <c r="DV26">
        <f>((0/9)*100)</f>
        <v>0</v>
      </c>
      <c r="DW26">
        <f>((0/9)*100)</f>
        <v>0</v>
      </c>
      <c r="DX26">
        <f>((7/9)*100)</f>
        <v>77.777777777777786</v>
      </c>
      <c r="DY26">
        <f>((1/8)*100)</f>
        <v>12.5</v>
      </c>
      <c r="DZ26">
        <f>((0/8)*100)</f>
        <v>0</v>
      </c>
      <c r="EA26">
        <f>((7/8)*100)</f>
        <v>87.5</v>
      </c>
    </row>
    <row r="27" spans="1:131" x14ac:dyDescent="0.25">
      <c r="A27">
        <v>182.226428</v>
      </c>
      <c r="B27">
        <v>9.0640820000000009</v>
      </c>
      <c r="C27">
        <v>176.65158</v>
      </c>
      <c r="D27">
        <v>7.8726529999999997</v>
      </c>
      <c r="E27">
        <v>183.40637900000002</v>
      </c>
      <c r="F27">
        <v>9.8484689999999997</v>
      </c>
      <c r="G27">
        <v>183.42693600000001</v>
      </c>
      <c r="H27">
        <v>6.2746940000000002</v>
      </c>
      <c r="K27">
        <f>(15/200)</f>
        <v>7.4999999999999997E-2</v>
      </c>
      <c r="L27">
        <f>(13/200)</f>
        <v>6.5000000000000002E-2</v>
      </c>
      <c r="M27">
        <f>(16/200)</f>
        <v>0.08</v>
      </c>
      <c r="N27">
        <f>(14/200)</f>
        <v>7.0000000000000007E-2</v>
      </c>
      <c r="P27">
        <f>(9/200)</f>
        <v>4.4999999999999998E-2</v>
      </c>
      <c r="Q27">
        <f>(9/200)</f>
        <v>4.4999999999999998E-2</v>
      </c>
      <c r="R27">
        <f>(8/200)</f>
        <v>0.04</v>
      </c>
      <c r="S27">
        <f>(8/200)</f>
        <v>0.04</v>
      </c>
      <c r="U27">
        <f>0.075+0.045</f>
        <v>0.12</v>
      </c>
      <c r="V27">
        <f>0.065+0.045</f>
        <v>0.11</v>
      </c>
      <c r="W27">
        <f>0.08+0.04</f>
        <v>0.12</v>
      </c>
      <c r="X27">
        <f>0.07+0.04</f>
        <v>0.11000000000000001</v>
      </c>
      <c r="Z27">
        <f>SQRT((ABS($A$28-$A$27)^2+(ABS($B$28-$B$27)^2)))</f>
        <v>27.049829991199637</v>
      </c>
      <c r="AA27">
        <f>SQRT((ABS($C$28-$C$27)^2+(ABS($D$28-$D$27)^2)))</f>
        <v>26.632546945913393</v>
      </c>
      <c r="AB27">
        <f>SQRT((ABS($E$28-$E$27)^2+(ABS($F$28-$F$27)^2)))</f>
        <v>28.884733342839848</v>
      </c>
      <c r="AC27">
        <f>SQRT((ABS($G$28-$G$27)^2+(ABS($H$28-$H$27)^2)))</f>
        <v>25.501492650302726</v>
      </c>
      <c r="AJ27">
        <f>1/0.12</f>
        <v>8.3333333333333339</v>
      </c>
      <c r="AK27">
        <f>1/0.11</f>
        <v>9.0909090909090917</v>
      </c>
      <c r="AL27">
        <f>1/0.12</f>
        <v>8.3333333333333339</v>
      </c>
      <c r="AM27">
        <f>1/0.11</f>
        <v>9.0909090909090917</v>
      </c>
      <c r="AO27">
        <f t="shared" si="8"/>
        <v>225.41524992666365</v>
      </c>
      <c r="AP27">
        <f t="shared" si="9"/>
        <v>242.1140631446672</v>
      </c>
      <c r="AQ27">
        <f t="shared" si="10"/>
        <v>240.70611119033208</v>
      </c>
      <c r="AR27">
        <f t="shared" si="11"/>
        <v>231.8317513663884</v>
      </c>
      <c r="AV27">
        <f>((0.075/0.12)*100)</f>
        <v>62.5</v>
      </c>
      <c r="AW27">
        <f>((0.065/0.11)*100)</f>
        <v>59.090909090909093</v>
      </c>
      <c r="AX27">
        <f>((0.08/0.12)*100)</f>
        <v>66.666666666666671</v>
      </c>
      <c r="AY27">
        <f>((0.07/0.11)*100)</f>
        <v>63.636363636363647</v>
      </c>
      <c r="BA27">
        <f>((0.045/0.12)*100)</f>
        <v>37.5</v>
      </c>
      <c r="BB27">
        <f>((0.045/0.11)*100)</f>
        <v>40.909090909090907</v>
      </c>
      <c r="BC27">
        <f>((0.04/0.12)*100)</f>
        <v>33.333333333333336</v>
      </c>
      <c r="BD27">
        <f>((0.04/0.11)*100)</f>
        <v>36.363636363636367</v>
      </c>
      <c r="BF27">
        <f>ABS($B$27-$D$27)</f>
        <v>1.1914290000000012</v>
      </c>
      <c r="BG27">
        <f>ABS($F$27-$H$27)</f>
        <v>3.5737749999999995</v>
      </c>
      <c r="BL27">
        <f>SQRT((ABS($A$27-$E$27)^2+(ABS($B$27-$F$27)^2)))</f>
        <v>1.4168794331805505</v>
      </c>
      <c r="BM27">
        <f>SQRT((ABS($C$27-$G$27)^2+(ABS($D$27-$H$27)^2)))</f>
        <v>6.9612442775998904</v>
      </c>
      <c r="BO27">
        <f>SQRT((ABS($A$27-$G$27)^2+(ABS($B$27-$H$27)^2)))</f>
        <v>3.0367589421302501</v>
      </c>
      <c r="BP27">
        <f>SQRT((ABS($C$27-$E$27)^2+(ABS($D$27-$F$27)^2)))</f>
        <v>7.037837622186041</v>
      </c>
      <c r="BR27">
        <f>DEGREES(ACOS((9.55937322840912^2+22.6289986536678^2-13.8972942355615^2)/(2*9.55937322840912*22.6289986536678)))</f>
        <v>18.484351962264732</v>
      </c>
      <c r="BS27">
        <f>DEGREES(ACOS((4.81810877245834^2+23.2490684263117^2-19.5721108387138^2)/(2*4.81810877245834*23.2490684263117)))</f>
        <v>36.251919111263717</v>
      </c>
      <c r="BU27">
        <v>15</v>
      </c>
      <c r="BV27">
        <v>8</v>
      </c>
      <c r="BW27">
        <v>7</v>
      </c>
      <c r="BX27">
        <v>7</v>
      </c>
      <c r="BY27">
        <v>13</v>
      </c>
      <c r="BZ27">
        <v>8</v>
      </c>
      <c r="CA27">
        <v>5</v>
      </c>
      <c r="CB27">
        <v>5</v>
      </c>
      <c r="CC27">
        <v>16</v>
      </c>
      <c r="CD27">
        <v>8</v>
      </c>
      <c r="CE27">
        <v>6</v>
      </c>
      <c r="CF27">
        <v>14</v>
      </c>
      <c r="CG27">
        <v>14</v>
      </c>
      <c r="CH27">
        <v>7</v>
      </c>
      <c r="CI27">
        <v>4</v>
      </c>
      <c r="CJ27">
        <v>14</v>
      </c>
      <c r="CL27">
        <v>9</v>
      </c>
      <c r="CM27">
        <v>4</v>
      </c>
      <c r="CN27">
        <v>0</v>
      </c>
      <c r="CO27">
        <v>0</v>
      </c>
      <c r="CP27">
        <v>9</v>
      </c>
      <c r="CQ27">
        <v>4</v>
      </c>
      <c r="CR27">
        <v>0</v>
      </c>
      <c r="CS27">
        <v>0</v>
      </c>
      <c r="CT27">
        <v>8</v>
      </c>
      <c r="CU27">
        <v>0</v>
      </c>
      <c r="CV27">
        <v>0</v>
      </c>
      <c r="CW27">
        <v>8</v>
      </c>
      <c r="CX27">
        <v>8</v>
      </c>
      <c r="CY27">
        <v>0</v>
      </c>
      <c r="CZ27">
        <v>0</v>
      </c>
      <c r="DA27">
        <v>8</v>
      </c>
      <c r="DC27">
        <f>((8/15)*100)</f>
        <v>53.333333333333336</v>
      </c>
      <c r="DD27">
        <f>((7/15)*100)</f>
        <v>46.666666666666664</v>
      </c>
      <c r="DE27">
        <f>((7/15)*100)</f>
        <v>46.666666666666664</v>
      </c>
      <c r="DF27">
        <f>((8/13)*100)</f>
        <v>61.53846153846154</v>
      </c>
      <c r="DG27">
        <f>((5/13)*100)</f>
        <v>38.461538461538467</v>
      </c>
      <c r="DH27">
        <f>((5/13)*100)</f>
        <v>38.461538461538467</v>
      </c>
      <c r="DI27">
        <f>((8/16)*100)</f>
        <v>50</v>
      </c>
      <c r="DJ27">
        <f>((6/16)*100)</f>
        <v>37.5</v>
      </c>
      <c r="DK27">
        <f>((14/16)*100)</f>
        <v>87.5</v>
      </c>
      <c r="DL27">
        <f>((7/14)*100)</f>
        <v>50</v>
      </c>
      <c r="DM27">
        <f>((4/14)*100)</f>
        <v>28.571428571428569</v>
      </c>
      <c r="DN27">
        <f>((14/14)*100)</f>
        <v>100</v>
      </c>
      <c r="DP27">
        <f>((4/9)*100)</f>
        <v>44.444444444444443</v>
      </c>
      <c r="DQ27">
        <f>((0/9)*100)</f>
        <v>0</v>
      </c>
      <c r="DR27">
        <f>((0/9)*100)</f>
        <v>0</v>
      </c>
      <c r="DS27">
        <f>((4/9)*100)</f>
        <v>44.444444444444443</v>
      </c>
      <c r="DT27">
        <f>((0/9)*100)</f>
        <v>0</v>
      </c>
      <c r="DU27">
        <f>((0/9)*100)</f>
        <v>0</v>
      </c>
      <c r="DV27">
        <f>((0/8)*100)</f>
        <v>0</v>
      </c>
      <c r="DW27">
        <f>((0/8)*100)</f>
        <v>0</v>
      </c>
      <c r="DX27">
        <f>((8/8)*100)</f>
        <v>100</v>
      </c>
      <c r="DY27">
        <f>((0/8)*100)</f>
        <v>0</v>
      </c>
      <c r="DZ27">
        <f>((0/8)*100)</f>
        <v>0</v>
      </c>
      <c r="EA27">
        <f>((8/8)*100)</f>
        <v>100</v>
      </c>
    </row>
    <row r="28" spans="1:131" x14ac:dyDescent="0.25">
      <c r="A28">
        <v>209.24897999999999</v>
      </c>
      <c r="B28">
        <v>7.8495920000000003</v>
      </c>
      <c r="C28">
        <v>203.26841999999999</v>
      </c>
      <c r="D28">
        <v>6.9581119999999999</v>
      </c>
      <c r="E28">
        <v>212.265265</v>
      </c>
      <c r="F28">
        <v>8.6267820000000004</v>
      </c>
      <c r="G28">
        <v>208.92326600000001</v>
      </c>
      <c r="H28">
        <v>5.7615819999999998</v>
      </c>
      <c r="K28">
        <f>(16/200)</f>
        <v>0.08</v>
      </c>
      <c r="L28">
        <f>(13/200)</f>
        <v>6.5000000000000002E-2</v>
      </c>
      <c r="M28">
        <f>(16/200)</f>
        <v>0.08</v>
      </c>
      <c r="N28">
        <f>(14/200)</f>
        <v>7.0000000000000007E-2</v>
      </c>
      <c r="P28">
        <f>(8/200)</f>
        <v>0.04</v>
      </c>
      <c r="Q28">
        <f>(10/200)</f>
        <v>0.05</v>
      </c>
      <c r="R28">
        <f>(10/200)</f>
        <v>0.05</v>
      </c>
      <c r="S28">
        <f>(10/200)</f>
        <v>0.05</v>
      </c>
      <c r="U28">
        <f>0.08+0.04</f>
        <v>0.12</v>
      </c>
      <c r="V28">
        <f>0.065+0.05</f>
        <v>0.115</v>
      </c>
      <c r="W28">
        <f>0.08+0.05</f>
        <v>0.13</v>
      </c>
      <c r="X28">
        <f>0.07+0.05</f>
        <v>0.12000000000000001</v>
      </c>
      <c r="Z28">
        <f>SQRT((ABS($A$29-$A$28)^2+(ABS($B$29-$B$28)^2)))</f>
        <v>23.2875161529217</v>
      </c>
      <c r="AA28">
        <f>SQRT((ABS($C$29-$C$28)^2+(ABS($D$29-$D$28)^2)))</f>
        <v>22.985114770602848</v>
      </c>
      <c r="AB28">
        <f>SQRT((ABS($E$29-$E$28)^2+(ABS($F$29-$F$28)^2)))</f>
        <v>22.525674992519196</v>
      </c>
      <c r="AC28">
        <f>SQRT((ABS($G$29-$G$28)^2+(ABS($H$29-$H$28)^2)))</f>
        <v>21.904557657661631</v>
      </c>
      <c r="AJ28">
        <f>1/0.12</f>
        <v>8.3333333333333339</v>
      </c>
      <c r="AK28">
        <f>1/0.115</f>
        <v>8.695652173913043</v>
      </c>
      <c r="AL28">
        <f>1/0.13</f>
        <v>7.6923076923076916</v>
      </c>
      <c r="AM28">
        <f>1/0.12</f>
        <v>8.3333333333333339</v>
      </c>
      <c r="AO28">
        <f t="shared" si="8"/>
        <v>194.06263460768085</v>
      </c>
      <c r="AP28">
        <f t="shared" si="9"/>
        <v>199.87056322263345</v>
      </c>
      <c r="AQ28">
        <f t="shared" si="10"/>
        <v>173.27442301937842</v>
      </c>
      <c r="AR28">
        <f t="shared" si="11"/>
        <v>182.53798048051357</v>
      </c>
      <c r="AV28">
        <f>((0.08/0.12)*100)</f>
        <v>66.666666666666671</v>
      </c>
      <c r="AW28">
        <f>((0.065/0.115)*100)</f>
        <v>56.521739130434781</v>
      </c>
      <c r="AX28">
        <f>((0.08/0.13)*100)</f>
        <v>61.53846153846154</v>
      </c>
      <c r="AY28">
        <f>((0.07/0.12)*100)</f>
        <v>58.333333333333336</v>
      </c>
      <c r="BA28">
        <f>((0.04/0.12)*100)</f>
        <v>33.333333333333336</v>
      </c>
      <c r="BB28">
        <f>((0.05/0.115)*100)</f>
        <v>43.478260869565219</v>
      </c>
      <c r="BC28">
        <f>((0.05/0.13)*100)</f>
        <v>38.461538461538467</v>
      </c>
      <c r="BD28">
        <f>((0.05/0.12)*100)</f>
        <v>41.666666666666671</v>
      </c>
      <c r="BF28">
        <f>ABS($B$28-$D$28)</f>
        <v>0.89148000000000049</v>
      </c>
      <c r="BG28">
        <f>ABS($F$28-$H$28)</f>
        <v>2.8652000000000006</v>
      </c>
      <c r="BL28">
        <f>SQRT((ABS($A$28-$E$28)^2+(ABS($B$28-$F$28)^2)))</f>
        <v>3.1148032838888979</v>
      </c>
      <c r="BM28">
        <f>SQRT((ABS($C$28-$G$28)^2+(ABS($D$28-$H$28)^2)))</f>
        <v>5.7800490763155494</v>
      </c>
      <c r="BO28">
        <f>SQRT((ABS($A$28-$G$28)^2+(ABS($B$28-$H$28)^2)))</f>
        <v>2.1132617845160566</v>
      </c>
      <c r="BP28">
        <f>SQRT((ABS($C$28-$E$28)^2+(ABS($D$28-$F$28)^2)))</f>
        <v>9.1502830296622601</v>
      </c>
      <c r="BR28">
        <f>DEGREES(ACOS((6.20660202717244^2+23.7928430121172^2-18.1890635034641^2)/(2*6.20660202717244*23.7928430121172)))</f>
        <v>22.031177521366523</v>
      </c>
      <c r="BU28">
        <v>16</v>
      </c>
      <c r="BV28">
        <v>8</v>
      </c>
      <c r="BW28">
        <v>6</v>
      </c>
      <c r="BX28">
        <v>7</v>
      </c>
      <c r="BY28">
        <v>13</v>
      </c>
      <c r="BZ28">
        <v>8</v>
      </c>
      <c r="CA28">
        <v>6</v>
      </c>
      <c r="CB28">
        <v>4</v>
      </c>
      <c r="CC28">
        <v>16</v>
      </c>
      <c r="CD28">
        <v>7</v>
      </c>
      <c r="CE28">
        <v>8</v>
      </c>
      <c r="CF28">
        <v>12</v>
      </c>
      <c r="CG28">
        <v>14</v>
      </c>
      <c r="CH28">
        <v>7</v>
      </c>
      <c r="CI28">
        <v>4</v>
      </c>
      <c r="CJ28">
        <v>12</v>
      </c>
      <c r="CL28">
        <v>8</v>
      </c>
      <c r="CM28">
        <v>3</v>
      </c>
      <c r="CN28">
        <v>0</v>
      </c>
      <c r="CO28">
        <v>1</v>
      </c>
      <c r="CP28">
        <v>10</v>
      </c>
      <c r="CQ28">
        <v>3</v>
      </c>
      <c r="CR28">
        <v>0</v>
      </c>
      <c r="CS28">
        <v>0</v>
      </c>
      <c r="CT28">
        <v>10</v>
      </c>
      <c r="CU28">
        <v>0</v>
      </c>
      <c r="CV28">
        <v>3</v>
      </c>
      <c r="CW28">
        <v>8</v>
      </c>
      <c r="CX28">
        <v>10</v>
      </c>
      <c r="CY28">
        <v>1</v>
      </c>
      <c r="CZ28">
        <v>1</v>
      </c>
      <c r="DA28">
        <v>8</v>
      </c>
      <c r="DC28">
        <f>((8/16)*100)</f>
        <v>50</v>
      </c>
      <c r="DD28">
        <f>((6/16)*100)</f>
        <v>37.5</v>
      </c>
      <c r="DE28">
        <f>((7/16)*100)</f>
        <v>43.75</v>
      </c>
      <c r="DF28">
        <f>((8/13)*100)</f>
        <v>61.53846153846154</v>
      </c>
      <c r="DG28">
        <f>((6/13)*100)</f>
        <v>46.153846153846153</v>
      </c>
      <c r="DH28">
        <f>((4/13)*100)</f>
        <v>30.76923076923077</v>
      </c>
      <c r="DI28">
        <f>((7/16)*100)</f>
        <v>43.75</v>
      </c>
      <c r="DJ28">
        <f>((8/16)*100)</f>
        <v>50</v>
      </c>
      <c r="DK28">
        <f>((12/16)*100)</f>
        <v>75</v>
      </c>
      <c r="DL28">
        <f>((7/14)*100)</f>
        <v>50</v>
      </c>
      <c r="DM28">
        <f>((4/14)*100)</f>
        <v>28.571428571428569</v>
      </c>
      <c r="DN28">
        <f>((12/14)*100)</f>
        <v>85.714285714285708</v>
      </c>
      <c r="DP28">
        <f>((3/8)*100)</f>
        <v>37.5</v>
      </c>
      <c r="DQ28">
        <f>((0/8)*100)</f>
        <v>0</v>
      </c>
      <c r="DR28">
        <f>((1/8)*100)</f>
        <v>12.5</v>
      </c>
      <c r="DS28">
        <f>((3/10)*100)</f>
        <v>30</v>
      </c>
      <c r="DT28">
        <f>((0/10)*100)</f>
        <v>0</v>
      </c>
      <c r="DU28">
        <f>((0/10)*100)</f>
        <v>0</v>
      </c>
      <c r="DV28">
        <f>((0/10)*100)</f>
        <v>0</v>
      </c>
      <c r="DW28">
        <f>((3/10)*100)</f>
        <v>30</v>
      </c>
      <c r="DX28">
        <f>((8/10)*100)</f>
        <v>80</v>
      </c>
      <c r="DY28">
        <f>((1/10)*100)</f>
        <v>10</v>
      </c>
      <c r="DZ28">
        <f>((1/10)*100)</f>
        <v>10</v>
      </c>
      <c r="EA28">
        <f>((8/10)*100)</f>
        <v>80</v>
      </c>
    </row>
    <row r="29" spans="1:131" x14ac:dyDescent="0.25">
      <c r="A29">
        <v>232.51165499999999</v>
      </c>
      <c r="B29">
        <v>6.7742500000000003</v>
      </c>
      <c r="C29">
        <v>226.223592</v>
      </c>
      <c r="D29">
        <v>5.7852610000000002</v>
      </c>
      <c r="E29">
        <v>234.78138799999999</v>
      </c>
      <c r="F29">
        <v>7.9708560000000004</v>
      </c>
      <c r="G29">
        <v>230.82128599999999</v>
      </c>
      <c r="H29">
        <v>5.2264499999999998</v>
      </c>
      <c r="K29">
        <f>(15/200)</f>
        <v>7.4999999999999997E-2</v>
      </c>
      <c r="L29">
        <f>(12/200)</f>
        <v>0.06</v>
      </c>
      <c r="N29">
        <f>(15/200)</f>
        <v>7.4999999999999997E-2</v>
      </c>
      <c r="P29">
        <f>(9/200)</f>
        <v>4.4999999999999998E-2</v>
      </c>
      <c r="Q29">
        <f>(11/200)</f>
        <v>5.5E-2</v>
      </c>
      <c r="R29">
        <f>(11/200)</f>
        <v>5.5E-2</v>
      </c>
      <c r="S29">
        <f>(10/200)</f>
        <v>0.05</v>
      </c>
      <c r="U29">
        <f>0.075+0.045</f>
        <v>0.12</v>
      </c>
      <c r="V29">
        <f>0.06+0.055</f>
        <v>0.11499999999999999</v>
      </c>
      <c r="X29">
        <f>0.075+0.05</f>
        <v>0.125</v>
      </c>
      <c r="Z29">
        <f>SQRT((ABS($A$30-$A$29)^2+(ABS($B$30-$B$29)^2)))</f>
        <v>24.624461102158207</v>
      </c>
      <c r="AA29">
        <f>SQRT((ABS($C$30-$C$29)^2+(ABS($D$30-$D$29)^2)))</f>
        <v>23.633228434769226</v>
      </c>
      <c r="AC29">
        <f>SQRT((ABS($G$30-$G$29)^2+(ABS($H$30-$H$29)^2)))</f>
        <v>23.249068426311744</v>
      </c>
      <c r="AJ29">
        <f>1/0.12</f>
        <v>8.3333333333333339</v>
      </c>
      <c r="AK29">
        <f>1/0.115</f>
        <v>8.695652173913043</v>
      </c>
      <c r="AM29">
        <f>1/0.125</f>
        <v>8</v>
      </c>
      <c r="AO29">
        <f t="shared" si="8"/>
        <v>205.20384251798507</v>
      </c>
      <c r="AP29">
        <f t="shared" si="9"/>
        <v>205.50633421538458</v>
      </c>
      <c r="AR29">
        <f t="shared" si="11"/>
        <v>185.99254741049396</v>
      </c>
      <c r="AV29">
        <f>((0.075/0.12)*100)</f>
        <v>62.5</v>
      </c>
      <c r="AW29">
        <f>((0.06/0.115)*100)</f>
        <v>52.173913043478258</v>
      </c>
      <c r="AY29">
        <f>((0.075/0.125)*100)</f>
        <v>60</v>
      </c>
      <c r="BA29">
        <f>((0.045/0.12)*100)</f>
        <v>37.5</v>
      </c>
      <c r="BB29">
        <f>((0.055/0.115)*100)</f>
        <v>47.826086956521735</v>
      </c>
      <c r="BD29">
        <f>((0.05/0.125)*100)</f>
        <v>40</v>
      </c>
      <c r="BF29">
        <f>ABS($B$29-$D$29)</f>
        <v>0.98898900000000012</v>
      </c>
      <c r="BG29">
        <f>ABS($F$29-$H$29)</f>
        <v>2.7444060000000006</v>
      </c>
      <c r="BL29">
        <f>SQRT((ABS($A$29-$E$29)^2+(ABS($B$29-$F$29)^2)))</f>
        <v>2.5658436839614782</v>
      </c>
      <c r="BM29">
        <f>SQRT((ABS($C$29-$G$29)^2+(ABS($D$29-$H$29)^2)))</f>
        <v>4.63152888918518</v>
      </c>
      <c r="BO29">
        <f>SQRT((ABS($A$29-$G$29)^2+(ABS($B$29-$H$29)^2)))</f>
        <v>2.2919494314144488</v>
      </c>
      <c r="BP29">
        <f>SQRT((ABS($C$29-$E$29)^2+(ABS($D$29-$F$29)^2)))</f>
        <v>8.8324797130613852</v>
      </c>
      <c r="BR29">
        <f>DEGREES(ACOS((5.33206534740123^2+25.4414764610035^2-21.5241852913716^2)/(2*5.33206534740123*25.4414764610035)))</f>
        <v>38.4732902775391</v>
      </c>
      <c r="BU29">
        <v>15</v>
      </c>
      <c r="BV29">
        <v>6</v>
      </c>
      <c r="BW29">
        <v>4</v>
      </c>
      <c r="BX29">
        <v>7</v>
      </c>
      <c r="BY29">
        <v>12</v>
      </c>
      <c r="BZ29">
        <v>6</v>
      </c>
      <c r="CA29">
        <v>8</v>
      </c>
      <c r="CB29">
        <v>4</v>
      </c>
      <c r="CG29">
        <v>15</v>
      </c>
      <c r="CH29">
        <v>7</v>
      </c>
      <c r="CI29">
        <v>4</v>
      </c>
      <c r="CJ29">
        <v>10</v>
      </c>
      <c r="CL29">
        <v>9</v>
      </c>
      <c r="CM29">
        <v>3</v>
      </c>
      <c r="CN29">
        <v>0</v>
      </c>
      <c r="CO29">
        <v>2</v>
      </c>
      <c r="CP29">
        <v>11</v>
      </c>
      <c r="CQ29">
        <v>3</v>
      </c>
      <c r="CR29">
        <v>3</v>
      </c>
      <c r="CS29">
        <v>1</v>
      </c>
      <c r="CT29">
        <v>11</v>
      </c>
      <c r="CU29">
        <v>0</v>
      </c>
      <c r="CV29">
        <v>7</v>
      </c>
      <c r="CW29">
        <v>6</v>
      </c>
      <c r="CX29">
        <v>10</v>
      </c>
      <c r="CY29">
        <v>2</v>
      </c>
      <c r="CZ29">
        <v>2</v>
      </c>
      <c r="DA29">
        <v>6</v>
      </c>
      <c r="DC29">
        <f>((6/15)*100)</f>
        <v>40</v>
      </c>
      <c r="DD29">
        <f>((4/15)*100)</f>
        <v>26.666666666666668</v>
      </c>
      <c r="DE29">
        <f>((7/15)*100)</f>
        <v>46.666666666666664</v>
      </c>
      <c r="DF29">
        <f>((6/12)*100)</f>
        <v>50</v>
      </c>
      <c r="DG29">
        <f>((8/12)*100)</f>
        <v>66.666666666666657</v>
      </c>
      <c r="DH29">
        <f>((4/12)*100)</f>
        <v>33.333333333333329</v>
      </c>
      <c r="DL29">
        <f>((7/15)*100)</f>
        <v>46.666666666666664</v>
      </c>
      <c r="DM29">
        <f>((4/15)*100)</f>
        <v>26.666666666666668</v>
      </c>
      <c r="DN29">
        <f>((10/15)*100)</f>
        <v>66.666666666666657</v>
      </c>
      <c r="DP29">
        <f>((3/9)*100)</f>
        <v>33.333333333333329</v>
      </c>
      <c r="DQ29">
        <f>((0/9)*100)</f>
        <v>0</v>
      </c>
      <c r="DR29">
        <f>((2/9)*100)</f>
        <v>22.222222222222221</v>
      </c>
      <c r="DS29">
        <f>((3/11)*100)</f>
        <v>27.27272727272727</v>
      </c>
      <c r="DT29">
        <f>((3/11)*100)</f>
        <v>27.27272727272727</v>
      </c>
      <c r="DU29">
        <f>((1/11)*100)</f>
        <v>9.0909090909090917</v>
      </c>
      <c r="DV29">
        <f>((0/11)*100)</f>
        <v>0</v>
      </c>
      <c r="DW29">
        <f>((7/11)*100)</f>
        <v>63.636363636363633</v>
      </c>
      <c r="DX29">
        <f>((6/11)*100)</f>
        <v>54.54545454545454</v>
      </c>
      <c r="DY29">
        <f>((2/10)*100)</f>
        <v>20</v>
      </c>
      <c r="DZ29">
        <f>((2/10)*100)</f>
        <v>20</v>
      </c>
      <c r="EA29">
        <f>((6/10)*100)</f>
        <v>60</v>
      </c>
    </row>
    <row r="30" spans="1:131" x14ac:dyDescent="0.25">
      <c r="A30">
        <v>257.13368100000002</v>
      </c>
      <c r="B30">
        <v>6.4279549999999999</v>
      </c>
      <c r="C30">
        <v>249.84814299999999</v>
      </c>
      <c r="D30">
        <v>5.144889</v>
      </c>
      <c r="G30">
        <v>254.062072</v>
      </c>
      <c r="H30">
        <v>4.6059270000000003</v>
      </c>
      <c r="Q30">
        <f>(13/200)</f>
        <v>6.5000000000000002E-2</v>
      </c>
      <c r="BF30">
        <f>ABS($B$30-$D$30)</f>
        <v>1.2830659999999998</v>
      </c>
      <c r="BI30">
        <v>2.7120700000000002</v>
      </c>
      <c r="BJ30">
        <v>2.1783250000000005</v>
      </c>
      <c r="BO30">
        <f>SQRT((ABS($A$30-$G$30)^2+(ABS($B$30-$H$30)^2)))</f>
        <v>3.5713537883644548</v>
      </c>
      <c r="BR30">
        <f>DEGREES(ACOS((4.53103256807376^2+16.1745667488836^2-13.1618670038905^2)/(2*4.53103256807376*16.1745667488836)))</f>
        <v>42.008361025342623</v>
      </c>
      <c r="BS30">
        <f>DEGREES(ACOS((11.2371548761889^2+20.2790934231^2-9.55937322840912^2)/(2*11.2371548761889*20.2790934231)))</f>
        <v>11.796061193461069</v>
      </c>
      <c r="CP30">
        <v>13</v>
      </c>
      <c r="CQ30">
        <v>4</v>
      </c>
      <c r="CR30">
        <v>7</v>
      </c>
      <c r="CS30">
        <v>2</v>
      </c>
      <c r="DS30">
        <f>((4/13)*100)</f>
        <v>30.76923076923077</v>
      </c>
      <c r="DT30">
        <f>((7/13)*100)</f>
        <v>53.846153846153847</v>
      </c>
      <c r="DU30">
        <f>((2/13)*100)</f>
        <v>15.384615384615385</v>
      </c>
    </row>
    <row r="31" spans="1:131" x14ac:dyDescent="0.25">
      <c r="A31" t="s">
        <v>22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BR31">
        <f>DEGREES(ACOS((4.57531970529275^2+32.6068362936386^2-29.2593913983822^2)/(2*4.57531970529275*32.6068362936386)))</f>
        <v>40.161035050965857</v>
      </c>
      <c r="BS31">
        <f>DEGREES(ACOS((13.8972942355615^2+19.3064832934619^2-6.20660202717244^2)/(2*13.8972942355615*19.3064832934619)))</f>
        <v>10.661017338481919</v>
      </c>
    </row>
    <row r="32" spans="1:131" x14ac:dyDescent="0.25">
      <c r="A32">
        <v>244.00723099999999</v>
      </c>
      <c r="B32">
        <v>4.5931490000000004</v>
      </c>
      <c r="C32">
        <v>253.64385899999999</v>
      </c>
      <c r="D32">
        <v>5.1292840000000002</v>
      </c>
      <c r="E32">
        <v>264.02004499999998</v>
      </c>
      <c r="F32">
        <v>3.7556669999999999</v>
      </c>
      <c r="G32">
        <v>254.14989299999999</v>
      </c>
      <c r="H32">
        <v>6.209784</v>
      </c>
      <c r="K32">
        <f>(18/200)</f>
        <v>0.09</v>
      </c>
      <c r="L32">
        <f>(16/200)</f>
        <v>0.08</v>
      </c>
      <c r="M32">
        <f>(18/200)</f>
        <v>0.09</v>
      </c>
      <c r="N32">
        <f>(14/200)</f>
        <v>7.0000000000000007E-2</v>
      </c>
      <c r="P32">
        <f>(16/200)</f>
        <v>0.08</v>
      </c>
      <c r="Q32">
        <f>(18/200)</f>
        <v>0.09</v>
      </c>
      <c r="R32">
        <f>(17/200)</f>
        <v>8.5000000000000006E-2</v>
      </c>
      <c r="S32">
        <f>(16/200)</f>
        <v>0.08</v>
      </c>
      <c r="U32">
        <f>0.09+0.08</f>
        <v>0.16999999999999998</v>
      </c>
      <c r="V32">
        <f>0.08+0.09</f>
        <v>0.16999999999999998</v>
      </c>
      <c r="W32">
        <f>0.09+0.085</f>
        <v>0.17499999999999999</v>
      </c>
      <c r="X32">
        <f>0.07+0.08</f>
        <v>0.15000000000000002</v>
      </c>
      <c r="Z32">
        <f>SQRT((ABS($A$33-$A$32)^2+(ABS($B$33-$B$32)^2)))</f>
        <v>21.624247901550234</v>
      </c>
      <c r="AA32">
        <f>SQRT((ABS($C$33-$C$32)^2+(ABS($D$33-$D$32)^2)))</f>
        <v>19.843501829471762</v>
      </c>
      <c r="AB32">
        <f>SQRT((ABS($E$33-$E$32)^2+(ABS($F$33-$F$32)^2)))</f>
        <v>21.04508258453863</v>
      </c>
      <c r="AC32">
        <f>SQRT((ABS($G$33-$G$32)^2+(ABS($H$33-$H$32)^2)))</f>
        <v>20.279093423100001</v>
      </c>
      <c r="AJ32">
        <f>1/0.17</f>
        <v>5.8823529411764701</v>
      </c>
      <c r="AK32">
        <f>1/0.17</f>
        <v>5.8823529411764701</v>
      </c>
      <c r="AL32">
        <f>1/0.175</f>
        <v>5.7142857142857144</v>
      </c>
      <c r="AM32">
        <f>1/0.15</f>
        <v>6.666666666666667</v>
      </c>
      <c r="AO32">
        <f t="shared" ref="AO32:AO40" si="12">$Z32/$U32</f>
        <v>127.20145824441315</v>
      </c>
      <c r="AP32">
        <f t="shared" ref="AP32:AP41" si="13">$AA32/$V32</f>
        <v>116.7264813498339</v>
      </c>
      <c r="AQ32">
        <f t="shared" ref="AQ32:AQ40" si="14">$AB32/$W32</f>
        <v>120.25761476879218</v>
      </c>
      <c r="AR32">
        <f t="shared" ref="AR32:AR40" si="15">$AC32/$X32</f>
        <v>135.19395615399998</v>
      </c>
      <c r="AV32">
        <f>((0.09/0.17)*100)</f>
        <v>52.941176470588225</v>
      </c>
      <c r="AW32">
        <f>((0.08/0.17)*100)</f>
        <v>47.058823529411761</v>
      </c>
      <c r="AX32">
        <f>((0.09/0.175)*100)</f>
        <v>51.428571428571438</v>
      </c>
      <c r="AY32">
        <f>((0.07/0.15)*100)</f>
        <v>46.666666666666671</v>
      </c>
      <c r="BA32">
        <f>((0.08/0.17)*100)</f>
        <v>47.058823529411761</v>
      </c>
      <c r="BB32">
        <f>((0.09/0.17)*100)</f>
        <v>52.941176470588225</v>
      </c>
      <c r="BC32">
        <f>((0.085/0.175)*100)</f>
        <v>48.571428571428577</v>
      </c>
      <c r="BD32">
        <f>((0.08/0.15)*100)</f>
        <v>53.333333333333336</v>
      </c>
      <c r="BF32">
        <f>ABS($B$32-$D$32)</f>
        <v>0.53613499999999981</v>
      </c>
      <c r="BG32">
        <f>ABS($F$32-$H$32)</f>
        <v>2.4541170000000001</v>
      </c>
      <c r="BL32">
        <f>SQRT((ABS($A$32-$E$33)^2+(ABS($B$32-$F$33)^2)))</f>
        <v>1.0279341649055052</v>
      </c>
      <c r="BM32">
        <f>SQRT((ABS($C$32-$G$32)^2+(ABS($D$32-$H$32)^2)))</f>
        <v>1.1931264221179578</v>
      </c>
      <c r="BO32">
        <f>SQRT((ABS($A$32-$G$32)^2+(ABS($B$32-$H$32)^2)))</f>
        <v>10.270691367647508</v>
      </c>
      <c r="BP32">
        <f>SQRT((ABS($C$32-$E$32)^2+(ABS($D$32-$F$32)^2)))</f>
        <v>10.466711975080083</v>
      </c>
      <c r="BR32">
        <f>DEGREES(ACOS((5.5680572978273^2+29.6764171493127^2-25.4241656456282^2)/(2*5.5680572978273*29.6764171493127)))</f>
        <v>36.602996915522134</v>
      </c>
      <c r="BS32">
        <f>DEGREES(ACOS((18.1890635034641^2+22.2407701504071^2-5.33206534740123^2)/(2*18.1890635034641*22.2407701504071)))</f>
        <v>9.8863504919638636</v>
      </c>
      <c r="BU32">
        <v>18</v>
      </c>
      <c r="BV32">
        <v>3</v>
      </c>
      <c r="BW32">
        <v>3</v>
      </c>
      <c r="BX32">
        <v>14</v>
      </c>
      <c r="BY32">
        <v>16</v>
      </c>
      <c r="BZ32">
        <v>0</v>
      </c>
      <c r="CA32">
        <v>16</v>
      </c>
      <c r="CB32">
        <v>0</v>
      </c>
      <c r="CC32">
        <v>18</v>
      </c>
      <c r="CD32">
        <v>2</v>
      </c>
      <c r="CE32">
        <v>16</v>
      </c>
      <c r="CF32">
        <v>2</v>
      </c>
      <c r="CG32">
        <v>14</v>
      </c>
      <c r="CH32">
        <v>14</v>
      </c>
      <c r="CI32">
        <v>0</v>
      </c>
      <c r="CJ32">
        <v>2</v>
      </c>
      <c r="CL32">
        <v>16</v>
      </c>
      <c r="CM32">
        <v>0</v>
      </c>
      <c r="CN32">
        <v>0</v>
      </c>
      <c r="CO32">
        <v>16</v>
      </c>
      <c r="CP32">
        <v>18</v>
      </c>
      <c r="CQ32">
        <v>0</v>
      </c>
      <c r="CR32">
        <v>17</v>
      </c>
      <c r="CS32">
        <v>0</v>
      </c>
      <c r="CT32">
        <v>17</v>
      </c>
      <c r="CU32">
        <v>0</v>
      </c>
      <c r="CV32">
        <v>17</v>
      </c>
      <c r="CW32">
        <v>0</v>
      </c>
      <c r="CX32">
        <v>16</v>
      </c>
      <c r="CY32">
        <v>16</v>
      </c>
      <c r="CZ32">
        <v>0</v>
      </c>
      <c r="DA32">
        <v>0</v>
      </c>
      <c r="DC32">
        <f>((3/18)*100)</f>
        <v>16.666666666666664</v>
      </c>
      <c r="DD32">
        <f>((3/18)*100)</f>
        <v>16.666666666666664</v>
      </c>
      <c r="DE32">
        <f>((14/18)*100)</f>
        <v>77.777777777777786</v>
      </c>
      <c r="DF32">
        <f>((0/16)*100)</f>
        <v>0</v>
      </c>
      <c r="DG32">
        <f>((16/16)*100)</f>
        <v>100</v>
      </c>
      <c r="DH32">
        <f>((0/16)*100)</f>
        <v>0</v>
      </c>
      <c r="DI32">
        <f>((2/18)*100)</f>
        <v>11.111111111111111</v>
      </c>
      <c r="DJ32">
        <f>((16/18)*100)</f>
        <v>88.888888888888886</v>
      </c>
      <c r="DK32">
        <f>((2/18)*100)</f>
        <v>11.111111111111111</v>
      </c>
      <c r="DL32">
        <f>((14/14)*100)</f>
        <v>100</v>
      </c>
      <c r="DM32">
        <f>((0/14)*100)</f>
        <v>0</v>
      </c>
      <c r="DN32">
        <f>((2/14)*100)</f>
        <v>14.285714285714285</v>
      </c>
      <c r="DP32">
        <f>((0/16)*100)</f>
        <v>0</v>
      </c>
      <c r="DQ32">
        <f>((0/16)*100)</f>
        <v>0</v>
      </c>
      <c r="DR32">
        <f>((16/16)*100)</f>
        <v>100</v>
      </c>
      <c r="DS32">
        <f>((0/18)*100)</f>
        <v>0</v>
      </c>
      <c r="DT32">
        <f>((17/18)*100)</f>
        <v>94.444444444444443</v>
      </c>
      <c r="DU32">
        <f>((0/18)*100)</f>
        <v>0</v>
      </c>
      <c r="DV32">
        <f>((0/17)*100)</f>
        <v>0</v>
      </c>
      <c r="DW32">
        <f>((17/17)*100)</f>
        <v>100</v>
      </c>
      <c r="DX32">
        <f>((0/17)*100)</f>
        <v>0</v>
      </c>
      <c r="DY32">
        <f>((16/16)*100)</f>
        <v>100</v>
      </c>
      <c r="DZ32">
        <f>((0/16)*100)</f>
        <v>0</v>
      </c>
      <c r="EA32">
        <f>((0/16)*100)</f>
        <v>0</v>
      </c>
    </row>
    <row r="33" spans="1:131" x14ac:dyDescent="0.25">
      <c r="A33">
        <v>222.413433</v>
      </c>
      <c r="B33">
        <v>5.7403130000000004</v>
      </c>
      <c r="C33">
        <v>233.84330399999999</v>
      </c>
      <c r="D33">
        <v>6.4341160000000004</v>
      </c>
      <c r="E33">
        <v>243.001069</v>
      </c>
      <c r="F33">
        <v>4.8035930000000002</v>
      </c>
      <c r="G33">
        <v>233.93633</v>
      </c>
      <c r="H33">
        <v>7.8387409999999997</v>
      </c>
      <c r="K33">
        <f>(15/200)</f>
        <v>7.4999999999999997E-2</v>
      </c>
      <c r="L33">
        <f>(15/200)</f>
        <v>7.4999999999999997E-2</v>
      </c>
      <c r="M33">
        <f>(17/200)</f>
        <v>8.5000000000000006E-2</v>
      </c>
      <c r="N33">
        <f>(13/200)</f>
        <v>6.5000000000000002E-2</v>
      </c>
      <c r="P33">
        <f>(13/200)</f>
        <v>6.5000000000000002E-2</v>
      </c>
      <c r="Q33">
        <f>(15/200)</f>
        <v>7.4999999999999997E-2</v>
      </c>
      <c r="R33">
        <f>(15/200)</f>
        <v>7.4999999999999997E-2</v>
      </c>
      <c r="S33">
        <f>(15/200)</f>
        <v>7.4999999999999997E-2</v>
      </c>
      <c r="U33">
        <f>0.075+0.065</f>
        <v>0.14000000000000001</v>
      </c>
      <c r="V33">
        <f>0.075+0.075</f>
        <v>0.15</v>
      </c>
      <c r="W33">
        <f>0.085+0.075</f>
        <v>0.16</v>
      </c>
      <c r="X33">
        <f>0.065+0.075</f>
        <v>0.14000000000000001</v>
      </c>
      <c r="Z33">
        <f>SQRT((ABS($A$34-$A$33)^2+(ABS($B$34-$B$33)^2)))</f>
        <v>21.239760787013232</v>
      </c>
      <c r="AA33">
        <f>SQRT((ABS($C$34-$C$33)^2+(ABS($D$34-$D$33)^2)))</f>
        <v>19.441597720404047</v>
      </c>
      <c r="AB33">
        <f>SQRT((ABS($E$34-$E$33)^2+(ABS($F$34-$F$33)^2)))</f>
        <v>22.628998653667754</v>
      </c>
      <c r="AC33">
        <f>SQRT((ABS($G$34-$G$33)^2+(ABS($H$34-$H$33)^2)))</f>
        <v>19.306483293461941</v>
      </c>
      <c r="AJ33">
        <f>1/0.14</f>
        <v>7.1428571428571423</v>
      </c>
      <c r="AK33">
        <f>1/0.15</f>
        <v>6.666666666666667</v>
      </c>
      <c r="AL33">
        <f>1/0.16</f>
        <v>6.25</v>
      </c>
      <c r="AM33">
        <f>1/0.14</f>
        <v>7.1428571428571423</v>
      </c>
      <c r="AO33">
        <f t="shared" si="12"/>
        <v>151.7125770500945</v>
      </c>
      <c r="AP33">
        <f t="shared" si="13"/>
        <v>129.61065146936033</v>
      </c>
      <c r="AQ33">
        <f t="shared" si="14"/>
        <v>141.43124158542346</v>
      </c>
      <c r="AR33">
        <f t="shared" si="15"/>
        <v>137.90345209615671</v>
      </c>
      <c r="AV33">
        <f>((0.075/0.14)*100)</f>
        <v>53.571428571428569</v>
      </c>
      <c r="AW33">
        <f>((0.075/0.15)*100)</f>
        <v>50</v>
      </c>
      <c r="AX33">
        <f>((0.085/0.16)*100)</f>
        <v>53.125</v>
      </c>
      <c r="AY33">
        <f>((0.065/0.14)*100)</f>
        <v>46.428571428571423</v>
      </c>
      <c r="BA33">
        <f>((0.065/0.14)*100)</f>
        <v>46.428571428571423</v>
      </c>
      <c r="BB33">
        <f>((0.075/0.15)*100)</f>
        <v>50</v>
      </c>
      <c r="BC33">
        <f>((0.075/0.16)*100)</f>
        <v>46.875</v>
      </c>
      <c r="BD33">
        <f>((0.075/0.14)*100)</f>
        <v>53.571428571428569</v>
      </c>
      <c r="BF33">
        <f>ABS($B$33-$D$33)</f>
        <v>0.69380299999999995</v>
      </c>
      <c r="BG33">
        <f>ABS($F$33-$H$33)</f>
        <v>3.0351479999999995</v>
      </c>
      <c r="BL33">
        <f>SQRT((ABS($A$33-$E$34)^2+(ABS($B$33-$F$34)^2)))</f>
        <v>2.24146917862392</v>
      </c>
      <c r="BM33">
        <f>SQRT((ABS($C$33-$G$33)^2+(ABS($D$33-$H$33)^2)))</f>
        <v>1.4077021088643007</v>
      </c>
      <c r="BO33">
        <f>SQRT((ABS($A$33-$G$34)^2+(ABS($B$33-$H$34)^2)))</f>
        <v>7.908028720721239</v>
      </c>
      <c r="BP33">
        <f>SQRT((ABS($C$33-$E$33)^2+(ABS($D$33-$F$33)^2)))</f>
        <v>9.3017882715504889</v>
      </c>
      <c r="BR33">
        <f>DEGREES(ACOS((4.39021858961134^2+24.0420498295457^2-21.195622682824^2)/(2*4.39021858961134*24.0420498295457)))</f>
        <v>45.470304275413262</v>
      </c>
      <c r="BS33">
        <f>DEGREES(ACOS((21.5241852913716^2+24.6081998455189^2-4.53103256807376^2)/(2*21.5241852913716*24.6081998455189)))</f>
        <v>8.2712241468529903</v>
      </c>
      <c r="BU33">
        <v>15</v>
      </c>
      <c r="BV33">
        <v>4</v>
      </c>
      <c r="BW33">
        <v>3</v>
      </c>
      <c r="BX33">
        <v>11</v>
      </c>
      <c r="BY33">
        <v>15</v>
      </c>
      <c r="BZ33">
        <v>3</v>
      </c>
      <c r="CA33">
        <v>13</v>
      </c>
      <c r="CB33">
        <v>1</v>
      </c>
      <c r="CC33">
        <v>17</v>
      </c>
      <c r="CD33">
        <v>4</v>
      </c>
      <c r="CE33">
        <v>13</v>
      </c>
      <c r="CF33">
        <v>5</v>
      </c>
      <c r="CG33">
        <v>13</v>
      </c>
      <c r="CH33">
        <v>11</v>
      </c>
      <c r="CI33">
        <v>1</v>
      </c>
      <c r="CJ33">
        <v>5</v>
      </c>
      <c r="CL33">
        <v>13</v>
      </c>
      <c r="CM33">
        <v>1</v>
      </c>
      <c r="CN33">
        <v>0</v>
      </c>
      <c r="CO33">
        <v>11</v>
      </c>
      <c r="CP33">
        <v>15</v>
      </c>
      <c r="CQ33">
        <v>0</v>
      </c>
      <c r="CR33">
        <v>13</v>
      </c>
      <c r="CS33">
        <v>1</v>
      </c>
      <c r="CT33">
        <v>15</v>
      </c>
      <c r="CU33">
        <v>0</v>
      </c>
      <c r="CV33">
        <v>13</v>
      </c>
      <c r="CW33">
        <v>3</v>
      </c>
      <c r="CX33">
        <v>15</v>
      </c>
      <c r="CY33">
        <v>11</v>
      </c>
      <c r="CZ33">
        <v>1</v>
      </c>
      <c r="DA33">
        <v>3</v>
      </c>
      <c r="DC33">
        <f>((4/15)*100)</f>
        <v>26.666666666666668</v>
      </c>
      <c r="DD33">
        <f>((3/15)*100)</f>
        <v>20</v>
      </c>
      <c r="DE33">
        <f>((11/15)*100)</f>
        <v>73.333333333333329</v>
      </c>
      <c r="DF33">
        <f>((3/15)*100)</f>
        <v>20</v>
      </c>
      <c r="DG33">
        <f>((13/15)*100)</f>
        <v>86.666666666666671</v>
      </c>
      <c r="DH33">
        <f>((1/15)*100)</f>
        <v>6.666666666666667</v>
      </c>
      <c r="DI33">
        <f>((4/17)*100)</f>
        <v>23.52941176470588</v>
      </c>
      <c r="DJ33">
        <f>((13/17)*100)</f>
        <v>76.470588235294116</v>
      </c>
      <c r="DK33">
        <f>((5/17)*100)</f>
        <v>29.411764705882355</v>
      </c>
      <c r="DL33">
        <f>((11/13)*100)</f>
        <v>84.615384615384613</v>
      </c>
      <c r="DM33">
        <f>((1/13)*100)</f>
        <v>7.6923076923076925</v>
      </c>
      <c r="DN33">
        <f>((5/13)*100)</f>
        <v>38.461538461538467</v>
      </c>
      <c r="DP33">
        <f>((1/13)*100)</f>
        <v>7.6923076923076925</v>
      </c>
      <c r="DQ33">
        <f>((0/13)*100)</f>
        <v>0</v>
      </c>
      <c r="DR33">
        <f>((11/13)*100)</f>
        <v>84.615384615384613</v>
      </c>
      <c r="DS33">
        <f>((0/15)*100)</f>
        <v>0</v>
      </c>
      <c r="DT33">
        <f>((13/15)*100)</f>
        <v>86.666666666666671</v>
      </c>
      <c r="DU33">
        <f>((1/15)*100)</f>
        <v>6.666666666666667</v>
      </c>
      <c r="DV33">
        <f>((0/15)*100)</f>
        <v>0</v>
      </c>
      <c r="DW33">
        <f>((13/15)*100)</f>
        <v>86.666666666666671</v>
      </c>
      <c r="DX33">
        <f>((3/15)*100)</f>
        <v>20</v>
      </c>
      <c r="DY33">
        <f>((11/15)*100)</f>
        <v>73.333333333333329</v>
      </c>
      <c r="DZ33">
        <f>((1/15)*100)</f>
        <v>6.666666666666667</v>
      </c>
      <c r="EA33">
        <f>((3/15)*100)</f>
        <v>20</v>
      </c>
    </row>
    <row r="34" spans="1:131" x14ac:dyDescent="0.25">
      <c r="A34">
        <v>201.17398</v>
      </c>
      <c r="B34">
        <v>5.6259690000000004</v>
      </c>
      <c r="C34">
        <v>214.41247799999999</v>
      </c>
      <c r="D34">
        <v>7.0812039999999996</v>
      </c>
      <c r="E34">
        <v>220.372073</v>
      </c>
      <c r="F34">
        <v>4.8145519999999999</v>
      </c>
      <c r="G34">
        <v>214.640547</v>
      </c>
      <c r="H34">
        <v>7.1960470000000001</v>
      </c>
      <c r="K34">
        <f>(14/200)</f>
        <v>7.0000000000000007E-2</v>
      </c>
      <c r="L34">
        <f>(14/200)</f>
        <v>7.0000000000000007E-2</v>
      </c>
      <c r="M34">
        <f>(17/200)</f>
        <v>8.5000000000000006E-2</v>
      </c>
      <c r="N34">
        <f>(14/200)</f>
        <v>7.0000000000000007E-2</v>
      </c>
      <c r="P34">
        <f>(12/200)</f>
        <v>0.06</v>
      </c>
      <c r="Q34">
        <f>(12/200)</f>
        <v>0.06</v>
      </c>
      <c r="R34">
        <f>(12/200)</f>
        <v>0.06</v>
      </c>
      <c r="S34">
        <f>(10/200)</f>
        <v>0.05</v>
      </c>
      <c r="U34">
        <f>0.07+0.06</f>
        <v>0.13</v>
      </c>
      <c r="V34">
        <f>0.07+0.06</f>
        <v>0.13</v>
      </c>
      <c r="W34">
        <f>0.085+0.06</f>
        <v>0.14500000000000002</v>
      </c>
      <c r="X34">
        <f>0.07+0.05</f>
        <v>0.12000000000000001</v>
      </c>
      <c r="Z34">
        <f>SQRT((ABS($A$35-$A$34)^2+(ABS($B$35-$B$34)^2)))</f>
        <v>24.257317960747965</v>
      </c>
      <c r="AA34">
        <f>SQRT((ABS($C$35-$C$34)^2+(ABS($D$35-$D$34)^2)))</f>
        <v>21.282227775792467</v>
      </c>
      <c r="AB34">
        <f>SQRT((ABS($E$35-$E$34)^2+(ABS($F$35-$F$34)^2)))</f>
        <v>23.792843012117181</v>
      </c>
      <c r="AC34">
        <f>SQRT((ABS($G$35-$G$34)^2+(ABS($H$35-$H$34)^2)))</f>
        <v>22.24077015040714</v>
      </c>
      <c r="AJ34">
        <f>1/0.13</f>
        <v>7.6923076923076916</v>
      </c>
      <c r="AK34">
        <f>1/0.13</f>
        <v>7.6923076923076916</v>
      </c>
      <c r="AL34">
        <f>1/0.145</f>
        <v>6.8965517241379315</v>
      </c>
      <c r="AM34">
        <f>1/0.12</f>
        <v>8.3333333333333339</v>
      </c>
      <c r="AO34">
        <f t="shared" si="12"/>
        <v>186.59475354421511</v>
      </c>
      <c r="AP34">
        <f t="shared" si="13"/>
        <v>163.70944442917283</v>
      </c>
      <c r="AQ34">
        <f t="shared" si="14"/>
        <v>164.08857249735985</v>
      </c>
      <c r="AR34">
        <f t="shared" si="15"/>
        <v>185.33975125339282</v>
      </c>
      <c r="AV34">
        <f>((0.07/0.13)*100)</f>
        <v>53.846153846153854</v>
      </c>
      <c r="AW34">
        <f>((0.07/0.13)*100)</f>
        <v>53.846153846153854</v>
      </c>
      <c r="AX34">
        <f>((0.085/0.145)*100)</f>
        <v>58.62068965517242</v>
      </c>
      <c r="AY34">
        <f>((0.07/0.12)*100)</f>
        <v>58.333333333333336</v>
      </c>
      <c r="BA34">
        <f>((0.06/0.13)*100)</f>
        <v>46.153846153846153</v>
      </c>
      <c r="BB34">
        <f>((0.06/0.13)*100)</f>
        <v>46.153846153846153</v>
      </c>
      <c r="BC34">
        <f>((0.06/0.145)*100)</f>
        <v>41.379310344827587</v>
      </c>
      <c r="BD34">
        <f>((0.05/0.12)*100)</f>
        <v>41.666666666666671</v>
      </c>
      <c r="BF34">
        <f>ABS($B$34-$D$34)</f>
        <v>1.4552349999999992</v>
      </c>
      <c r="BG34">
        <f>ABS($F$34-$H$34)</f>
        <v>2.3814950000000001</v>
      </c>
      <c r="BL34">
        <f>SQRT((ABS($A$34-$E$35)^2+(ABS($B$34-$F$35)^2)))</f>
        <v>4.6315161684762671</v>
      </c>
      <c r="BM34">
        <f>SQRT((ABS($C$34-$G$34)^2+(ABS($D$34-$H$34)^2)))</f>
        <v>0.25535148993104068</v>
      </c>
      <c r="BO34">
        <f>SQRT((ABS($A$34-$G$35)^2+(ABS($B$34-$H$35)^2)))</f>
        <v>9.1674454606028686</v>
      </c>
      <c r="BP34">
        <f>SQRT((ABS($C$34-$E$34)^2+(ABS($D$34-$F$34)^2)))</f>
        <v>6.376086876221895</v>
      </c>
      <c r="BR34">
        <f>DEGREES(ACOS((4.07455305796648^2+22.2064476101969^2-19.4931968756797^2)/(2*4.07455305796648*22.2064476101969)))</f>
        <v>44.19568730960075</v>
      </c>
      <c r="BS34">
        <f>DEGREES(ACOS((13.1618670038905^2+16.5272776099916^2-4.57531970529275^2)/(2*13.1618670038905*16.5272776099916)))</f>
        <v>12.063471280014491</v>
      </c>
      <c r="BU34">
        <v>14</v>
      </c>
      <c r="BV34">
        <v>6</v>
      </c>
      <c r="BW34">
        <v>5</v>
      </c>
      <c r="BX34">
        <v>8</v>
      </c>
      <c r="BY34">
        <v>14</v>
      </c>
      <c r="BZ34">
        <v>4</v>
      </c>
      <c r="CA34">
        <v>10</v>
      </c>
      <c r="CB34">
        <v>4</v>
      </c>
      <c r="CC34">
        <v>17</v>
      </c>
      <c r="CD34">
        <v>5</v>
      </c>
      <c r="CE34">
        <v>10</v>
      </c>
      <c r="CF34">
        <v>11</v>
      </c>
      <c r="CG34">
        <v>14</v>
      </c>
      <c r="CH34">
        <v>8</v>
      </c>
      <c r="CI34">
        <v>4</v>
      </c>
      <c r="CJ34">
        <v>11</v>
      </c>
      <c r="CL34">
        <v>12</v>
      </c>
      <c r="CM34">
        <v>2</v>
      </c>
      <c r="CN34">
        <v>0</v>
      </c>
      <c r="CO34">
        <v>6</v>
      </c>
      <c r="CP34">
        <v>12</v>
      </c>
      <c r="CQ34">
        <v>1</v>
      </c>
      <c r="CR34">
        <v>8</v>
      </c>
      <c r="CS34">
        <v>0</v>
      </c>
      <c r="CT34">
        <v>12</v>
      </c>
      <c r="CU34">
        <v>0</v>
      </c>
      <c r="CV34">
        <v>8</v>
      </c>
      <c r="CW34">
        <v>4</v>
      </c>
      <c r="CX34">
        <v>10</v>
      </c>
      <c r="CY34">
        <v>6</v>
      </c>
      <c r="CZ34">
        <v>0</v>
      </c>
      <c r="DA34">
        <v>4</v>
      </c>
      <c r="DC34">
        <f>((6/14)*100)</f>
        <v>42.857142857142854</v>
      </c>
      <c r="DD34">
        <f>((5/14)*100)</f>
        <v>35.714285714285715</v>
      </c>
      <c r="DE34">
        <f>((8/14)*100)</f>
        <v>57.142857142857139</v>
      </c>
      <c r="DF34">
        <f>((4/14)*100)</f>
        <v>28.571428571428569</v>
      </c>
      <c r="DG34">
        <f>((10/14)*100)</f>
        <v>71.428571428571431</v>
      </c>
      <c r="DH34">
        <f>((4/14)*100)</f>
        <v>28.571428571428569</v>
      </c>
      <c r="DI34">
        <f>((5/17)*100)</f>
        <v>29.411764705882355</v>
      </c>
      <c r="DJ34">
        <f>((10/17)*100)</f>
        <v>58.82352941176471</v>
      </c>
      <c r="DK34">
        <f>((11/17)*100)</f>
        <v>64.705882352941174</v>
      </c>
      <c r="DL34">
        <f>((8/14)*100)</f>
        <v>57.142857142857139</v>
      </c>
      <c r="DM34">
        <f>((4/14)*100)</f>
        <v>28.571428571428569</v>
      </c>
      <c r="DN34">
        <f>((11/14)*100)</f>
        <v>78.571428571428569</v>
      </c>
      <c r="DP34">
        <f>((2/12)*100)</f>
        <v>16.666666666666664</v>
      </c>
      <c r="DQ34">
        <f>((0/12)*100)</f>
        <v>0</v>
      </c>
      <c r="DR34">
        <f>((6/12)*100)</f>
        <v>50</v>
      </c>
      <c r="DS34">
        <f>((1/12)*100)</f>
        <v>8.3333333333333321</v>
      </c>
      <c r="DT34">
        <f>((8/12)*100)</f>
        <v>66.666666666666657</v>
      </c>
      <c r="DU34">
        <f>((0/12)*100)</f>
        <v>0</v>
      </c>
      <c r="DV34">
        <f>((0/12)*100)</f>
        <v>0</v>
      </c>
      <c r="DW34">
        <f>((8/12)*100)</f>
        <v>66.666666666666657</v>
      </c>
      <c r="DX34">
        <f>((4/12)*100)</f>
        <v>33.333333333333329</v>
      </c>
      <c r="DY34">
        <f>((6/10)*100)</f>
        <v>60</v>
      </c>
      <c r="DZ34">
        <f>((0/10)*100)</f>
        <v>0</v>
      </c>
      <c r="EA34">
        <f>((4/10)*100)</f>
        <v>40</v>
      </c>
    </row>
    <row r="35" spans="1:131" x14ac:dyDescent="0.25">
      <c r="A35">
        <v>176.92203999999998</v>
      </c>
      <c r="B35">
        <v>6.1367339999999997</v>
      </c>
      <c r="C35">
        <v>193.13025199999998</v>
      </c>
      <c r="D35">
        <v>7.0898979999999998</v>
      </c>
      <c r="E35">
        <v>196.58025599999999</v>
      </c>
      <c r="F35">
        <v>5.0355100000000004</v>
      </c>
      <c r="G35">
        <v>192.43158199999999</v>
      </c>
      <c r="H35">
        <v>8.3850510000000007</v>
      </c>
      <c r="K35">
        <f>(12/200)</f>
        <v>0.06</v>
      </c>
      <c r="L35">
        <f>(15/200)</f>
        <v>7.4999999999999997E-2</v>
      </c>
      <c r="M35">
        <f>(15/200)</f>
        <v>7.4999999999999997E-2</v>
      </c>
      <c r="N35">
        <f>(16/200)</f>
        <v>0.08</v>
      </c>
      <c r="P35">
        <f>(11/200)</f>
        <v>5.5E-2</v>
      </c>
      <c r="Q35">
        <f>(10/200)</f>
        <v>0.05</v>
      </c>
      <c r="R35">
        <f>(10/200)</f>
        <v>0.05</v>
      </c>
      <c r="S35">
        <f>(11/200)</f>
        <v>5.5E-2</v>
      </c>
      <c r="U35">
        <f>0.06+0.055</f>
        <v>0.11499999999999999</v>
      </c>
      <c r="V35">
        <f>0.075+0.05</f>
        <v>0.125</v>
      </c>
      <c r="W35">
        <f>0.075+0.05</f>
        <v>0.125</v>
      </c>
      <c r="X35">
        <f>0.08+0.055</f>
        <v>0.13500000000000001</v>
      </c>
      <c r="Z35">
        <f>SQRT((ABS($A$36-$A$35)^2+(ABS($B$36-$B$35)^2)))</f>
        <v>19.498972872248643</v>
      </c>
      <c r="AA35">
        <f>SQRT((ABS($C$36-$C$35)^2+(ABS($D$36-$D$35)^2)))</f>
        <v>23.6234350667951</v>
      </c>
      <c r="AB35">
        <f>SQRT((ABS($E$36-$E$35)^2+(ABS($F$36-$F$35)^2)))</f>
        <v>25.441476461003461</v>
      </c>
      <c r="AC35">
        <f>SQRT((ABS($G$36-$G$35)^2+(ABS($H$36-$H$35)^2)))</f>
        <v>24.608199845518893</v>
      </c>
      <c r="AJ35">
        <f>1/0.115</f>
        <v>8.695652173913043</v>
      </c>
      <c r="AK35">
        <f>1/0.125</f>
        <v>8</v>
      </c>
      <c r="AL35">
        <f>1/0.125</f>
        <v>8</v>
      </c>
      <c r="AM35">
        <f>1/0.135</f>
        <v>7.4074074074074066</v>
      </c>
      <c r="AO35">
        <f t="shared" si="12"/>
        <v>169.55628584564039</v>
      </c>
      <c r="AP35">
        <f t="shared" si="13"/>
        <v>188.9874805343608</v>
      </c>
      <c r="AQ35">
        <f t="shared" si="14"/>
        <v>203.53181168802769</v>
      </c>
      <c r="AR35">
        <f t="shared" si="15"/>
        <v>182.28296181865846</v>
      </c>
      <c r="AV35">
        <f>((0.06/0.115)*100)</f>
        <v>52.173913043478258</v>
      </c>
      <c r="AW35">
        <f>((0.075/0.125)*100)</f>
        <v>60</v>
      </c>
      <c r="AX35">
        <f>((0.075/0.125)*100)</f>
        <v>60</v>
      </c>
      <c r="AY35">
        <f>((0.08/0.135)*100)</f>
        <v>59.259259259259252</v>
      </c>
      <c r="BA35">
        <f>((0.055/0.115)*100)</f>
        <v>47.826086956521735</v>
      </c>
      <c r="BB35">
        <f>((0.05/0.125)*100)</f>
        <v>40</v>
      </c>
      <c r="BC35">
        <f>((0.05/0.125)*100)</f>
        <v>40</v>
      </c>
      <c r="BD35">
        <f>((0.055/0.135)*100)</f>
        <v>40.74074074074074</v>
      </c>
      <c r="BF35">
        <f>ABS($B$35-$D$35)</f>
        <v>0.95316400000000012</v>
      </c>
      <c r="BG35">
        <f>ABS($F$35-$H$35)</f>
        <v>3.3495410000000003</v>
      </c>
      <c r="BL35">
        <f>SQRT((ABS($A$35-$E$36)^2+(ABS($B$35-$F$36)^2)))</f>
        <v>5.852795104116467</v>
      </c>
      <c r="BM35">
        <f>SQRT((ABS($C$35-$G$35)^2+(ABS($D$35-$H$35)^2)))</f>
        <v>1.471584541339366</v>
      </c>
      <c r="BO35">
        <f>SQRT((ABS($A$35-$G$36)^2+(ABS($B$35-$H$36)^2)))</f>
        <v>9.3568630192855142</v>
      </c>
      <c r="BP35">
        <f>SQRT((ABS($C$35-$E$35)^2+(ABS($D$35-$F$35)^2)))</f>
        <v>4.0153502530364706</v>
      </c>
      <c r="BS35">
        <f>DEGREES(ACOS((29.2593913983822^2+33.2576568084623^2-5.5680572978273^2)/(2*29.2593913983822*33.2576568084623)))</f>
        <v>7.1222525701382189</v>
      </c>
      <c r="BU35">
        <v>12</v>
      </c>
      <c r="BV35">
        <v>4</v>
      </c>
      <c r="BW35">
        <v>5</v>
      </c>
      <c r="BX35">
        <v>10</v>
      </c>
      <c r="BY35">
        <v>15</v>
      </c>
      <c r="BZ35">
        <v>6</v>
      </c>
      <c r="CA35">
        <v>8</v>
      </c>
      <c r="CB35">
        <v>4</v>
      </c>
      <c r="CC35">
        <v>15</v>
      </c>
      <c r="CD35">
        <v>5</v>
      </c>
      <c r="CE35">
        <v>8</v>
      </c>
      <c r="CF35">
        <v>11</v>
      </c>
      <c r="CG35">
        <v>16</v>
      </c>
      <c r="CH35">
        <v>10</v>
      </c>
      <c r="CI35">
        <v>6</v>
      </c>
      <c r="CJ35">
        <v>11</v>
      </c>
      <c r="CL35">
        <v>11</v>
      </c>
      <c r="CM35">
        <v>2</v>
      </c>
      <c r="CN35">
        <v>1</v>
      </c>
      <c r="CO35">
        <v>5</v>
      </c>
      <c r="CP35">
        <v>10</v>
      </c>
      <c r="CQ35">
        <v>2</v>
      </c>
      <c r="CR35">
        <v>3</v>
      </c>
      <c r="CS35">
        <v>0</v>
      </c>
      <c r="CT35">
        <v>10</v>
      </c>
      <c r="CU35">
        <v>1</v>
      </c>
      <c r="CV35">
        <v>3</v>
      </c>
      <c r="CW35">
        <v>7</v>
      </c>
      <c r="CX35">
        <v>11</v>
      </c>
      <c r="CY35">
        <v>5</v>
      </c>
      <c r="CZ35">
        <v>0</v>
      </c>
      <c r="DA35">
        <v>7</v>
      </c>
      <c r="DC35">
        <f>((4/12)*100)</f>
        <v>33.333333333333329</v>
      </c>
      <c r="DD35">
        <f>((5/12)*100)</f>
        <v>41.666666666666671</v>
      </c>
      <c r="DE35">
        <f>((10/12)*100)</f>
        <v>83.333333333333343</v>
      </c>
      <c r="DF35">
        <f>((6/15)*100)</f>
        <v>40</v>
      </c>
      <c r="DG35">
        <f>((8/15)*100)</f>
        <v>53.333333333333336</v>
      </c>
      <c r="DH35">
        <f>((4/15)*100)</f>
        <v>26.666666666666668</v>
      </c>
      <c r="DI35">
        <f>((5/15)*100)</f>
        <v>33.333333333333329</v>
      </c>
      <c r="DJ35">
        <f>((8/15)*100)</f>
        <v>53.333333333333336</v>
      </c>
      <c r="DK35">
        <f>((11/15)*100)</f>
        <v>73.333333333333329</v>
      </c>
      <c r="DL35">
        <f>((10/16)*100)</f>
        <v>62.5</v>
      </c>
      <c r="DM35">
        <f>((6/16)*100)</f>
        <v>37.5</v>
      </c>
      <c r="DN35">
        <f>((11/16)*100)</f>
        <v>68.75</v>
      </c>
      <c r="DP35">
        <f>((2/11)*100)</f>
        <v>18.181818181818183</v>
      </c>
      <c r="DQ35">
        <f>((1/11)*100)</f>
        <v>9.0909090909090917</v>
      </c>
      <c r="DR35">
        <f>((5/11)*100)</f>
        <v>45.454545454545453</v>
      </c>
      <c r="DS35">
        <f>((2/10)*100)</f>
        <v>20</v>
      </c>
      <c r="DT35">
        <f>((3/10)*100)</f>
        <v>30</v>
      </c>
      <c r="DU35">
        <f>((0/10)*100)</f>
        <v>0</v>
      </c>
      <c r="DV35">
        <f>((1/10)*100)</f>
        <v>10</v>
      </c>
      <c r="DW35">
        <f>((3/10)*100)</f>
        <v>30</v>
      </c>
      <c r="DX35">
        <f>((7/10)*100)</f>
        <v>70</v>
      </c>
      <c r="DY35">
        <f>((5/11)*100)</f>
        <v>45.454545454545453</v>
      </c>
      <c r="DZ35">
        <f>((0/11)*100)</f>
        <v>0</v>
      </c>
      <c r="EA35">
        <f>((7/11)*100)</f>
        <v>63.636363636363633</v>
      </c>
    </row>
    <row r="36" spans="1:131" x14ac:dyDescent="0.25">
      <c r="A36">
        <v>157.42525499999999</v>
      </c>
      <c r="B36">
        <v>6.4288259999999999</v>
      </c>
      <c r="C36">
        <v>169.517449</v>
      </c>
      <c r="D36">
        <v>7.7985720000000001</v>
      </c>
      <c r="E36">
        <v>171.13954100000001</v>
      </c>
      <c r="F36">
        <v>5.2323469999999999</v>
      </c>
      <c r="G36">
        <v>167.82346799999999</v>
      </c>
      <c r="H36">
        <v>8.3200509999999994</v>
      </c>
      <c r="K36">
        <f>(18/200)</f>
        <v>0.09</v>
      </c>
      <c r="L36">
        <f>(15/200)</f>
        <v>7.4999999999999997E-2</v>
      </c>
      <c r="M36">
        <f>(15/200)</f>
        <v>7.4999999999999997E-2</v>
      </c>
      <c r="N36">
        <f>(16/200)</f>
        <v>0.08</v>
      </c>
      <c r="P36">
        <f>(13/200)</f>
        <v>6.5000000000000002E-2</v>
      </c>
      <c r="Q36">
        <f>(10/200)</f>
        <v>0.05</v>
      </c>
      <c r="R36">
        <f>(10/200)</f>
        <v>0.05</v>
      </c>
      <c r="S36">
        <f>(10/200)</f>
        <v>0.05</v>
      </c>
      <c r="U36">
        <f>0.09+0.065</f>
        <v>0.155</v>
      </c>
      <c r="V36">
        <f>0.075+0.05</f>
        <v>0.125</v>
      </c>
      <c r="W36">
        <f>0.075+0.05</f>
        <v>0.125</v>
      </c>
      <c r="X36">
        <f>0.08+0.05</f>
        <v>0.13</v>
      </c>
      <c r="Z36">
        <f>SQRT((ABS($A$37-$A$36)^2+(ABS($B$37-$B$36)^2)))</f>
        <v>30.803747416520991</v>
      </c>
      <c r="AA36">
        <f>SQRT((ABS($C$37-$C$36)^2+(ABS($D$37-$D$36)^2)))</f>
        <v>18.000065896861447</v>
      </c>
      <c r="AB36">
        <f>SQRT((ABS($E$37-$E$36)^2+(ABS($F$37-$F$36)^2)))</f>
        <v>16.174566748883571</v>
      </c>
      <c r="AC36">
        <f>SQRT((ABS($G$37-$G$36)^2+(ABS($H$37-$H$36)^2)))</f>
        <v>16.527277609991579</v>
      </c>
      <c r="AJ36">
        <f>1/0.155</f>
        <v>6.4516129032258069</v>
      </c>
      <c r="AK36">
        <f>1/0.125</f>
        <v>8</v>
      </c>
      <c r="AL36">
        <f>1/0.125</f>
        <v>8</v>
      </c>
      <c r="AM36">
        <f>1/0.13</f>
        <v>7.6923076923076916</v>
      </c>
      <c r="AO36">
        <f t="shared" si="12"/>
        <v>198.73385430013542</v>
      </c>
      <c r="AP36">
        <f t="shared" si="13"/>
        <v>144.00052717489157</v>
      </c>
      <c r="AQ36">
        <f t="shared" si="14"/>
        <v>129.39653399106857</v>
      </c>
      <c r="AR36">
        <f t="shared" si="15"/>
        <v>127.1329046922429</v>
      </c>
      <c r="AV36">
        <f>((0.09/0.155)*100)</f>
        <v>58.064516129032249</v>
      </c>
      <c r="AW36">
        <f>((0.075/0.125)*100)</f>
        <v>60</v>
      </c>
      <c r="AX36">
        <f>((0.075/0.125)*100)</f>
        <v>60</v>
      </c>
      <c r="AY36">
        <f>((0.08/0.13)*100)</f>
        <v>61.53846153846154</v>
      </c>
      <c r="BA36">
        <f>((0.065/0.155)*100)</f>
        <v>41.935483870967744</v>
      </c>
      <c r="BB36">
        <f>((0.05/0.125)*100)</f>
        <v>40</v>
      </c>
      <c r="BC36">
        <f>((0.05/0.125)*100)</f>
        <v>40</v>
      </c>
      <c r="BD36">
        <f>((0.05/0.13)*100)</f>
        <v>38.461538461538467</v>
      </c>
      <c r="BF36">
        <f>ABS($B$36-$D$36)</f>
        <v>1.3697460000000001</v>
      </c>
      <c r="BG36">
        <f>ABS($F$36-$H$36)</f>
        <v>3.0877039999999996</v>
      </c>
      <c r="BL36">
        <f>SQRT((ABS($A$36-$E$37)^2+(ABS($B$36-$F$37)^2)))</f>
        <v>2.6275869671850889</v>
      </c>
      <c r="BM36">
        <f>SQRT((ABS($C$36-$G$36)^2+(ABS($D$36-$H$36)^2)))</f>
        <v>1.7724310919756587</v>
      </c>
      <c r="BO36">
        <f>SQRT((ABS($A$36-$G$37)^2+(ABS($B$36-$H$37)^2)))</f>
        <v>6.3884187688608058</v>
      </c>
      <c r="BP36">
        <f>SQRT((ABS($C$36-$E$36)^2+(ABS($D$36-$F$36)^2)))</f>
        <v>3.0359007241820395</v>
      </c>
      <c r="BS36">
        <f>DEGREES(ACOS((25.4241656456282^2+28.3623175496103^2-4.39021858961134^2)/(2*25.4241656456282*28.3623175496103)))</f>
        <v>6.9645460297574333</v>
      </c>
      <c r="BU36">
        <v>18</v>
      </c>
      <c r="BV36">
        <v>7</v>
      </c>
      <c r="BW36">
        <v>6</v>
      </c>
      <c r="BX36">
        <v>11</v>
      </c>
      <c r="BY36">
        <v>15</v>
      </c>
      <c r="BZ36">
        <v>4</v>
      </c>
      <c r="CA36">
        <v>8</v>
      </c>
      <c r="CB36">
        <v>5</v>
      </c>
      <c r="CC36">
        <v>15</v>
      </c>
      <c r="CD36">
        <v>5</v>
      </c>
      <c r="CE36">
        <v>8</v>
      </c>
      <c r="CF36">
        <v>10</v>
      </c>
      <c r="CG36">
        <v>16</v>
      </c>
      <c r="CH36">
        <v>11</v>
      </c>
      <c r="CI36">
        <v>3</v>
      </c>
      <c r="CJ36">
        <v>10</v>
      </c>
      <c r="CL36">
        <v>13</v>
      </c>
      <c r="CM36">
        <v>2</v>
      </c>
      <c r="CN36">
        <v>3</v>
      </c>
      <c r="CO36">
        <v>8</v>
      </c>
      <c r="CP36">
        <v>10</v>
      </c>
      <c r="CQ36">
        <v>2</v>
      </c>
      <c r="CR36">
        <v>3</v>
      </c>
      <c r="CS36">
        <v>0</v>
      </c>
      <c r="CT36">
        <v>10</v>
      </c>
      <c r="CU36">
        <v>3</v>
      </c>
      <c r="CV36">
        <v>3</v>
      </c>
      <c r="CW36">
        <v>5</v>
      </c>
      <c r="CX36">
        <v>10</v>
      </c>
      <c r="CY36">
        <v>8</v>
      </c>
      <c r="CZ36">
        <v>0</v>
      </c>
      <c r="DA36">
        <v>5</v>
      </c>
      <c r="DC36">
        <f>((7/18)*100)</f>
        <v>38.888888888888893</v>
      </c>
      <c r="DD36">
        <f>((6/18)*100)</f>
        <v>33.333333333333329</v>
      </c>
      <c r="DE36">
        <f>((11/18)*100)</f>
        <v>61.111111111111114</v>
      </c>
      <c r="DF36">
        <f>((4/15)*100)</f>
        <v>26.666666666666668</v>
      </c>
      <c r="DG36">
        <f>((8/15)*100)</f>
        <v>53.333333333333336</v>
      </c>
      <c r="DH36">
        <f>((5/15)*100)</f>
        <v>33.333333333333329</v>
      </c>
      <c r="DI36">
        <f>((5/15)*100)</f>
        <v>33.333333333333329</v>
      </c>
      <c r="DJ36">
        <f>((8/15)*100)</f>
        <v>53.333333333333336</v>
      </c>
      <c r="DK36">
        <f>((10/15)*100)</f>
        <v>66.666666666666657</v>
      </c>
      <c r="DL36">
        <f>((11/16)*100)</f>
        <v>68.75</v>
      </c>
      <c r="DM36">
        <f>((3/16)*100)</f>
        <v>18.75</v>
      </c>
      <c r="DN36">
        <f>((10/16)*100)</f>
        <v>62.5</v>
      </c>
      <c r="DP36">
        <f>((2/13)*100)</f>
        <v>15.384615384615385</v>
      </c>
      <c r="DQ36">
        <f>((3/13)*100)</f>
        <v>23.076923076923077</v>
      </c>
      <c r="DR36">
        <f>((8/13)*100)</f>
        <v>61.53846153846154</v>
      </c>
      <c r="DS36">
        <f>((2/10)*100)</f>
        <v>20</v>
      </c>
      <c r="DT36">
        <f>((3/10)*100)</f>
        <v>30</v>
      </c>
      <c r="DU36">
        <f>((0/10)*100)</f>
        <v>0</v>
      </c>
      <c r="DV36">
        <f>((3/10)*100)</f>
        <v>30</v>
      </c>
      <c r="DW36">
        <f>((3/10)*100)</f>
        <v>30</v>
      </c>
      <c r="DX36">
        <f>((5/10)*100)</f>
        <v>50</v>
      </c>
      <c r="DY36">
        <f>((8/10)*100)</f>
        <v>80</v>
      </c>
      <c r="DZ36">
        <f>((0/10)*100)</f>
        <v>0</v>
      </c>
      <c r="EA36">
        <f>((5/10)*100)</f>
        <v>50</v>
      </c>
    </row>
    <row r="37" spans="1:131" x14ac:dyDescent="0.25">
      <c r="A37">
        <v>126.65345200000002</v>
      </c>
      <c r="B37">
        <v>5.0263299999999997</v>
      </c>
      <c r="C37">
        <v>151.52132599999999</v>
      </c>
      <c r="D37">
        <v>7.421837</v>
      </c>
      <c r="E37">
        <v>154.96719400000001</v>
      </c>
      <c r="F37">
        <v>5.5003060000000001</v>
      </c>
      <c r="G37">
        <v>151.29642799999999</v>
      </c>
      <c r="H37">
        <v>8.2314279999999993</v>
      </c>
      <c r="K37">
        <f>(17/200)</f>
        <v>8.5000000000000006E-2</v>
      </c>
      <c r="L37">
        <f>(17/200)</f>
        <v>8.5000000000000006E-2</v>
      </c>
      <c r="M37">
        <f>(16/200)</f>
        <v>0.08</v>
      </c>
      <c r="N37">
        <f>(15/200)</f>
        <v>7.4999999999999997E-2</v>
      </c>
      <c r="P37">
        <f>(11/200)</f>
        <v>5.5E-2</v>
      </c>
      <c r="Q37">
        <f>(13/200)</f>
        <v>6.5000000000000002E-2</v>
      </c>
      <c r="R37">
        <f>(12/200)</f>
        <v>0.06</v>
      </c>
      <c r="S37">
        <f>(12/200)</f>
        <v>0.06</v>
      </c>
      <c r="U37">
        <f>0.085+0.055</f>
        <v>0.14000000000000001</v>
      </c>
      <c r="V37">
        <f>0.085+0.065</f>
        <v>0.15000000000000002</v>
      </c>
      <c r="W37">
        <f>0.08+0.06</f>
        <v>0.14000000000000001</v>
      </c>
      <c r="X37">
        <f>0.075+0.06</f>
        <v>0.13500000000000001</v>
      </c>
      <c r="Z37">
        <f>SQRT((ABS($A$38-$A$37)^2+(ABS($B$38-$B$37)^2)))</f>
        <v>27.924680500163745</v>
      </c>
      <c r="AA37">
        <f>SQRT((ABS($C$38-$C$37)^2+(ABS($D$38-$D$37)^2)))</f>
        <v>33.225867929459113</v>
      </c>
      <c r="AB37">
        <f>SQRT((ABS($E$38-$E$37)^2+(ABS($F$38-$F$37)^2)))</f>
        <v>32.606836293638558</v>
      </c>
      <c r="AC37">
        <f>SQRT((ABS($G$38-$G$37)^2+(ABS($H$38-$H$37)^2)))</f>
        <v>33.257656808462322</v>
      </c>
      <c r="AJ37">
        <f>1/0.14</f>
        <v>7.1428571428571423</v>
      </c>
      <c r="AK37">
        <f>1/0.15</f>
        <v>6.666666666666667</v>
      </c>
      <c r="AL37">
        <f>1/0.14</f>
        <v>7.1428571428571423</v>
      </c>
      <c r="AM37">
        <f>1/0.135</f>
        <v>7.4074074074074066</v>
      </c>
      <c r="AO37">
        <f t="shared" si="12"/>
        <v>199.46200357259815</v>
      </c>
      <c r="AP37">
        <f t="shared" si="13"/>
        <v>221.50578619639407</v>
      </c>
      <c r="AQ37">
        <f t="shared" si="14"/>
        <v>232.90597352598968</v>
      </c>
      <c r="AR37">
        <f t="shared" si="15"/>
        <v>246.35301339601719</v>
      </c>
      <c r="AV37">
        <f>((0.085/0.14)*100)</f>
        <v>60.714285714285708</v>
      </c>
      <c r="AW37">
        <f>((0.085/0.15)*100)</f>
        <v>56.666666666666679</v>
      </c>
      <c r="AX37">
        <f>((0.08/0.14)*100)</f>
        <v>57.142857142857139</v>
      </c>
      <c r="AY37">
        <f>((0.075/0.135)*100)</f>
        <v>55.55555555555555</v>
      </c>
      <c r="BA37">
        <f>((0.055/0.14)*100)</f>
        <v>39.285714285714285</v>
      </c>
      <c r="BB37">
        <f>((0.065/0.15)*100)</f>
        <v>43.333333333333336</v>
      </c>
      <c r="BC37">
        <f>((0.06/0.14)*100)</f>
        <v>42.857142857142847</v>
      </c>
      <c r="BD37">
        <f>((0.06/0.135)*100)</f>
        <v>44.444444444444443</v>
      </c>
      <c r="BF37">
        <f>ABS($B$37-$D$37)</f>
        <v>2.3955070000000003</v>
      </c>
      <c r="BG37">
        <f>ABS($F$37-$H$37)</f>
        <v>2.7311219999999992</v>
      </c>
      <c r="BL37">
        <f>SQRT((ABS($A$37-$E$38)^2+(ABS($B$37-$F$38)^2)))</f>
        <v>4.4975715905747444</v>
      </c>
      <c r="BM37">
        <f>SQRT((ABS($C$37-$G$37)^2+(ABS($D$37-$H$37)^2)))</f>
        <v>0.84024799772745495</v>
      </c>
      <c r="BO37">
        <f>SQRT((ABS($A$37-$G$38)^2+(ABS($B$37-$H$38)^2)))</f>
        <v>8.8074041837227597</v>
      </c>
      <c r="BP37">
        <f>SQRT((ABS($C$37-$E$37)^2+(ABS($D$37-$F$37)^2)))</f>
        <v>3.9454134963759029</v>
      </c>
      <c r="BR37">
        <f>DEGREES(ACOS((7.82660892951276^2+21.138466779437^2-14.4063420127798^2)/(2*7.82660892951276*21.138466779437)))</f>
        <v>24.726448208611426</v>
      </c>
      <c r="BS37">
        <f>DEGREES(ACOS((21.195622682824^2+23.9017768002789^2-4.07455305796648^2)/(2*21.195622682824*23.9017768002789)))</f>
        <v>7.7599744436690328</v>
      </c>
      <c r="BU37">
        <v>17</v>
      </c>
      <c r="BV37">
        <v>9</v>
      </c>
      <c r="BW37">
        <v>6</v>
      </c>
      <c r="BX37">
        <v>9</v>
      </c>
      <c r="BY37">
        <v>17</v>
      </c>
      <c r="BZ37">
        <v>7</v>
      </c>
      <c r="CA37">
        <v>11</v>
      </c>
      <c r="CB37">
        <v>5</v>
      </c>
      <c r="CC37">
        <v>16</v>
      </c>
      <c r="CD37">
        <v>5</v>
      </c>
      <c r="CE37">
        <v>11</v>
      </c>
      <c r="CF37">
        <v>10</v>
      </c>
      <c r="CG37">
        <v>15</v>
      </c>
      <c r="CH37">
        <v>9</v>
      </c>
      <c r="CI37">
        <v>6</v>
      </c>
      <c r="CJ37">
        <v>10</v>
      </c>
      <c r="CL37">
        <v>11</v>
      </c>
      <c r="CM37">
        <v>1</v>
      </c>
      <c r="CN37">
        <v>0</v>
      </c>
      <c r="CO37">
        <v>5</v>
      </c>
      <c r="CP37">
        <v>13</v>
      </c>
      <c r="CQ37">
        <v>2</v>
      </c>
      <c r="CR37">
        <v>6</v>
      </c>
      <c r="CS37">
        <v>0</v>
      </c>
      <c r="CT37">
        <v>12</v>
      </c>
      <c r="CU37">
        <v>0</v>
      </c>
      <c r="CV37">
        <v>6</v>
      </c>
      <c r="CW37">
        <v>6</v>
      </c>
      <c r="CX37">
        <v>12</v>
      </c>
      <c r="CY37">
        <v>5</v>
      </c>
      <c r="CZ37">
        <v>0</v>
      </c>
      <c r="DA37">
        <v>6</v>
      </c>
      <c r="DC37">
        <f>((9/17)*100)</f>
        <v>52.941176470588239</v>
      </c>
      <c r="DD37">
        <f>((6/17)*100)</f>
        <v>35.294117647058826</v>
      </c>
      <c r="DE37">
        <f>((9/17)*100)</f>
        <v>52.941176470588239</v>
      </c>
      <c r="DF37">
        <f>((7/17)*100)</f>
        <v>41.17647058823529</v>
      </c>
      <c r="DG37">
        <f>((11/17)*100)</f>
        <v>64.705882352941174</v>
      </c>
      <c r="DH37">
        <f>((5/17)*100)</f>
        <v>29.411764705882355</v>
      </c>
      <c r="DI37">
        <f>((5/16)*100)</f>
        <v>31.25</v>
      </c>
      <c r="DJ37">
        <f>((11/16)*100)</f>
        <v>68.75</v>
      </c>
      <c r="DK37">
        <f>((10/16)*100)</f>
        <v>62.5</v>
      </c>
      <c r="DL37">
        <f>((9/15)*100)</f>
        <v>60</v>
      </c>
      <c r="DM37">
        <f>((6/15)*100)</f>
        <v>40</v>
      </c>
      <c r="DN37">
        <f>((10/15)*100)</f>
        <v>66.666666666666657</v>
      </c>
      <c r="DP37">
        <f>((1/11)*100)</f>
        <v>9.0909090909090917</v>
      </c>
      <c r="DQ37">
        <f>((0/11)*100)</f>
        <v>0</v>
      </c>
      <c r="DR37">
        <f>((5/11)*100)</f>
        <v>45.454545454545453</v>
      </c>
      <c r="DS37">
        <f>((2/13)*100)</f>
        <v>15.384615384615385</v>
      </c>
      <c r="DT37">
        <f>((6/13)*100)</f>
        <v>46.153846153846153</v>
      </c>
      <c r="DU37">
        <f>((0/13)*100)</f>
        <v>0</v>
      </c>
      <c r="DV37">
        <f>((0/12)*100)</f>
        <v>0</v>
      </c>
      <c r="DW37">
        <f>((6/12)*100)</f>
        <v>50</v>
      </c>
      <c r="DX37">
        <f>((6/12)*100)</f>
        <v>50</v>
      </c>
      <c r="DY37">
        <f>((5/12)*100)</f>
        <v>41.666666666666671</v>
      </c>
      <c r="DZ37">
        <f>((0/12)*100)</f>
        <v>0</v>
      </c>
      <c r="EA37">
        <f>((6/12)*100)</f>
        <v>50</v>
      </c>
    </row>
    <row r="38" spans="1:131" x14ac:dyDescent="0.25">
      <c r="A38">
        <v>98.729931000000008</v>
      </c>
      <c r="B38">
        <v>5.2808020000000004</v>
      </c>
      <c r="C38">
        <v>118.30497600000001</v>
      </c>
      <c r="D38">
        <v>6.6266059999999998</v>
      </c>
      <c r="E38">
        <v>122.42156100000001</v>
      </c>
      <c r="F38">
        <v>3.503422</v>
      </c>
      <c r="G38">
        <v>118.06277300000001</v>
      </c>
      <c r="H38">
        <v>6.9681340000000001</v>
      </c>
      <c r="K38">
        <f>(15/200)</f>
        <v>7.4999999999999997E-2</v>
      </c>
      <c r="L38">
        <f>(16/200)</f>
        <v>0.08</v>
      </c>
      <c r="M38">
        <f>(17/200)</f>
        <v>8.5000000000000006E-2</v>
      </c>
      <c r="N38">
        <f>(16/200)</f>
        <v>0.08</v>
      </c>
      <c r="P38">
        <f>(10/200)</f>
        <v>0.05</v>
      </c>
      <c r="Q38">
        <f>(9/200)</f>
        <v>4.4999999999999998E-2</v>
      </c>
      <c r="R38">
        <f>(11/200)</f>
        <v>5.5E-2</v>
      </c>
      <c r="S38">
        <f>(9/200)</f>
        <v>4.4999999999999998E-2</v>
      </c>
      <c r="U38">
        <f>0.075+0.05</f>
        <v>0.125</v>
      </c>
      <c r="V38">
        <f>0.08+0.045</f>
        <v>0.125</v>
      </c>
      <c r="W38">
        <f>0.085+0.055</f>
        <v>0.14000000000000001</v>
      </c>
      <c r="X38">
        <f>0.08+0.045</f>
        <v>0.125</v>
      </c>
      <c r="Z38">
        <f>SQRT((ABS($A$39-$A$38)^2+(ABS($B$39-$B$38)^2)))</f>
        <v>24.348322198645164</v>
      </c>
      <c r="AA38">
        <f>SQRT((ABS($C$39-$C$38)^2+(ABS($D$39-$D$38)^2)))</f>
        <v>27.176299003234288</v>
      </c>
      <c r="AB38">
        <f>SQRT((ABS($E$39-$E$38)^2+(ABS($F$39-$F$38)^2)))</f>
        <v>29.676417149312691</v>
      </c>
      <c r="AC38">
        <f>SQRT((ABS($G$39-$G$38)^2+(ABS($H$39-$H$38)^2)))</f>
        <v>28.362317549610314</v>
      </c>
      <c r="AJ38">
        <f>1/0.125</f>
        <v>8</v>
      </c>
      <c r="AK38">
        <f>1/0.125</f>
        <v>8</v>
      </c>
      <c r="AL38">
        <f>1/0.14</f>
        <v>7.1428571428571423</v>
      </c>
      <c r="AM38">
        <f>1/0.125</f>
        <v>8</v>
      </c>
      <c r="AO38">
        <f t="shared" si="12"/>
        <v>194.78657758916131</v>
      </c>
      <c r="AP38">
        <f t="shared" si="13"/>
        <v>217.4103920258743</v>
      </c>
      <c r="AQ38">
        <f t="shared" si="14"/>
        <v>211.97440820937635</v>
      </c>
      <c r="AR38">
        <f t="shared" si="15"/>
        <v>226.89854039688251</v>
      </c>
      <c r="AV38">
        <f>((0.075/0.125)*100)</f>
        <v>60</v>
      </c>
      <c r="AW38">
        <f>((0.08/0.125)*100)</f>
        <v>64</v>
      </c>
      <c r="AX38">
        <f>((0.085/0.14)*100)</f>
        <v>60.714285714285708</v>
      </c>
      <c r="AY38">
        <f>((0.08/0.125)*100)</f>
        <v>64</v>
      </c>
      <c r="BA38">
        <f>((0.05/0.125)*100)</f>
        <v>40</v>
      </c>
      <c r="BB38">
        <f>((0.045/0.125)*100)</f>
        <v>36</v>
      </c>
      <c r="BC38">
        <f>((0.055/0.14)*100)</f>
        <v>39.285714285714285</v>
      </c>
      <c r="BD38">
        <f>((0.045/0.125)*100)</f>
        <v>36</v>
      </c>
      <c r="BF38">
        <f>ABS($B$38-$D$38)</f>
        <v>1.3458039999999993</v>
      </c>
      <c r="BG38">
        <f>ABS($F$38-$H$38)</f>
        <v>3.464712</v>
      </c>
      <c r="BL38">
        <f>SQRT((ABS($A$38-$E$39)^2+(ABS($B$38-$F$39)^2)))</f>
        <v>6.022910200333393</v>
      </c>
      <c r="BM38">
        <f>SQRT((ABS($C$38-$G$38)^2+(ABS($D$38-$H$38)^2)))</f>
        <v>0.4186928086234607</v>
      </c>
      <c r="BO38">
        <f>SQRT((ABS($A$38-$G$39)^2+(ABS($B$38-$H$39)^2)))</f>
        <v>9.3227481446900136</v>
      </c>
      <c r="BP38">
        <f>SQRT((ABS($C$38-$E$38)^2+(ABS($D$38-$F$38)^2)))</f>
        <v>5.1672575279427484</v>
      </c>
      <c r="BR38">
        <f>DEGREES(ACOS((5.516085984959^2+22.0052022442644^2-17.463746097085^2)/(2*5.516085984959*22.0052022442644)))</f>
        <v>30.266615685236424</v>
      </c>
      <c r="BS38">
        <f>DEGREES(ACOS((19.4931968756797^2+23.2887757938189^2-4.82594848959093^2)/(2*19.4931968756797*23.2887757938189)))</f>
        <v>8.0214174679336647</v>
      </c>
      <c r="BU38">
        <v>15</v>
      </c>
      <c r="BV38">
        <v>8</v>
      </c>
      <c r="BW38">
        <v>6</v>
      </c>
      <c r="BX38">
        <v>7</v>
      </c>
      <c r="BY38">
        <v>16</v>
      </c>
      <c r="BZ38">
        <v>9</v>
      </c>
      <c r="CA38">
        <v>9</v>
      </c>
      <c r="CB38">
        <v>7</v>
      </c>
      <c r="CC38">
        <v>17</v>
      </c>
      <c r="CD38">
        <v>7</v>
      </c>
      <c r="CE38">
        <v>9</v>
      </c>
      <c r="CF38">
        <v>14</v>
      </c>
      <c r="CG38">
        <v>16</v>
      </c>
      <c r="CH38">
        <v>7</v>
      </c>
      <c r="CI38">
        <v>6</v>
      </c>
      <c r="CJ38">
        <v>14</v>
      </c>
      <c r="CL38">
        <v>10</v>
      </c>
      <c r="CM38">
        <v>3</v>
      </c>
      <c r="CN38">
        <v>0</v>
      </c>
      <c r="CO38">
        <v>1</v>
      </c>
      <c r="CP38">
        <v>9</v>
      </c>
      <c r="CQ38">
        <v>1</v>
      </c>
      <c r="CR38">
        <v>4</v>
      </c>
      <c r="CS38">
        <v>0</v>
      </c>
      <c r="CT38">
        <v>11</v>
      </c>
      <c r="CU38">
        <v>0</v>
      </c>
      <c r="CV38">
        <v>4</v>
      </c>
      <c r="CW38">
        <v>6</v>
      </c>
      <c r="CX38">
        <v>9</v>
      </c>
      <c r="CY38">
        <v>1</v>
      </c>
      <c r="CZ38">
        <v>0</v>
      </c>
      <c r="DA38">
        <v>6</v>
      </c>
      <c r="DC38">
        <f>((8/15)*100)</f>
        <v>53.333333333333336</v>
      </c>
      <c r="DD38">
        <f>((6/15)*100)</f>
        <v>40</v>
      </c>
      <c r="DE38">
        <f>((7/15)*100)</f>
        <v>46.666666666666664</v>
      </c>
      <c r="DF38">
        <f>((9/16)*100)</f>
        <v>56.25</v>
      </c>
      <c r="DG38">
        <f>((9/16)*100)</f>
        <v>56.25</v>
      </c>
      <c r="DH38">
        <f>((7/16)*100)</f>
        <v>43.75</v>
      </c>
      <c r="DI38">
        <f>((7/17)*100)</f>
        <v>41.17647058823529</v>
      </c>
      <c r="DJ38">
        <f>((9/17)*100)</f>
        <v>52.941176470588239</v>
      </c>
      <c r="DK38">
        <f>((14/17)*100)</f>
        <v>82.35294117647058</v>
      </c>
      <c r="DL38">
        <f>((7/16)*100)</f>
        <v>43.75</v>
      </c>
      <c r="DM38">
        <f>((6/16)*100)</f>
        <v>37.5</v>
      </c>
      <c r="DN38">
        <f>((14/16)*100)</f>
        <v>87.5</v>
      </c>
      <c r="DP38">
        <f>((3/10)*100)</f>
        <v>30</v>
      </c>
      <c r="DQ38">
        <f>((0/10)*100)</f>
        <v>0</v>
      </c>
      <c r="DR38">
        <f>((1/10)*100)</f>
        <v>10</v>
      </c>
      <c r="DS38">
        <f>((1/9)*100)</f>
        <v>11.111111111111111</v>
      </c>
      <c r="DT38">
        <f>((4/9)*100)</f>
        <v>44.444444444444443</v>
      </c>
      <c r="DU38">
        <f>((0/9)*100)</f>
        <v>0</v>
      </c>
      <c r="DV38">
        <f>((0/11)*100)</f>
        <v>0</v>
      </c>
      <c r="DW38">
        <f>((4/11)*100)</f>
        <v>36.363636363636367</v>
      </c>
      <c r="DX38">
        <f>((6/11)*100)</f>
        <v>54.54545454545454</v>
      </c>
      <c r="DY38">
        <f>((1/9)*100)</f>
        <v>11.111111111111111</v>
      </c>
      <c r="DZ38">
        <f>((0/9)*100)</f>
        <v>0</v>
      </c>
      <c r="EA38">
        <f>((6/9)*100)</f>
        <v>66.666666666666657</v>
      </c>
    </row>
    <row r="39" spans="1:131" x14ac:dyDescent="0.25">
      <c r="A39">
        <v>74.384885000000011</v>
      </c>
      <c r="B39">
        <v>5.6802130000000002</v>
      </c>
      <c r="C39">
        <v>91.129048000000012</v>
      </c>
      <c r="D39">
        <v>6.7686089999999997</v>
      </c>
      <c r="E39">
        <v>92.761075000000005</v>
      </c>
      <c r="F39">
        <v>4.4756900000000002</v>
      </c>
      <c r="G39">
        <v>89.708195000000003</v>
      </c>
      <c r="H39">
        <v>7.6306770000000004</v>
      </c>
      <c r="K39">
        <f>(12/200)</f>
        <v>0.06</v>
      </c>
      <c r="L39">
        <f>(15/200)</f>
        <v>7.4999999999999997E-2</v>
      </c>
      <c r="M39">
        <f>(16/200)</f>
        <v>0.08</v>
      </c>
      <c r="N39">
        <f>(16/200)</f>
        <v>0.08</v>
      </c>
      <c r="P39">
        <f>(10/200)</f>
        <v>0.05</v>
      </c>
      <c r="Q39">
        <f>(10/200)</f>
        <v>0.05</v>
      </c>
      <c r="R39">
        <f>(9/200)</f>
        <v>4.4999999999999998E-2</v>
      </c>
      <c r="S39">
        <f>(10/200)</f>
        <v>0.05</v>
      </c>
      <c r="U39">
        <f>0.06+0.05</f>
        <v>0.11</v>
      </c>
      <c r="V39">
        <f>0.075+0.05</f>
        <v>0.125</v>
      </c>
      <c r="W39">
        <f>0.08+0.045</f>
        <v>0.125</v>
      </c>
      <c r="X39">
        <f>0.08+0.05</f>
        <v>0.13</v>
      </c>
      <c r="Z39">
        <f>SQRT((ABS($A$40-$A$39)^2+(ABS($B$40-$B$39)^2)))</f>
        <v>22.777385171373151</v>
      </c>
      <c r="AA39">
        <f>SQRT((ABS($C$40-$C$39)^2+(ABS($D$40-$D$39)^2)))</f>
        <v>23.434960392966119</v>
      </c>
      <c r="AB39">
        <f>SQRT((ABS($E$40-$E$39)^2+(ABS($F$40-$F$39)^2)))</f>
        <v>24.042049829545654</v>
      </c>
      <c r="AC39">
        <f>SQRT((ABS($G$40-$G$39)^2+(ABS($H$40-$H$39)^2)))</f>
        <v>23.901776800278949</v>
      </c>
      <c r="AJ39">
        <f>1/0.11</f>
        <v>9.0909090909090917</v>
      </c>
      <c r="AK39">
        <f>1/0.125</f>
        <v>8</v>
      </c>
      <c r="AL39">
        <f>1/0.125</f>
        <v>8</v>
      </c>
      <c r="AM39">
        <f>1/0.13</f>
        <v>7.6923076923076916</v>
      </c>
      <c r="AO39">
        <f t="shared" si="12"/>
        <v>207.0671379215741</v>
      </c>
      <c r="AP39">
        <f t="shared" si="13"/>
        <v>187.47968314372895</v>
      </c>
      <c r="AQ39">
        <f t="shared" si="14"/>
        <v>192.33639863636523</v>
      </c>
      <c r="AR39">
        <f t="shared" si="15"/>
        <v>183.8598215406073</v>
      </c>
      <c r="AV39">
        <f>((0.06/0.11)*100)</f>
        <v>54.54545454545454</v>
      </c>
      <c r="AW39">
        <f>((0.075/0.125)*100)</f>
        <v>60</v>
      </c>
      <c r="AX39">
        <f>((0.08/0.125)*100)</f>
        <v>64</v>
      </c>
      <c r="AY39">
        <f>((0.08/0.13)*100)</f>
        <v>61.53846153846154</v>
      </c>
      <c r="BA39">
        <f>((0.05/0.11)*100)</f>
        <v>45.45454545454546</v>
      </c>
      <c r="BB39">
        <f>((0.05/0.125)*100)</f>
        <v>40</v>
      </c>
      <c r="BC39">
        <f>((0.045/0.125)*100)</f>
        <v>36</v>
      </c>
      <c r="BD39">
        <f>((0.05/0.13)*100)</f>
        <v>38.461538461538467</v>
      </c>
      <c r="BF39">
        <f>ABS($B$39-$D$39)</f>
        <v>1.0883959999999995</v>
      </c>
      <c r="BG39">
        <f>ABS($F$39-$H$39)</f>
        <v>3.1549870000000002</v>
      </c>
      <c r="BL39">
        <f>SQRT((ABS($A$39-$E$40)^2+(ABS($B$39-$F$40)^2)))</f>
        <v>5.7537545387603304</v>
      </c>
      <c r="BM39">
        <f>SQRT((ABS($C$39-$G$39)^2+(ABS($D$39-$H$39)^2)))</f>
        <v>1.6619219248307138</v>
      </c>
      <c r="BO39">
        <f>SQRT((ABS($A$39-$G$40)^2+(ABS($B$39-$H$40)^2)))</f>
        <v>8.7738198107582086</v>
      </c>
      <c r="BP39">
        <f>SQRT((ABS($C$39-$E$39)^2+(ABS($D$39-$F$39)^2)))</f>
        <v>2.8144252822361402</v>
      </c>
      <c r="BR39">
        <f>DEGREES(ACOS((4.42256890185445^2+28.235115122002^2-25.3197452171117^2)/(2*4.42256890185445*28.235115122002)))</f>
        <v>45.292543746010416</v>
      </c>
      <c r="BU39">
        <v>12</v>
      </c>
      <c r="BV39">
        <v>6</v>
      </c>
      <c r="BW39">
        <v>5</v>
      </c>
      <c r="BX39">
        <v>8</v>
      </c>
      <c r="BY39">
        <v>15</v>
      </c>
      <c r="BZ39">
        <v>8</v>
      </c>
      <c r="CA39">
        <v>8</v>
      </c>
      <c r="CB39">
        <v>5</v>
      </c>
      <c r="CC39">
        <v>16</v>
      </c>
      <c r="CD39">
        <v>6</v>
      </c>
      <c r="CE39">
        <v>8</v>
      </c>
      <c r="CF39">
        <v>13</v>
      </c>
      <c r="CG39">
        <v>16</v>
      </c>
      <c r="CH39">
        <v>8</v>
      </c>
      <c r="CI39">
        <v>7</v>
      </c>
      <c r="CJ39">
        <v>13</v>
      </c>
      <c r="CL39">
        <v>10</v>
      </c>
      <c r="CM39">
        <v>3</v>
      </c>
      <c r="CN39">
        <v>0</v>
      </c>
      <c r="CO39">
        <v>2</v>
      </c>
      <c r="CP39">
        <v>10</v>
      </c>
      <c r="CQ39">
        <v>3</v>
      </c>
      <c r="CR39">
        <v>2</v>
      </c>
      <c r="CS39">
        <v>0</v>
      </c>
      <c r="CT39">
        <v>9</v>
      </c>
      <c r="CU39">
        <v>0</v>
      </c>
      <c r="CV39">
        <v>2</v>
      </c>
      <c r="CW39">
        <v>7</v>
      </c>
      <c r="CX39">
        <v>10</v>
      </c>
      <c r="CY39">
        <v>2</v>
      </c>
      <c r="CZ39">
        <v>0</v>
      </c>
      <c r="DA39">
        <v>7</v>
      </c>
      <c r="DC39">
        <f>((6/12)*100)</f>
        <v>50</v>
      </c>
      <c r="DD39">
        <f>((5/12)*100)</f>
        <v>41.666666666666671</v>
      </c>
      <c r="DE39">
        <f>((8/12)*100)</f>
        <v>66.666666666666657</v>
      </c>
      <c r="DF39">
        <f>((8/15)*100)</f>
        <v>53.333333333333336</v>
      </c>
      <c r="DG39">
        <f>((8/15)*100)</f>
        <v>53.333333333333336</v>
      </c>
      <c r="DH39">
        <f>((5/15)*100)</f>
        <v>33.333333333333329</v>
      </c>
      <c r="DI39">
        <f>((6/16)*100)</f>
        <v>37.5</v>
      </c>
      <c r="DJ39">
        <f>((8/16)*100)</f>
        <v>50</v>
      </c>
      <c r="DK39">
        <f>((13/16)*100)</f>
        <v>81.25</v>
      </c>
      <c r="DL39">
        <f>((8/16)*100)</f>
        <v>50</v>
      </c>
      <c r="DM39">
        <f>((7/16)*100)</f>
        <v>43.75</v>
      </c>
      <c r="DN39">
        <f>((13/16)*100)</f>
        <v>81.25</v>
      </c>
      <c r="DP39">
        <f>((3/10)*100)</f>
        <v>30</v>
      </c>
      <c r="DQ39">
        <f>((0/10)*100)</f>
        <v>0</v>
      </c>
      <c r="DR39">
        <f>((2/10)*100)</f>
        <v>20</v>
      </c>
      <c r="DS39">
        <f>((3/10)*100)</f>
        <v>30</v>
      </c>
      <c r="DT39">
        <f>((2/10)*100)</f>
        <v>20</v>
      </c>
      <c r="DU39">
        <f>((0/10)*100)</f>
        <v>0</v>
      </c>
      <c r="DV39">
        <f>((0/9)*100)</f>
        <v>0</v>
      </c>
      <c r="DW39">
        <f>((2/9)*100)</f>
        <v>22.222222222222221</v>
      </c>
      <c r="DX39">
        <f>((7/9)*100)</f>
        <v>77.777777777777786</v>
      </c>
      <c r="DY39">
        <f>((2/10)*100)</f>
        <v>20</v>
      </c>
      <c r="DZ39">
        <f>((0/10)*100)</f>
        <v>0</v>
      </c>
      <c r="EA39">
        <f>((7/10)*100)</f>
        <v>70</v>
      </c>
    </row>
    <row r="40" spans="1:131" x14ac:dyDescent="0.25">
      <c r="A40">
        <v>51.617393</v>
      </c>
      <c r="B40">
        <v>5.0089579999999998</v>
      </c>
      <c r="C40">
        <v>67.695830999999998</v>
      </c>
      <c r="D40">
        <v>6.4827599999999999</v>
      </c>
      <c r="E40">
        <v>68.719841000000002</v>
      </c>
      <c r="F40">
        <v>4.6737500000000001</v>
      </c>
      <c r="G40">
        <v>65.806663</v>
      </c>
      <c r="H40">
        <v>7.5225</v>
      </c>
      <c r="K40">
        <f>(14/200)</f>
        <v>7.0000000000000007E-2</v>
      </c>
      <c r="L40">
        <f>(14/200)</f>
        <v>7.0000000000000007E-2</v>
      </c>
      <c r="M40">
        <f>(14/200)</f>
        <v>7.0000000000000007E-2</v>
      </c>
      <c r="N40">
        <f>(15/200)</f>
        <v>7.4999999999999997E-2</v>
      </c>
      <c r="P40">
        <f>(11/200)</f>
        <v>5.5E-2</v>
      </c>
      <c r="Q40">
        <f>(9/200)</f>
        <v>4.4999999999999998E-2</v>
      </c>
      <c r="R40">
        <f>(9/200)</f>
        <v>4.4999999999999998E-2</v>
      </c>
      <c r="S40">
        <f>(10/200)</f>
        <v>0.05</v>
      </c>
      <c r="U40">
        <f>0.07+0.055</f>
        <v>0.125</v>
      </c>
      <c r="V40">
        <f>0.07+0.045</f>
        <v>0.115</v>
      </c>
      <c r="W40">
        <f>0.07+0.045</f>
        <v>0.115</v>
      </c>
      <c r="X40">
        <f>0.075+0.05</f>
        <v>0.125</v>
      </c>
      <c r="Z40">
        <f>SQRT((ABS($A$41-$A$40)^2+(ABS($B$41-$B$40)^2)))</f>
        <v>22.78415604873415</v>
      </c>
      <c r="AA40">
        <f>SQRT((ABS($C$41-$C$40)^2+(ABS($D$41-$D$40)^2)))</f>
        <v>22.928220173213486</v>
      </c>
      <c r="AB40">
        <f>SQRT((ABS($E$41-$E$40)^2+(ABS($F$41-$F$40)^2)))</f>
        <v>22.206447610196868</v>
      </c>
      <c r="AC40">
        <f>SQRT((ABS($G$41-$G$40)^2+(ABS($H$41-$H$40)^2)))</f>
        <v>23.288775793818896</v>
      </c>
      <c r="AJ40">
        <f>1/0.125</f>
        <v>8</v>
      </c>
      <c r="AK40">
        <f>1/0.115</f>
        <v>8.695652173913043</v>
      </c>
      <c r="AL40">
        <f>1/0.115</f>
        <v>8.695652173913043</v>
      </c>
      <c r="AM40">
        <f>1/0.125</f>
        <v>8</v>
      </c>
      <c r="AO40">
        <f t="shared" si="12"/>
        <v>182.2732483898732</v>
      </c>
      <c r="AP40">
        <f t="shared" si="13"/>
        <v>199.37582759316075</v>
      </c>
      <c r="AQ40">
        <f t="shared" si="14"/>
        <v>193.09954443649448</v>
      </c>
      <c r="AR40">
        <f t="shared" si="15"/>
        <v>186.31020635055117</v>
      </c>
      <c r="AV40">
        <f>((0.07/0.125)*100)</f>
        <v>56.000000000000007</v>
      </c>
      <c r="AW40">
        <f>((0.07/0.115)*100)</f>
        <v>60.869565217391312</v>
      </c>
      <c r="AX40">
        <f>((0.07/0.115)*100)</f>
        <v>60.869565217391312</v>
      </c>
      <c r="AY40">
        <f>((0.075/0.125)*100)</f>
        <v>60</v>
      </c>
      <c r="BA40">
        <f>((0.055/0.125)*100)</f>
        <v>44</v>
      </c>
      <c r="BB40">
        <f>((0.045/0.115)*100)</f>
        <v>39.130434782608688</v>
      </c>
      <c r="BC40">
        <f>((0.045/0.115)*100)</f>
        <v>39.130434782608688</v>
      </c>
      <c r="BD40">
        <f>((0.05/0.125)*100)</f>
        <v>40</v>
      </c>
      <c r="BF40">
        <f>ABS($B$40-$D$40)</f>
        <v>1.4738020000000001</v>
      </c>
      <c r="BG40">
        <f>ABS($F$40-$H$40)</f>
        <v>2.8487499999999999</v>
      </c>
      <c r="BL40">
        <f>SQRT((ABS($A$40-$E$41)^2+(ABS($B$40-$F$41)^2)))</f>
        <v>5.1111394577649722</v>
      </c>
      <c r="BM40">
        <f>SQRT((ABS($C$40-$G$40)^2+(ABS($D$40-$H$40)^2)))</f>
        <v>2.1563893432828851</v>
      </c>
      <c r="BO40">
        <f>SQRT((ABS($A$40-$G$41)^2+(ABS($B$40-$H$41)^2)))</f>
        <v>9.4195173721345729</v>
      </c>
      <c r="BP40">
        <f>SQRT((ABS($C$40-$E$40)^2+(ABS($D$40-$F$40)^2)))</f>
        <v>2.0787288568257303</v>
      </c>
      <c r="BR40">
        <f>DEGREES(ACOS((3.56859424677911^2+23.2434689905558^2-22.5296932491351^2)/(2*3.56859424677911*23.2434689905558)))</f>
        <v>74.114825349090395</v>
      </c>
      <c r="BU40">
        <v>14</v>
      </c>
      <c r="BV40">
        <v>6</v>
      </c>
      <c r="BW40">
        <v>5</v>
      </c>
      <c r="BX40">
        <v>10</v>
      </c>
      <c r="BY40">
        <v>14</v>
      </c>
      <c r="BZ40">
        <v>6</v>
      </c>
      <c r="CA40">
        <v>6</v>
      </c>
      <c r="CB40">
        <v>4</v>
      </c>
      <c r="CC40">
        <v>14</v>
      </c>
      <c r="CD40">
        <v>5</v>
      </c>
      <c r="CE40">
        <v>6</v>
      </c>
      <c r="CF40">
        <v>10</v>
      </c>
      <c r="CG40">
        <v>15</v>
      </c>
      <c r="CH40">
        <v>10</v>
      </c>
      <c r="CI40">
        <v>4</v>
      </c>
      <c r="CJ40">
        <v>10</v>
      </c>
      <c r="CL40">
        <v>11</v>
      </c>
      <c r="CM40">
        <v>3</v>
      </c>
      <c r="CN40">
        <v>2</v>
      </c>
      <c r="CO40">
        <v>6</v>
      </c>
      <c r="CP40">
        <v>9</v>
      </c>
      <c r="CQ40">
        <v>3</v>
      </c>
      <c r="CR40">
        <v>1</v>
      </c>
      <c r="CS40">
        <v>0</v>
      </c>
      <c r="CT40">
        <v>9</v>
      </c>
      <c r="CU40">
        <v>2</v>
      </c>
      <c r="CV40">
        <v>1</v>
      </c>
      <c r="CW40">
        <v>6</v>
      </c>
      <c r="CX40">
        <v>10</v>
      </c>
      <c r="CY40">
        <v>6</v>
      </c>
      <c r="CZ40">
        <v>0</v>
      </c>
      <c r="DA40">
        <v>6</v>
      </c>
      <c r="DC40">
        <f>((6/14)*100)</f>
        <v>42.857142857142854</v>
      </c>
      <c r="DD40">
        <f>((5/14)*100)</f>
        <v>35.714285714285715</v>
      </c>
      <c r="DE40">
        <f>((10/14)*100)</f>
        <v>71.428571428571431</v>
      </c>
      <c r="DF40">
        <f>((6/14)*100)</f>
        <v>42.857142857142854</v>
      </c>
      <c r="DG40">
        <f>((6/14)*100)</f>
        <v>42.857142857142854</v>
      </c>
      <c r="DH40">
        <f>((4/14)*100)</f>
        <v>28.571428571428569</v>
      </c>
      <c r="DI40">
        <f>((5/14)*100)</f>
        <v>35.714285714285715</v>
      </c>
      <c r="DJ40">
        <f>((6/14)*100)</f>
        <v>42.857142857142854</v>
      </c>
      <c r="DK40">
        <f>((10/14)*100)</f>
        <v>71.428571428571431</v>
      </c>
      <c r="DL40">
        <f>((10/15)*100)</f>
        <v>66.666666666666657</v>
      </c>
      <c r="DM40">
        <f>((4/15)*100)</f>
        <v>26.666666666666668</v>
      </c>
      <c r="DN40">
        <f>((10/15)*100)</f>
        <v>66.666666666666657</v>
      </c>
      <c r="DP40">
        <f>((3/11)*100)</f>
        <v>27.27272727272727</v>
      </c>
      <c r="DQ40">
        <f>((2/11)*100)</f>
        <v>18.181818181818183</v>
      </c>
      <c r="DR40">
        <f>((6/11)*100)</f>
        <v>54.54545454545454</v>
      </c>
      <c r="DS40">
        <f>((3/9)*100)</f>
        <v>33.333333333333329</v>
      </c>
      <c r="DT40">
        <f>((1/9)*100)</f>
        <v>11.111111111111111</v>
      </c>
      <c r="DU40">
        <f>((0/9)*100)</f>
        <v>0</v>
      </c>
      <c r="DV40">
        <f>((2/9)*100)</f>
        <v>22.222222222222221</v>
      </c>
      <c r="DW40">
        <f>((1/9)*100)</f>
        <v>11.111111111111111</v>
      </c>
      <c r="DX40">
        <f>((6/9)*100)</f>
        <v>66.666666666666657</v>
      </c>
      <c r="DY40">
        <f>((6/10)*100)</f>
        <v>60</v>
      </c>
      <c r="DZ40">
        <f>((0/10)*100)</f>
        <v>0</v>
      </c>
      <c r="EA40">
        <f>((6/10)*100)</f>
        <v>60</v>
      </c>
    </row>
    <row r="41" spans="1:131" x14ac:dyDescent="0.25">
      <c r="A41">
        <v>28.857028</v>
      </c>
      <c r="B41">
        <v>6.0498960000000004</v>
      </c>
      <c r="C41">
        <v>44.767704000000002</v>
      </c>
      <c r="D41">
        <v>6.5481249999999998</v>
      </c>
      <c r="E41">
        <v>46.513483999999998</v>
      </c>
      <c r="F41">
        <v>4.7371869999999996</v>
      </c>
      <c r="G41">
        <v>42.51802</v>
      </c>
      <c r="H41">
        <v>7.443854</v>
      </c>
      <c r="L41">
        <f>(15/200)</f>
        <v>7.4999999999999997E-2</v>
      </c>
      <c r="P41">
        <f>(12/200)</f>
        <v>0.06</v>
      </c>
      <c r="Q41">
        <f>(11/200)</f>
        <v>5.5E-2</v>
      </c>
      <c r="R41">
        <f>(11/200)</f>
        <v>5.5E-2</v>
      </c>
      <c r="S41">
        <f>(11/200)</f>
        <v>5.5E-2</v>
      </c>
      <c r="V41">
        <f>0.075+0.055</f>
        <v>0.13</v>
      </c>
      <c r="AA41">
        <f>SQRT((ABS($C$42-$C$41)^2+(ABS($D$42-$D$41)^2)))</f>
        <v>23.476491366041156</v>
      </c>
      <c r="AK41">
        <f>1/0.13</f>
        <v>7.6923076923076916</v>
      </c>
      <c r="AP41">
        <f t="shared" si="13"/>
        <v>180.5883951233935</v>
      </c>
      <c r="AW41">
        <f>((0.075/0.13)*100)</f>
        <v>57.692307692307686</v>
      </c>
      <c r="BB41">
        <f>((0.055/0.13)*100)</f>
        <v>42.307692307692307</v>
      </c>
      <c r="BF41">
        <f>ABS($B$41-$D$41)</f>
        <v>0.49822899999999937</v>
      </c>
      <c r="BG41">
        <f>ABS($F$41-$H$41)</f>
        <v>2.7066670000000004</v>
      </c>
      <c r="BI41">
        <v>2.3386035000000001</v>
      </c>
      <c r="BJ41">
        <v>2.2652044999999994</v>
      </c>
      <c r="BM41">
        <f>SQRT((ABS($C$41-$G$41)^2+(ABS($D$41-$H$41)^2)))</f>
        <v>2.421447612750895</v>
      </c>
      <c r="BP41">
        <f>SQRT((ABS($C$41-$E$41)^2+(ABS($D$41-$F$41)^2)))</f>
        <v>2.5154014089691503</v>
      </c>
      <c r="BR41">
        <f>DEGREES(ACOS((39.6662935711952^2+38.9053515045144^2-3.81857649587238^2)/(2*39.6662935711952*38.9053515045144)))</f>
        <v>5.4597677469256203</v>
      </c>
      <c r="BS41">
        <f>DEGREES(ACOS((13.1046396613626^2+20.0318797812121^2-7.82660892951276^2)/(2*13.1046396613626*20.0318797812121)))</f>
        <v>12.908915719768641</v>
      </c>
      <c r="BY41">
        <v>15</v>
      </c>
      <c r="BZ41">
        <v>6</v>
      </c>
      <c r="CA41">
        <v>7</v>
      </c>
      <c r="CB41">
        <v>4</v>
      </c>
      <c r="CL41">
        <v>12</v>
      </c>
      <c r="CM41">
        <v>3</v>
      </c>
      <c r="CN41">
        <v>2</v>
      </c>
      <c r="CO41">
        <v>7</v>
      </c>
      <c r="CP41">
        <v>11</v>
      </c>
      <c r="CQ41">
        <v>3</v>
      </c>
      <c r="CR41">
        <v>3</v>
      </c>
      <c r="CS41">
        <v>0</v>
      </c>
      <c r="CT41">
        <v>11</v>
      </c>
      <c r="CU41">
        <v>2</v>
      </c>
      <c r="CV41">
        <v>3</v>
      </c>
      <c r="CW41">
        <v>6</v>
      </c>
      <c r="CX41">
        <v>11</v>
      </c>
      <c r="CY41">
        <v>7</v>
      </c>
      <c r="CZ41">
        <v>0</v>
      </c>
      <c r="DA41">
        <v>6</v>
      </c>
      <c r="DF41">
        <f>((6/15)*100)</f>
        <v>40</v>
      </c>
      <c r="DG41">
        <f>((7/15)*100)</f>
        <v>46.666666666666664</v>
      </c>
      <c r="DH41">
        <f>((4/15)*100)</f>
        <v>26.666666666666668</v>
      </c>
      <c r="DP41">
        <f>((3/12)*100)</f>
        <v>25</v>
      </c>
      <c r="DQ41">
        <f>((2/12)*100)</f>
        <v>16.666666666666664</v>
      </c>
      <c r="DR41">
        <f>((7/12)*100)</f>
        <v>58.333333333333336</v>
      </c>
      <c r="DS41">
        <f>((3/11)*100)</f>
        <v>27.27272727272727</v>
      </c>
      <c r="DT41">
        <f>((3/11)*100)</f>
        <v>27.27272727272727</v>
      </c>
      <c r="DU41">
        <f>((0/11)*100)</f>
        <v>0</v>
      </c>
      <c r="DV41">
        <f>((2/11)*100)</f>
        <v>18.181818181818183</v>
      </c>
      <c r="DW41">
        <f>((3/11)*100)</f>
        <v>27.27272727272727</v>
      </c>
      <c r="DX41">
        <f>((6/11)*100)</f>
        <v>54.54545454545454</v>
      </c>
      <c r="DY41">
        <f>((7/11)*100)</f>
        <v>63.636363636363633</v>
      </c>
      <c r="DZ41">
        <f>((0/11)*100)</f>
        <v>0</v>
      </c>
      <c r="EA41">
        <f>((6/11)*100)</f>
        <v>54.54545454545454</v>
      </c>
    </row>
    <row r="42" spans="1:131" x14ac:dyDescent="0.25">
      <c r="C42">
        <v>21.301923000000002</v>
      </c>
      <c r="D42">
        <v>7.2571870000000001</v>
      </c>
      <c r="BR42">
        <f>DEGREES(ACOS((3.53785789422936^2+25.312137745912^2-24.6434891578848^2)/(2*3.53785789422936*25.312137745912)))</f>
        <v>75.14424498301733</v>
      </c>
      <c r="BS42">
        <f>DEGREES(ACOS((14.4063420127798^2+18.7033252009824^2-5.516085984959^2)/(2*14.4063420127798*18.7033252009824)))</f>
        <v>12.095272827727682</v>
      </c>
    </row>
    <row r="43" spans="1:131" x14ac:dyDescent="0.25">
      <c r="A43" t="s">
        <v>22</v>
      </c>
      <c r="B43" t="s">
        <v>22</v>
      </c>
      <c r="C43" t="s">
        <v>22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BS43">
        <f>DEGREES(ACOS((17.463746097085^2+20.3579608198081^2-4.42256890185445^2)/(2*17.463746097085*20.3579608198081)))</f>
        <v>10.174890037793082</v>
      </c>
    </row>
    <row r="44" spans="1:131" x14ac:dyDescent="0.25">
      <c r="A44">
        <v>248.076716</v>
      </c>
      <c r="B44">
        <v>6.2575589999999996</v>
      </c>
      <c r="C44">
        <v>238.81416200000001</v>
      </c>
      <c r="D44">
        <v>7.3781080000000001</v>
      </c>
      <c r="E44">
        <v>245.736537</v>
      </c>
      <c r="F44">
        <v>5.3641709999999998</v>
      </c>
      <c r="G44">
        <v>258.60522300000002</v>
      </c>
      <c r="H44">
        <v>7.8397519999999998</v>
      </c>
      <c r="K44">
        <f>(18/200)</f>
        <v>0.09</v>
      </c>
      <c r="L44">
        <f>(17/200)</f>
        <v>8.5000000000000006E-2</v>
      </c>
      <c r="M44">
        <f>(16/200)</f>
        <v>0.08</v>
      </c>
      <c r="N44">
        <f>(15/200)</f>
        <v>7.4999999999999997E-2</v>
      </c>
      <c r="P44">
        <f>(15/200)</f>
        <v>7.4999999999999997E-2</v>
      </c>
      <c r="Q44">
        <f>(14/200)</f>
        <v>7.0000000000000007E-2</v>
      </c>
      <c r="R44">
        <f>(14/200)</f>
        <v>7.0000000000000007E-2</v>
      </c>
      <c r="S44">
        <f>(13/200)</f>
        <v>6.5000000000000002E-2</v>
      </c>
      <c r="U44">
        <f>0.09+0.075</f>
        <v>0.16499999999999998</v>
      </c>
      <c r="V44">
        <f>0.085+0.07</f>
        <v>0.15500000000000003</v>
      </c>
      <c r="W44">
        <f>0.08+0.07</f>
        <v>0.15000000000000002</v>
      </c>
      <c r="X44">
        <f>0.075+0.065</f>
        <v>0.14000000000000001</v>
      </c>
      <c r="Z44">
        <f>SQRT((ABS($A$45-$A$44)^2+(ABS($B$45-$B$44)^2)))</f>
        <v>21.345826723071955</v>
      </c>
      <c r="AA44">
        <f>SQRT((ABS($C$45-$C$44)^2+(ABS($D$45-$D$44)^2)))</f>
        <v>19.333440523680828</v>
      </c>
      <c r="AB44">
        <f>SQRT((ABS($E$45-$E$44)^2+(ABS($F$45-$F$44)^2)))</f>
        <v>21.138466779436996</v>
      </c>
      <c r="AC44">
        <f>SQRT((ABS($G$45-$G$44)^2+(ABS($H$45-$H$44)^2)))</f>
        <v>20.031879781212066</v>
      </c>
      <c r="AJ44">
        <f>1/0.165</f>
        <v>6.0606060606060606</v>
      </c>
      <c r="AK44">
        <f>1/0.155</f>
        <v>6.4516129032258069</v>
      </c>
      <c r="AL44">
        <f>1/0.15</f>
        <v>6.666666666666667</v>
      </c>
      <c r="AM44">
        <f>1/0.14</f>
        <v>7.1428571428571423</v>
      </c>
      <c r="AO44">
        <f t="shared" ref="AO44:AO51" si="16">$Z44/$U44</f>
        <v>129.36864680649671</v>
      </c>
      <c r="AP44">
        <f t="shared" ref="AP44:AP51" si="17">$AA44/$V44</f>
        <v>124.7318743463279</v>
      </c>
      <c r="AQ44">
        <f t="shared" ref="AQ44:AQ50" si="18">$AB44/$W44</f>
        <v>140.92311186291329</v>
      </c>
      <c r="AR44">
        <f t="shared" ref="AR44:AR51" si="19">$AC44/$X44</f>
        <v>143.08485558008616</v>
      </c>
      <c r="AV44">
        <f>((0.09/0.165)*100)</f>
        <v>54.54545454545454</v>
      </c>
      <c r="AW44">
        <f>((0.085/0.155)*100)</f>
        <v>54.838709677419359</v>
      </c>
      <c r="AX44">
        <f>((0.08/0.15)*100)</f>
        <v>53.333333333333336</v>
      </c>
      <c r="AY44">
        <f>((0.075/0.14)*100)</f>
        <v>53.571428571428569</v>
      </c>
      <c r="BA44">
        <f>((0.075/0.165)*100)</f>
        <v>45.454545454545453</v>
      </c>
      <c r="BB44">
        <f>((0.07/0.155)*100)</f>
        <v>45.161290322580648</v>
      </c>
      <c r="BC44">
        <f>((0.07/0.15)*100)</f>
        <v>46.666666666666671</v>
      </c>
      <c r="BD44">
        <f>((0.065/0.14)*100)</f>
        <v>46.428571428571423</v>
      </c>
      <c r="BF44">
        <f>ABS($B$44-$D$44)</f>
        <v>1.1205490000000005</v>
      </c>
      <c r="BG44">
        <f>ABS($F$44-$H$44)</f>
        <v>2.475581</v>
      </c>
      <c r="BL44">
        <f>SQRT((ABS($A$44-$E$44)^2+(ABS($B$44-$F$44)^2)))</f>
        <v>2.5049111502376746</v>
      </c>
      <c r="BM44">
        <f>SQRT((ABS($C$44-$G$45)^2+(ABS($D$44-$H$45)^2)))</f>
        <v>1.1897910679413433</v>
      </c>
      <c r="BO44">
        <f>SQRT((ABS($A$44-$G$44)^2+(ABS($B$44-$H$44)^2)))</f>
        <v>10.646726930766018</v>
      </c>
      <c r="BP44">
        <f>SQRT((ABS($C$44-$E$44)^2+(ABS($D$44-$F$44)^2)))</f>
        <v>7.2093840153368056</v>
      </c>
      <c r="BS44">
        <f>DEGREES(ACOS((25.3197452171117^2+26.0075387628359^2-3.56859424677911^2)/(2*25.3197452171117*26.0075387628359)))</f>
        <v>7.82452658284679</v>
      </c>
      <c r="BU44">
        <v>18</v>
      </c>
      <c r="BV44">
        <v>5</v>
      </c>
      <c r="BW44">
        <v>4</v>
      </c>
      <c r="BX44">
        <v>13</v>
      </c>
      <c r="BY44">
        <v>17</v>
      </c>
      <c r="BZ44">
        <v>5</v>
      </c>
      <c r="CA44">
        <v>12</v>
      </c>
      <c r="CB44">
        <v>3</v>
      </c>
      <c r="CC44">
        <v>16</v>
      </c>
      <c r="CD44">
        <v>2</v>
      </c>
      <c r="CE44">
        <v>12</v>
      </c>
      <c r="CF44">
        <v>7</v>
      </c>
      <c r="CG44">
        <v>15</v>
      </c>
      <c r="CH44">
        <v>13</v>
      </c>
      <c r="CI44">
        <v>1</v>
      </c>
      <c r="CJ44">
        <v>6</v>
      </c>
      <c r="CL44">
        <v>15</v>
      </c>
      <c r="CM44">
        <v>1</v>
      </c>
      <c r="CN44">
        <v>0</v>
      </c>
      <c r="CO44">
        <v>13</v>
      </c>
      <c r="CP44">
        <v>14</v>
      </c>
      <c r="CQ44">
        <v>1</v>
      </c>
      <c r="CR44">
        <v>9</v>
      </c>
      <c r="CS44">
        <v>0</v>
      </c>
      <c r="CT44">
        <v>14</v>
      </c>
      <c r="CU44">
        <v>0</v>
      </c>
      <c r="CV44">
        <v>9</v>
      </c>
      <c r="CW44">
        <v>5</v>
      </c>
      <c r="CX44">
        <v>13</v>
      </c>
      <c r="CY44">
        <v>13</v>
      </c>
      <c r="CZ44">
        <v>0</v>
      </c>
      <c r="DA44">
        <v>0</v>
      </c>
      <c r="DC44">
        <f>((5/18)*100)</f>
        <v>27.777777777777779</v>
      </c>
      <c r="DD44">
        <f>((4/18)*100)</f>
        <v>22.222222222222221</v>
      </c>
      <c r="DE44">
        <f>((13/18)*100)</f>
        <v>72.222222222222214</v>
      </c>
      <c r="DF44">
        <f>((5/17)*100)</f>
        <v>29.411764705882355</v>
      </c>
      <c r="DG44">
        <f>((12/17)*100)</f>
        <v>70.588235294117652</v>
      </c>
      <c r="DH44">
        <f>((3/17)*100)</f>
        <v>17.647058823529413</v>
      </c>
      <c r="DI44">
        <f>((2/16)*100)</f>
        <v>12.5</v>
      </c>
      <c r="DJ44">
        <f>((12/16)*100)</f>
        <v>75</v>
      </c>
      <c r="DK44">
        <f>((7/16)*100)</f>
        <v>43.75</v>
      </c>
      <c r="DL44">
        <f>((13/15)*100)</f>
        <v>86.666666666666671</v>
      </c>
      <c r="DM44">
        <f>((1/15)*100)</f>
        <v>6.666666666666667</v>
      </c>
      <c r="DN44">
        <f>((6/15)*100)</f>
        <v>40</v>
      </c>
      <c r="DP44">
        <f>((1/15)*100)</f>
        <v>6.666666666666667</v>
      </c>
      <c r="DQ44">
        <f>((0/15)*100)</f>
        <v>0</v>
      </c>
      <c r="DR44">
        <f>((13/15)*100)</f>
        <v>86.666666666666671</v>
      </c>
      <c r="DS44">
        <f>((1/14)*100)</f>
        <v>7.1428571428571423</v>
      </c>
      <c r="DT44">
        <f>((9/14)*100)</f>
        <v>64.285714285714292</v>
      </c>
      <c r="DU44">
        <f>((0/14)*100)</f>
        <v>0</v>
      </c>
      <c r="DV44">
        <f>((0/14)*100)</f>
        <v>0</v>
      </c>
      <c r="DW44">
        <f>((9/14)*100)</f>
        <v>64.285714285714292</v>
      </c>
      <c r="DX44">
        <f>((5/14)*100)</f>
        <v>35.714285714285715</v>
      </c>
      <c r="DY44">
        <f>((13/13)*100)</f>
        <v>100</v>
      </c>
      <c r="DZ44">
        <f>((0/13)*100)</f>
        <v>0</v>
      </c>
      <c r="EA44">
        <f>((0/13)*100)</f>
        <v>0</v>
      </c>
    </row>
    <row r="45" spans="1:131" x14ac:dyDescent="0.25">
      <c r="A45">
        <v>226.73088999999999</v>
      </c>
      <c r="B45">
        <v>6.263115</v>
      </c>
      <c r="C45">
        <v>219.48171400000001</v>
      </c>
      <c r="D45">
        <v>7.5740080000000001</v>
      </c>
      <c r="E45">
        <v>224.59983600000001</v>
      </c>
      <c r="F45">
        <v>5.0909519999999997</v>
      </c>
      <c r="G45">
        <v>238.58578900000001</v>
      </c>
      <c r="H45">
        <v>8.545776</v>
      </c>
      <c r="K45">
        <f>(15/200)</f>
        <v>7.4999999999999997E-2</v>
      </c>
      <c r="L45">
        <f>(14/200)</f>
        <v>7.0000000000000007E-2</v>
      </c>
      <c r="M45">
        <f>(15/200)</f>
        <v>7.4999999999999997E-2</v>
      </c>
      <c r="N45">
        <f>(15/200)</f>
        <v>7.4999999999999997E-2</v>
      </c>
      <c r="P45">
        <f>(14/200)</f>
        <v>7.0000000000000007E-2</v>
      </c>
      <c r="Q45">
        <f>(12/200)</f>
        <v>0.06</v>
      </c>
      <c r="R45">
        <f>(13/200)</f>
        <v>6.5000000000000002E-2</v>
      </c>
      <c r="S45">
        <f>(14/200)</f>
        <v>7.0000000000000007E-2</v>
      </c>
      <c r="U45">
        <f>0.075+0.07</f>
        <v>0.14500000000000002</v>
      </c>
      <c r="V45">
        <f>0.07+0.06</f>
        <v>0.13</v>
      </c>
      <c r="W45">
        <f>0.075+0.065</f>
        <v>0.14000000000000001</v>
      </c>
      <c r="X45">
        <f>0.075+0.07</f>
        <v>0.14500000000000002</v>
      </c>
      <c r="Z45">
        <f>SQRT((ABS($A$46-$A$45)^2+(ABS($B$46-$B$45)^2)))</f>
        <v>19.53020614108561</v>
      </c>
      <c r="AA45">
        <f>SQRT((ABS($C$46-$C$45)^2+(ABS($D$46-$D$45)^2)))</f>
        <v>19.13830992447652</v>
      </c>
      <c r="AB45">
        <f>SQRT((ABS($E$46-$E$45)^2+(ABS($F$46-$F$45)^2)))</f>
        <v>22.005202244264449</v>
      </c>
      <c r="AC45">
        <f>SQRT((ABS($G$46-$G$45)^2+(ABS($H$46-$H$45)^2)))</f>
        <v>18.70332520098242</v>
      </c>
      <c r="AJ45">
        <f>1/0.145</f>
        <v>6.8965517241379315</v>
      </c>
      <c r="AK45">
        <f>1/0.13</f>
        <v>7.6923076923076916</v>
      </c>
      <c r="AL45">
        <f>1/0.14</f>
        <v>7.1428571428571423</v>
      </c>
      <c r="AM45">
        <f>1/0.145</f>
        <v>6.8965517241379315</v>
      </c>
      <c r="AO45">
        <f t="shared" si="16"/>
        <v>134.69107683507315</v>
      </c>
      <c r="AP45">
        <f t="shared" si="17"/>
        <v>147.21776864981939</v>
      </c>
      <c r="AQ45">
        <f t="shared" si="18"/>
        <v>157.18001603046034</v>
      </c>
      <c r="AR45">
        <f t="shared" si="19"/>
        <v>128.9884496619477</v>
      </c>
      <c r="AV45">
        <f>((0.075/0.145)*100)</f>
        <v>51.724137931034484</v>
      </c>
      <c r="AW45">
        <f>((0.07/0.13)*100)</f>
        <v>53.846153846153854</v>
      </c>
      <c r="AX45">
        <f>((0.075/0.14)*100)</f>
        <v>53.571428571428569</v>
      </c>
      <c r="AY45">
        <f>((0.075/0.145)*100)</f>
        <v>51.724137931034484</v>
      </c>
      <c r="BA45">
        <f>((0.07/0.145)*100)</f>
        <v>48.275862068965523</v>
      </c>
      <c r="BB45">
        <f>((0.06/0.13)*100)</f>
        <v>46.153846153846153</v>
      </c>
      <c r="BC45">
        <f>((0.065/0.14)*100)</f>
        <v>46.428571428571423</v>
      </c>
      <c r="BD45">
        <f>((0.07/0.145)*100)</f>
        <v>48.275862068965523</v>
      </c>
      <c r="BF45">
        <f>ABS($B$45-$D$45)</f>
        <v>1.3108930000000001</v>
      </c>
      <c r="BG45">
        <f>ABS($F$45-$H$45)</f>
        <v>3.4548240000000003</v>
      </c>
      <c r="BL45">
        <f>SQRT((ABS($A$45-$E$45)^2+(ABS($B$45-$F$45)^2)))</f>
        <v>2.4321507456333595</v>
      </c>
      <c r="BM45">
        <f>SQRT((ABS($C$45-$G$46)^2+(ABS($D$45-$H$46)^2)))</f>
        <v>0.56620965584577643</v>
      </c>
      <c r="BO45">
        <f>SQRT((ABS($A$45-$G$46)^2+(ABS($B$45-$H$46)^2)))</f>
        <v>7.047902293687236</v>
      </c>
      <c r="BP45">
        <f>SQRT((ABS($C$45-$E$45)^2+(ABS($D$45-$F$45)^2)))</f>
        <v>5.6886500952352481</v>
      </c>
      <c r="BR45">
        <f>DEGREES(ACOS((21.5346550077522^2+22.8642007629575^2-3.58015872940363^2)/(2*21.5346550077522*22.8642007629575)))</f>
        <v>8.5913356440392175</v>
      </c>
      <c r="BS45">
        <f>DEGREES(ACOS((22.5296932491351^2+22.7171261046897^2-2.65546713851405^2)/(2*22.5296932491351*22.7171261046897)))</f>
        <v>6.7123264192902985</v>
      </c>
      <c r="BU45">
        <v>15</v>
      </c>
      <c r="BV45">
        <v>5</v>
      </c>
      <c r="BW45">
        <v>2</v>
      </c>
      <c r="BX45">
        <v>10</v>
      </c>
      <c r="BY45">
        <v>14</v>
      </c>
      <c r="BZ45">
        <v>5</v>
      </c>
      <c r="CA45">
        <v>9</v>
      </c>
      <c r="CB45">
        <v>4</v>
      </c>
      <c r="CC45">
        <v>15</v>
      </c>
      <c r="CD45">
        <v>4</v>
      </c>
      <c r="CE45">
        <v>9</v>
      </c>
      <c r="CF45">
        <v>10</v>
      </c>
      <c r="CG45">
        <v>15</v>
      </c>
      <c r="CH45">
        <v>10</v>
      </c>
      <c r="CI45">
        <v>3</v>
      </c>
      <c r="CJ45">
        <v>7</v>
      </c>
      <c r="CL45">
        <v>14</v>
      </c>
      <c r="CM45">
        <v>2</v>
      </c>
      <c r="CN45">
        <v>0</v>
      </c>
      <c r="CO45">
        <v>9</v>
      </c>
      <c r="CP45">
        <v>12</v>
      </c>
      <c r="CQ45">
        <v>2</v>
      </c>
      <c r="CR45">
        <v>8</v>
      </c>
      <c r="CS45">
        <v>0</v>
      </c>
      <c r="CT45">
        <v>13</v>
      </c>
      <c r="CU45">
        <v>0</v>
      </c>
      <c r="CV45">
        <v>8</v>
      </c>
      <c r="CW45">
        <v>5</v>
      </c>
      <c r="CX45">
        <v>14</v>
      </c>
      <c r="CY45">
        <v>9</v>
      </c>
      <c r="CZ45">
        <v>0</v>
      </c>
      <c r="DA45">
        <v>5</v>
      </c>
      <c r="DC45">
        <f>((5/15)*100)</f>
        <v>33.333333333333329</v>
      </c>
      <c r="DD45">
        <f>((2/15)*100)</f>
        <v>13.333333333333334</v>
      </c>
      <c r="DE45">
        <f>((10/15)*100)</f>
        <v>66.666666666666657</v>
      </c>
      <c r="DF45">
        <f>((5/14)*100)</f>
        <v>35.714285714285715</v>
      </c>
      <c r="DG45">
        <f>((9/14)*100)</f>
        <v>64.285714285714292</v>
      </c>
      <c r="DH45">
        <f>((4/14)*100)</f>
        <v>28.571428571428569</v>
      </c>
      <c r="DI45">
        <f>((4/15)*100)</f>
        <v>26.666666666666668</v>
      </c>
      <c r="DJ45">
        <f>((9/15)*100)</f>
        <v>60</v>
      </c>
      <c r="DK45">
        <f>((10/15)*100)</f>
        <v>66.666666666666657</v>
      </c>
      <c r="DL45">
        <f>((10/15)*100)</f>
        <v>66.666666666666657</v>
      </c>
      <c r="DM45">
        <f>((3/15)*100)</f>
        <v>20</v>
      </c>
      <c r="DN45">
        <f>((7/15)*100)</f>
        <v>46.666666666666664</v>
      </c>
      <c r="DP45">
        <f>((2/14)*100)</f>
        <v>14.285714285714285</v>
      </c>
      <c r="DQ45">
        <f>((0/14)*100)</f>
        <v>0</v>
      </c>
      <c r="DR45">
        <f>((9/14)*100)</f>
        <v>64.285714285714292</v>
      </c>
      <c r="DS45">
        <f>((2/12)*100)</f>
        <v>16.666666666666664</v>
      </c>
      <c r="DT45">
        <f>((8/12)*100)</f>
        <v>66.666666666666657</v>
      </c>
      <c r="DU45">
        <f>((0/12)*100)</f>
        <v>0</v>
      </c>
      <c r="DV45">
        <f>((0/13)*100)</f>
        <v>0</v>
      </c>
      <c r="DW45">
        <f>((8/13)*100)</f>
        <v>61.53846153846154</v>
      </c>
      <c r="DX45">
        <f>((5/13)*100)</f>
        <v>38.461538461538467</v>
      </c>
      <c r="DY45">
        <f>((9/14)*100)</f>
        <v>64.285714285714292</v>
      </c>
      <c r="DZ45">
        <f>((0/14)*100)</f>
        <v>0</v>
      </c>
      <c r="EA45">
        <f>((5/14)*100)</f>
        <v>35.714285714285715</v>
      </c>
    </row>
    <row r="46" spans="1:131" x14ac:dyDescent="0.25">
      <c r="A46">
        <v>207.20076699999998</v>
      </c>
      <c r="B46">
        <v>6.3201020000000003</v>
      </c>
      <c r="C46">
        <v>200.345664</v>
      </c>
      <c r="D46">
        <v>7.868112</v>
      </c>
      <c r="E46">
        <v>202.59892600000001</v>
      </c>
      <c r="F46">
        <v>5.5255609999999997</v>
      </c>
      <c r="G46">
        <v>219.891491</v>
      </c>
      <c r="H46">
        <v>7.9647459999999999</v>
      </c>
      <c r="K46">
        <f>(18/200)</f>
        <v>0.09</v>
      </c>
      <c r="L46">
        <f>(16/200)</f>
        <v>0.08</v>
      </c>
      <c r="M46">
        <f>(16/200)</f>
        <v>0.08</v>
      </c>
      <c r="N46">
        <f>(14/200)</f>
        <v>7.0000000000000007E-2</v>
      </c>
      <c r="P46">
        <f>(11/200)</f>
        <v>5.5E-2</v>
      </c>
      <c r="Q46">
        <f>(10/200)</f>
        <v>0.05</v>
      </c>
      <c r="R46">
        <f>(11/200)</f>
        <v>5.5E-2</v>
      </c>
      <c r="S46">
        <f>(10/200)</f>
        <v>0.05</v>
      </c>
      <c r="U46">
        <f>0.09+0.055</f>
        <v>0.14499999999999999</v>
      </c>
      <c r="V46">
        <f>0.08+0.05</f>
        <v>0.13</v>
      </c>
      <c r="W46">
        <f>0.08+0.055</f>
        <v>0.13500000000000001</v>
      </c>
      <c r="X46">
        <f>0.07+0.05</f>
        <v>0.12000000000000001</v>
      </c>
      <c r="Z46">
        <f>SQRT((ABS($A$47-$A$46)^2+(ABS($B$47-$B$46)^2)))</f>
        <v>27.911571365842601</v>
      </c>
      <c r="AA46">
        <f>SQRT((ABS($C$47-$C$46)^2+(ABS($D$47-$D$46)^2)))</f>
        <v>26.886905203211921</v>
      </c>
      <c r="AB46">
        <f>SQRT((ABS($E$47-$E$46)^2+(ABS($F$47-$F$46)^2)))</f>
        <v>28.235115122002046</v>
      </c>
      <c r="AC46">
        <f>SQRT((ABS($G$47-$G$46)^2+(ABS($H$47-$H$46)^2)))</f>
        <v>20.35796081980806</v>
      </c>
      <c r="AJ46">
        <f>1/0.145</f>
        <v>6.8965517241379315</v>
      </c>
      <c r="AK46">
        <f>1/0.13</f>
        <v>7.6923076923076916</v>
      </c>
      <c r="AL46">
        <f>1/0.135</f>
        <v>7.4074074074074066</v>
      </c>
      <c r="AM46">
        <f>1/0.12</f>
        <v>8.3333333333333339</v>
      </c>
      <c r="AO46">
        <f t="shared" si="16"/>
        <v>192.49359562650071</v>
      </c>
      <c r="AP46">
        <f t="shared" si="17"/>
        <v>206.82234771701476</v>
      </c>
      <c r="AQ46">
        <f t="shared" si="18"/>
        <v>209.14900090371884</v>
      </c>
      <c r="AR46">
        <f t="shared" si="19"/>
        <v>169.64967349840049</v>
      </c>
      <c r="AV46">
        <f>((0.09/0.145)*100)</f>
        <v>62.068965517241381</v>
      </c>
      <c r="AW46">
        <f>((0.08/0.13)*100)</f>
        <v>61.53846153846154</v>
      </c>
      <c r="AX46">
        <f>((0.08/0.135)*100)</f>
        <v>59.259259259259252</v>
      </c>
      <c r="AY46">
        <f>((0.07/0.12)*100)</f>
        <v>58.333333333333336</v>
      </c>
      <c r="BA46">
        <f>((0.055/0.145)*100)</f>
        <v>37.931034482758626</v>
      </c>
      <c r="BB46">
        <f>((0.05/0.13)*100)</f>
        <v>38.461538461538467</v>
      </c>
      <c r="BC46">
        <f>((0.055/0.135)*100)</f>
        <v>40.74074074074074</v>
      </c>
      <c r="BD46">
        <f>((0.05/0.12)*100)</f>
        <v>41.666666666666671</v>
      </c>
      <c r="BF46">
        <f>ABS($B$46-$D$46)</f>
        <v>1.5480099999999997</v>
      </c>
      <c r="BG46">
        <f>ABS($F$46-$H$46)</f>
        <v>2.4391850000000002</v>
      </c>
      <c r="BL46">
        <f>SQRT((ABS($A$46-$E$46)^2+(ABS($B$46-$F$46)^2)))</f>
        <v>4.6699289063070122</v>
      </c>
      <c r="BM46">
        <f>SQRT((ABS($C$46-$G$47)^2+(ABS($D$46-$H$47)^2)))</f>
        <v>1.1723562775133669</v>
      </c>
      <c r="BO46">
        <f>SQRT((ABS($A$46-$G$47)^2+(ABS($B$46-$H$47)^2)))</f>
        <v>8.0225536464310263</v>
      </c>
      <c r="BP46">
        <f>SQRT((ABS($C$46-$E$46)^2+(ABS($D$46-$F$46)^2)))</f>
        <v>3.2503438015454655</v>
      </c>
      <c r="BR46">
        <f>DEGREES(ACOS((21.0859525659429^2+23.2386418807521^2-4.14345974798321^2)/(2*21.0859525659429*23.2386418807521)))</f>
        <v>9.1734501600312299</v>
      </c>
      <c r="BS46">
        <f>DEGREES(ACOS((29.4679736024588^2+30.196184802732^2-3.53785789422936^2)/(2*29.4679736024588*30.196184802732)))</f>
        <v>6.6535789160448928</v>
      </c>
      <c r="BU46">
        <v>18</v>
      </c>
      <c r="BV46">
        <v>10</v>
      </c>
      <c r="BW46">
        <v>7</v>
      </c>
      <c r="BX46">
        <v>8</v>
      </c>
      <c r="BY46">
        <v>16</v>
      </c>
      <c r="BZ46">
        <v>10</v>
      </c>
      <c r="CA46">
        <v>9</v>
      </c>
      <c r="CB46">
        <v>6</v>
      </c>
      <c r="CC46">
        <v>16</v>
      </c>
      <c r="CD46">
        <v>6</v>
      </c>
      <c r="CE46">
        <v>9</v>
      </c>
      <c r="CF46">
        <v>13</v>
      </c>
      <c r="CG46">
        <v>14</v>
      </c>
      <c r="CH46">
        <v>8</v>
      </c>
      <c r="CI46">
        <v>4</v>
      </c>
      <c r="CJ46">
        <v>10</v>
      </c>
      <c r="CL46">
        <v>11</v>
      </c>
      <c r="CM46">
        <v>2</v>
      </c>
      <c r="CN46">
        <v>0</v>
      </c>
      <c r="CO46">
        <v>5</v>
      </c>
      <c r="CP46">
        <v>10</v>
      </c>
      <c r="CQ46">
        <v>2</v>
      </c>
      <c r="CR46">
        <v>4</v>
      </c>
      <c r="CS46">
        <v>0</v>
      </c>
      <c r="CT46">
        <v>11</v>
      </c>
      <c r="CU46">
        <v>0</v>
      </c>
      <c r="CV46">
        <v>4</v>
      </c>
      <c r="CW46">
        <v>7</v>
      </c>
      <c r="CX46">
        <v>10</v>
      </c>
      <c r="CY46">
        <v>5</v>
      </c>
      <c r="CZ46">
        <v>0</v>
      </c>
      <c r="DA46">
        <v>5</v>
      </c>
      <c r="DC46">
        <f>((10/18)*100)</f>
        <v>55.555555555555557</v>
      </c>
      <c r="DD46">
        <f>((7/18)*100)</f>
        <v>38.888888888888893</v>
      </c>
      <c r="DE46">
        <f>((8/18)*100)</f>
        <v>44.444444444444443</v>
      </c>
      <c r="DF46">
        <f>((10/16)*100)</f>
        <v>62.5</v>
      </c>
      <c r="DG46">
        <f>((9/16)*100)</f>
        <v>56.25</v>
      </c>
      <c r="DH46">
        <f>((6/16)*100)</f>
        <v>37.5</v>
      </c>
      <c r="DI46">
        <f>((6/16)*100)</f>
        <v>37.5</v>
      </c>
      <c r="DJ46">
        <f>((9/16)*100)</f>
        <v>56.25</v>
      </c>
      <c r="DK46">
        <f>((13/16)*100)</f>
        <v>81.25</v>
      </c>
      <c r="DL46">
        <f>((8/14)*100)</f>
        <v>57.142857142857139</v>
      </c>
      <c r="DM46">
        <f>((4/14)*100)</f>
        <v>28.571428571428569</v>
      </c>
      <c r="DN46">
        <f>((10/14)*100)</f>
        <v>71.428571428571431</v>
      </c>
      <c r="DP46">
        <f>((2/11)*100)</f>
        <v>18.181818181818183</v>
      </c>
      <c r="DQ46">
        <f>((0/11)*100)</f>
        <v>0</v>
      </c>
      <c r="DR46">
        <f>((5/11)*100)</f>
        <v>45.454545454545453</v>
      </c>
      <c r="DS46">
        <f>((2/10)*100)</f>
        <v>20</v>
      </c>
      <c r="DT46">
        <f>((4/10)*100)</f>
        <v>40</v>
      </c>
      <c r="DU46">
        <f>((0/10)*100)</f>
        <v>0</v>
      </c>
      <c r="DV46">
        <f>((0/11)*100)</f>
        <v>0</v>
      </c>
      <c r="DW46">
        <f>((4/11)*100)</f>
        <v>36.363636363636367</v>
      </c>
      <c r="DX46">
        <f>((7/11)*100)</f>
        <v>63.636363636363633</v>
      </c>
      <c r="DY46">
        <f>((5/10)*100)</f>
        <v>50</v>
      </c>
      <c r="DZ46">
        <f>((0/10)*100)</f>
        <v>0</v>
      </c>
      <c r="EA46">
        <f>((5/10)*100)</f>
        <v>50</v>
      </c>
    </row>
    <row r="47" spans="1:131" x14ac:dyDescent="0.25">
      <c r="A47">
        <v>179.30341799999999</v>
      </c>
      <c r="B47">
        <v>7.2110200000000004</v>
      </c>
      <c r="C47">
        <v>173.48500000000001</v>
      </c>
      <c r="D47">
        <v>9.0557149999999993</v>
      </c>
      <c r="E47">
        <v>174.368878</v>
      </c>
      <c r="F47">
        <v>6.0604589999999998</v>
      </c>
      <c r="G47">
        <v>199.547809</v>
      </c>
      <c r="H47">
        <v>8.7270920000000007</v>
      </c>
      <c r="K47">
        <f>(16/200)</f>
        <v>0.08</v>
      </c>
      <c r="L47">
        <f>(14/200)</f>
        <v>7.0000000000000007E-2</v>
      </c>
      <c r="M47">
        <f>(15/200)</f>
        <v>7.4999999999999997E-2</v>
      </c>
      <c r="N47">
        <f>(14/200)</f>
        <v>7.0000000000000007E-2</v>
      </c>
      <c r="P47">
        <f>(10/200)</f>
        <v>0.05</v>
      </c>
      <c r="Q47">
        <f>(9/200)</f>
        <v>4.4999999999999998E-2</v>
      </c>
      <c r="R47">
        <f>(10/200)</f>
        <v>0.05</v>
      </c>
      <c r="S47">
        <f>(10/200)</f>
        <v>0.05</v>
      </c>
      <c r="U47">
        <f>0.08+0.05</f>
        <v>0.13</v>
      </c>
      <c r="V47">
        <f>0.07+0.045</f>
        <v>0.115</v>
      </c>
      <c r="W47">
        <f>0.075+0.05</f>
        <v>0.125</v>
      </c>
      <c r="X47">
        <f>0.07+0.05</f>
        <v>0.12000000000000001</v>
      </c>
      <c r="Z47">
        <f>SQRT((ABS($A$48-$A$47)^2+(ABS($B$48-$B$47)^2)))</f>
        <v>24.82883480523904</v>
      </c>
      <c r="AA47">
        <f>SQRT((ABS($C$48-$C$47)^2+(ABS($D$48-$D$47)^2)))</f>
        <v>21.74823090447159</v>
      </c>
      <c r="AB47">
        <f>SQRT((ABS($E$48-$E$47)^2+(ABS($F$48-$F$47)^2)))</f>
        <v>23.243468990555833</v>
      </c>
      <c r="AC47">
        <f>SQRT((ABS($G$48-$G$47)^2+(ABS($H$48-$H$47)^2)))</f>
        <v>26.007538762835917</v>
      </c>
      <c r="AJ47">
        <f>1/0.13</f>
        <v>7.6923076923076916</v>
      </c>
      <c r="AK47">
        <f>1/0.115</f>
        <v>8.695652173913043</v>
      </c>
      <c r="AL47">
        <f>1/0.125</f>
        <v>8</v>
      </c>
      <c r="AM47">
        <f>1/0.12</f>
        <v>8.3333333333333339</v>
      </c>
      <c r="AO47">
        <f t="shared" si="16"/>
        <v>190.99103696337724</v>
      </c>
      <c r="AP47">
        <f t="shared" si="17"/>
        <v>189.11505134323122</v>
      </c>
      <c r="AQ47">
        <f t="shared" si="18"/>
        <v>185.94775192444666</v>
      </c>
      <c r="AR47">
        <f t="shared" si="19"/>
        <v>216.72948969029929</v>
      </c>
      <c r="AV47">
        <f>((0.08/0.13)*100)</f>
        <v>61.53846153846154</v>
      </c>
      <c r="AW47">
        <f>((0.07/0.115)*100)</f>
        <v>60.869565217391312</v>
      </c>
      <c r="AX47">
        <f>((0.075/0.125)*100)</f>
        <v>60</v>
      </c>
      <c r="AY47">
        <f>((0.07/0.12)*100)</f>
        <v>58.333333333333336</v>
      </c>
      <c r="BA47">
        <f>((0.05/0.13)*100)</f>
        <v>38.461538461538467</v>
      </c>
      <c r="BB47">
        <f>((0.045/0.115)*100)</f>
        <v>39.130434782608688</v>
      </c>
      <c r="BC47">
        <f>((0.05/0.125)*100)</f>
        <v>40</v>
      </c>
      <c r="BD47">
        <f>((0.05/0.12)*100)</f>
        <v>41.666666666666671</v>
      </c>
      <c r="BF47">
        <f>ABS($B$47-$D$47)</f>
        <v>1.8446949999999989</v>
      </c>
      <c r="BG47">
        <f>ABS($F$47-$H$47)</f>
        <v>2.6666330000000009</v>
      </c>
      <c r="BL47">
        <f>SQRT((ABS($A$47-$E$47)^2+(ABS($B$47-$F$47)^2)))</f>
        <v>5.0669000016105494</v>
      </c>
      <c r="BM47">
        <f>SQRT((ABS($C$47-$G$48)^2+(ABS($D$47-$H$48)^2)))</f>
        <v>0.48355263856275177</v>
      </c>
      <c r="BO47">
        <f>SQRT((ABS($A$47-$G$48)^2+(ABS($B$47-$H$48)^2)))</f>
        <v>6.2022617822407238</v>
      </c>
      <c r="BP47">
        <f>SQRT((ABS($C$47-$E$47)^2+(ABS($D$47-$F$47)^2)))</f>
        <v>3.1229471376281674</v>
      </c>
      <c r="BR47">
        <f>DEGREES(ACOS((22.8824686394153^2+25.1350979879066^2-4.28580344484089^2)/(2*22.8824686394153*25.1350979879066)))</f>
        <v>8.7191502188032981</v>
      </c>
      <c r="BS47">
        <f>DEGREES(ACOS((24.6434891578848^2+24.8510975051493^2-3.09394806147114^2)/(2*24.6434891578848*24.8510975051493)))</f>
        <v>7.1517743965524403</v>
      </c>
      <c r="BU47">
        <v>16</v>
      </c>
      <c r="BV47">
        <v>11</v>
      </c>
      <c r="BW47">
        <v>6</v>
      </c>
      <c r="BX47">
        <v>6</v>
      </c>
      <c r="BY47">
        <v>14</v>
      </c>
      <c r="BZ47">
        <v>11</v>
      </c>
      <c r="CA47">
        <v>6</v>
      </c>
      <c r="CB47">
        <v>5</v>
      </c>
      <c r="CC47">
        <v>15</v>
      </c>
      <c r="CD47">
        <v>7</v>
      </c>
      <c r="CE47">
        <v>7</v>
      </c>
      <c r="CF47">
        <v>14</v>
      </c>
      <c r="CG47">
        <v>14</v>
      </c>
      <c r="CH47">
        <v>4</v>
      </c>
      <c r="CI47">
        <v>6</v>
      </c>
      <c r="CJ47">
        <v>13</v>
      </c>
      <c r="CL47">
        <v>10</v>
      </c>
      <c r="CM47">
        <v>4</v>
      </c>
      <c r="CN47">
        <v>0</v>
      </c>
      <c r="CO47">
        <v>0</v>
      </c>
      <c r="CP47">
        <v>9</v>
      </c>
      <c r="CQ47">
        <v>4</v>
      </c>
      <c r="CR47">
        <v>2</v>
      </c>
      <c r="CS47">
        <v>1</v>
      </c>
      <c r="CT47">
        <v>10</v>
      </c>
      <c r="CU47">
        <v>0</v>
      </c>
      <c r="CV47">
        <v>2</v>
      </c>
      <c r="CW47">
        <v>9</v>
      </c>
      <c r="CX47">
        <v>10</v>
      </c>
      <c r="CY47">
        <v>0</v>
      </c>
      <c r="CZ47">
        <v>0</v>
      </c>
      <c r="DA47">
        <v>7</v>
      </c>
      <c r="DC47">
        <f>((11/16)*100)</f>
        <v>68.75</v>
      </c>
      <c r="DD47">
        <f>((6/16)*100)</f>
        <v>37.5</v>
      </c>
      <c r="DE47">
        <f>((6/16)*100)</f>
        <v>37.5</v>
      </c>
      <c r="DF47">
        <f>((11/14)*100)</f>
        <v>78.571428571428569</v>
      </c>
      <c r="DG47">
        <f>((6/14)*100)</f>
        <v>42.857142857142854</v>
      </c>
      <c r="DH47">
        <f>((5/14)*100)</f>
        <v>35.714285714285715</v>
      </c>
      <c r="DI47">
        <f>((7/15)*100)</f>
        <v>46.666666666666664</v>
      </c>
      <c r="DJ47">
        <f>((7/15)*100)</f>
        <v>46.666666666666664</v>
      </c>
      <c r="DK47">
        <f>((14/15)*100)</f>
        <v>93.333333333333329</v>
      </c>
      <c r="DL47">
        <f>((4/14)*100)</f>
        <v>28.571428571428569</v>
      </c>
      <c r="DM47">
        <f>((6/14)*100)</f>
        <v>42.857142857142854</v>
      </c>
      <c r="DN47">
        <f>((13/14)*100)</f>
        <v>92.857142857142861</v>
      </c>
      <c r="DP47">
        <f>((4/10)*100)</f>
        <v>40</v>
      </c>
      <c r="DQ47">
        <f>((0/10)*100)</f>
        <v>0</v>
      </c>
      <c r="DR47">
        <f>((0/10)*100)</f>
        <v>0</v>
      </c>
      <c r="DS47">
        <f>((4/9)*100)</f>
        <v>44.444444444444443</v>
      </c>
      <c r="DT47">
        <f>((2/9)*100)</f>
        <v>22.222222222222221</v>
      </c>
      <c r="DU47">
        <f>((1/9)*100)</f>
        <v>11.111111111111111</v>
      </c>
      <c r="DV47">
        <f>((0/10)*100)</f>
        <v>0</v>
      </c>
      <c r="DW47">
        <f>((2/10)*100)</f>
        <v>20</v>
      </c>
      <c r="DX47">
        <f>((9/10)*100)</f>
        <v>90</v>
      </c>
      <c r="DY47">
        <f>((0/10)*100)</f>
        <v>0</v>
      </c>
      <c r="DZ47">
        <f>((0/10)*100)</f>
        <v>0</v>
      </c>
      <c r="EA47">
        <f>((7/10)*100)</f>
        <v>70</v>
      </c>
    </row>
    <row r="48" spans="1:131" x14ac:dyDescent="0.25">
      <c r="A48">
        <v>154.481683</v>
      </c>
      <c r="B48">
        <v>7.8047449999999996</v>
      </c>
      <c r="C48">
        <v>151.73693800000001</v>
      </c>
      <c r="D48">
        <v>9.1414279999999994</v>
      </c>
      <c r="E48">
        <v>151.15056099999998</v>
      </c>
      <c r="F48">
        <v>7.1414799999999996</v>
      </c>
      <c r="G48">
        <v>173.552806</v>
      </c>
      <c r="H48">
        <v>9.5344899999999999</v>
      </c>
      <c r="K48">
        <f>(17/200)</f>
        <v>8.5000000000000006E-2</v>
      </c>
      <c r="L48">
        <f>(16/200)</f>
        <v>0.08</v>
      </c>
      <c r="M48">
        <f>(15/200)</f>
        <v>7.4999999999999997E-2</v>
      </c>
      <c r="N48">
        <f>(14/200)</f>
        <v>7.0000000000000007E-2</v>
      </c>
      <c r="P48">
        <f>(8/200)</f>
        <v>0.04</v>
      </c>
      <c r="Q48">
        <f>(8/200)</f>
        <v>0.04</v>
      </c>
      <c r="R48">
        <f>(9/200)</f>
        <v>4.4999999999999998E-2</v>
      </c>
      <c r="S48">
        <f>(10/200)</f>
        <v>0.05</v>
      </c>
      <c r="U48">
        <f>0.085+0.04</f>
        <v>0.125</v>
      </c>
      <c r="V48">
        <f>0.08+0.04</f>
        <v>0.12</v>
      </c>
      <c r="W48">
        <f>0.075+0.045</f>
        <v>0.12</v>
      </c>
      <c r="X48">
        <f>0.07+0.05</f>
        <v>0.12000000000000001</v>
      </c>
      <c r="Z48">
        <f>SQRT((ABS($A$49-$A$48)^2+(ABS($B$49-$B$48)^2)))</f>
        <v>37.890050474456345</v>
      </c>
      <c r="AA48">
        <f>SQRT((ABS($C$49-$C$48)^2+(ABS($D$49-$D$48)^2)))</f>
        <v>37.882971413816428</v>
      </c>
      <c r="AB48">
        <f>SQRT((ABS($E$49-$E$48)^2+(ABS($F$49-$F$48)^2)))</f>
        <v>38.905351504514371</v>
      </c>
      <c r="AC48">
        <f>SQRT((ABS($G$49-$G$48)^2+(ABS($H$49-$H$48)^2)))</f>
        <v>22.71712610468969</v>
      </c>
      <c r="AJ48">
        <f>1/0.125</f>
        <v>8</v>
      </c>
      <c r="AK48">
        <f>1/0.12</f>
        <v>8.3333333333333339</v>
      </c>
      <c r="AL48">
        <f>1/0.12</f>
        <v>8.3333333333333339</v>
      </c>
      <c r="AM48">
        <f>1/0.12</f>
        <v>8.3333333333333339</v>
      </c>
      <c r="AO48">
        <f t="shared" si="16"/>
        <v>303.12040379565076</v>
      </c>
      <c r="AP48">
        <f t="shared" si="17"/>
        <v>315.69142844847022</v>
      </c>
      <c r="AQ48">
        <f t="shared" si="18"/>
        <v>324.21126253761975</v>
      </c>
      <c r="AR48">
        <f t="shared" si="19"/>
        <v>189.30938420574739</v>
      </c>
      <c r="AV48">
        <f>((0.085/0.125)*100)</f>
        <v>68</v>
      </c>
      <c r="AW48">
        <f>((0.08/0.12)*100)</f>
        <v>66.666666666666671</v>
      </c>
      <c r="AX48">
        <f>((0.075/0.12)*100)</f>
        <v>62.5</v>
      </c>
      <c r="AY48">
        <f>((0.07/0.12)*100)</f>
        <v>58.333333333333336</v>
      </c>
      <c r="BA48">
        <f>((0.04/0.125)*100)</f>
        <v>32</v>
      </c>
      <c r="BB48">
        <f>((0.04/0.12)*100)</f>
        <v>33.333333333333336</v>
      </c>
      <c r="BC48">
        <f>((0.045/0.12)*100)</f>
        <v>37.5</v>
      </c>
      <c r="BD48">
        <f>((0.05/0.12)*100)</f>
        <v>41.666666666666671</v>
      </c>
      <c r="BF48">
        <f>ABS($B$48-$D$48)</f>
        <v>1.3366829999999998</v>
      </c>
      <c r="BG48">
        <f>ABS($F$48-$H$48)</f>
        <v>2.3930100000000003</v>
      </c>
      <c r="BL48">
        <f>SQRT((ABS($A$48-$E$48)^2+(ABS($B$48-$F$48)^2)))</f>
        <v>3.3965120696251243</v>
      </c>
      <c r="BM48">
        <f>SQRT((ABS($C$48-$G$49)^2+(ABS($D$48-$H$49)^2)))</f>
        <v>1.1025428636570274</v>
      </c>
      <c r="BO48">
        <f>SQRT((ABS($A$48-$G$49)^2+(ABS($B$48-$H$49)^2)))</f>
        <v>4.1447535632127899</v>
      </c>
      <c r="BP48">
        <f>SQRT((ABS($C$48-$E$48)^2+(ABS($D$48-$F$48)^2)))</f>
        <v>2.0841377087018582</v>
      </c>
      <c r="BR48">
        <f>DEGREES(ACOS((17.1497289131502^2+18.5085252948529^2-3.23114511882537^2)/(2*17.1497289131502*18.5085252948529)))</f>
        <v>9.4383525474563417</v>
      </c>
      <c r="BU48">
        <v>17</v>
      </c>
      <c r="BV48">
        <v>14</v>
      </c>
      <c r="BW48">
        <v>8</v>
      </c>
      <c r="BX48">
        <v>7</v>
      </c>
      <c r="BY48">
        <v>16</v>
      </c>
      <c r="BZ48">
        <v>14</v>
      </c>
      <c r="CA48">
        <v>7</v>
      </c>
      <c r="CB48">
        <v>6</v>
      </c>
      <c r="CC48">
        <v>15</v>
      </c>
      <c r="CD48">
        <v>7</v>
      </c>
      <c r="CE48">
        <v>7</v>
      </c>
      <c r="CF48">
        <v>14</v>
      </c>
      <c r="CG48">
        <v>14</v>
      </c>
      <c r="CH48">
        <v>6</v>
      </c>
      <c r="CI48">
        <v>6</v>
      </c>
      <c r="CJ48">
        <v>14</v>
      </c>
      <c r="CL48">
        <v>8</v>
      </c>
      <c r="CM48">
        <v>5</v>
      </c>
      <c r="CN48">
        <v>0</v>
      </c>
      <c r="CO48">
        <v>0</v>
      </c>
      <c r="CP48">
        <v>8</v>
      </c>
      <c r="CQ48">
        <v>5</v>
      </c>
      <c r="CR48">
        <v>0</v>
      </c>
      <c r="CS48">
        <v>0</v>
      </c>
      <c r="CT48">
        <v>9</v>
      </c>
      <c r="CU48">
        <v>0</v>
      </c>
      <c r="CV48">
        <v>0</v>
      </c>
      <c r="CW48">
        <v>9</v>
      </c>
      <c r="CX48">
        <v>10</v>
      </c>
      <c r="CY48">
        <v>0</v>
      </c>
      <c r="CZ48">
        <v>1</v>
      </c>
      <c r="DA48">
        <v>9</v>
      </c>
      <c r="DC48">
        <f>((14/17)*100)</f>
        <v>82.35294117647058</v>
      </c>
      <c r="DD48">
        <f>((8/17)*100)</f>
        <v>47.058823529411761</v>
      </c>
      <c r="DE48">
        <f>((7/17)*100)</f>
        <v>41.17647058823529</v>
      </c>
      <c r="DF48">
        <f>((14/16)*100)</f>
        <v>87.5</v>
      </c>
      <c r="DG48">
        <f>((7/16)*100)</f>
        <v>43.75</v>
      </c>
      <c r="DH48">
        <f>((6/16)*100)</f>
        <v>37.5</v>
      </c>
      <c r="DI48">
        <f>((7/15)*100)</f>
        <v>46.666666666666664</v>
      </c>
      <c r="DJ48">
        <f>((7/15)*100)</f>
        <v>46.666666666666664</v>
      </c>
      <c r="DK48">
        <f>((14/15)*100)</f>
        <v>93.333333333333329</v>
      </c>
      <c r="DL48">
        <f>((6/14)*100)</f>
        <v>42.857142857142854</v>
      </c>
      <c r="DM48">
        <f>((6/14)*100)</f>
        <v>42.857142857142854</v>
      </c>
      <c r="DN48">
        <f>((14/14)*100)</f>
        <v>100</v>
      </c>
      <c r="DP48">
        <f>((5/8)*100)</f>
        <v>62.5</v>
      </c>
      <c r="DQ48">
        <f t="shared" ref="DQ48:DR51" si="20">((0/8)*100)</f>
        <v>0</v>
      </c>
      <c r="DR48">
        <f t="shared" si="20"/>
        <v>0</v>
      </c>
      <c r="DS48">
        <f>((5/8)*100)</f>
        <v>62.5</v>
      </c>
      <c r="DT48">
        <f>((0/8)*100)</f>
        <v>0</v>
      </c>
      <c r="DU48">
        <f>((0/8)*100)</f>
        <v>0</v>
      </c>
      <c r="DV48">
        <f>((0/9)*100)</f>
        <v>0</v>
      </c>
      <c r="DW48">
        <f>((0/9)*100)</f>
        <v>0</v>
      </c>
      <c r="DX48">
        <f>((9/9)*100)</f>
        <v>100</v>
      </c>
      <c r="DY48">
        <f>((0/10)*100)</f>
        <v>0</v>
      </c>
      <c r="DZ48">
        <f>((1/10)*100)</f>
        <v>10</v>
      </c>
      <c r="EA48">
        <f>((9/10)*100)</f>
        <v>90</v>
      </c>
    </row>
    <row r="49" spans="1:131" x14ac:dyDescent="0.25">
      <c r="A49">
        <v>116.64980600000001</v>
      </c>
      <c r="B49">
        <v>5.7059340000000001</v>
      </c>
      <c r="C49">
        <v>113.88696100000001</v>
      </c>
      <c r="D49">
        <v>7.5606799999999996</v>
      </c>
      <c r="E49">
        <v>112.30864600000001</v>
      </c>
      <c r="F49">
        <v>4.9206659999999998</v>
      </c>
      <c r="G49">
        <v>150.83698899999999</v>
      </c>
      <c r="H49">
        <v>9.7783680000000004</v>
      </c>
      <c r="K49">
        <f>(14/200)</f>
        <v>7.0000000000000007E-2</v>
      </c>
      <c r="L49">
        <f>(16/200)</f>
        <v>0.08</v>
      </c>
      <c r="M49">
        <f>(14/200)</f>
        <v>7.0000000000000007E-2</v>
      </c>
      <c r="N49">
        <f>(14/200)</f>
        <v>7.0000000000000007E-2</v>
      </c>
      <c r="P49">
        <f>(8/200)</f>
        <v>0.04</v>
      </c>
      <c r="Q49">
        <f>(8/200)</f>
        <v>0.04</v>
      </c>
      <c r="R49">
        <f>(8/200)</f>
        <v>0.04</v>
      </c>
      <c r="S49">
        <f>(10/200)</f>
        <v>0.05</v>
      </c>
      <c r="U49">
        <f>0.07+0.04</f>
        <v>0.11000000000000001</v>
      </c>
      <c r="V49">
        <f>0.08+0.04</f>
        <v>0.12</v>
      </c>
      <c r="W49">
        <f>0.07+0.04</f>
        <v>0.11000000000000001</v>
      </c>
      <c r="X49">
        <f>0.07+0.05</f>
        <v>0.12000000000000001</v>
      </c>
      <c r="Z49">
        <f>SQRT((ABS($A$50-$A$49)^2+(ABS($B$50-$B$49)^2)))</f>
        <v>29.002600637020407</v>
      </c>
      <c r="AA49">
        <f>SQRT((ABS($C$50-$C$49)^2+(ABS($D$50-$D$49)^2)))</f>
        <v>30.379213234004293</v>
      </c>
      <c r="AB49">
        <f>SQRT((ABS($E$50-$E$49)^2+(ABS($F$50-$F$49)^2)))</f>
        <v>30.143504034295812</v>
      </c>
      <c r="AC49">
        <f>SQRT((ABS($G$50-$G$49)^2+(ABS($H$50-$H$49)^2)))</f>
        <v>39.339847057495319</v>
      </c>
      <c r="AJ49">
        <f>1/0.11</f>
        <v>9.0909090909090917</v>
      </c>
      <c r="AK49">
        <f>1/0.12</f>
        <v>8.3333333333333339</v>
      </c>
      <c r="AL49">
        <f>1/0.11</f>
        <v>9.0909090909090917</v>
      </c>
      <c r="AM49">
        <f>1/0.12</f>
        <v>8.3333333333333339</v>
      </c>
      <c r="AO49">
        <f t="shared" si="16"/>
        <v>263.66000579109459</v>
      </c>
      <c r="AP49">
        <f t="shared" si="17"/>
        <v>253.16011028336911</v>
      </c>
      <c r="AQ49">
        <f t="shared" si="18"/>
        <v>274.03185485723463</v>
      </c>
      <c r="AR49">
        <f t="shared" si="19"/>
        <v>327.83205881246096</v>
      </c>
      <c r="AV49">
        <f>((0.07/0.11)*100)</f>
        <v>63.636363636363647</v>
      </c>
      <c r="AW49">
        <f>((0.08/0.12)*100)</f>
        <v>66.666666666666671</v>
      </c>
      <c r="AX49">
        <f>((0.07/0.11)*100)</f>
        <v>63.636363636363647</v>
      </c>
      <c r="AY49">
        <f>((0.07/0.12)*100)</f>
        <v>58.333333333333336</v>
      </c>
      <c r="BA49">
        <f>((0.04/0.11)*100)</f>
        <v>36.363636363636367</v>
      </c>
      <c r="BB49">
        <f>((0.04/0.12)*100)</f>
        <v>33.333333333333336</v>
      </c>
      <c r="BC49">
        <f>((0.04/0.11)*100)</f>
        <v>36.363636363636367</v>
      </c>
      <c r="BD49">
        <f>((0.05/0.12)*100)</f>
        <v>41.666666666666671</v>
      </c>
      <c r="BF49">
        <f>ABS($B$49-$D$49)</f>
        <v>1.8547459999999996</v>
      </c>
      <c r="BG49">
        <f>ABS($F$49-$H$49)</f>
        <v>4.8577020000000006</v>
      </c>
      <c r="BL49">
        <f>SQRT((ABS($A$49-$E$49)^2+(ABS($B$49-$F$49)^2)))</f>
        <v>4.4116114943888727</v>
      </c>
      <c r="BM49">
        <f>SQRT((ABS($C$49-$G$50)^2+(ABS($D$49-$H$50)^2)))</f>
        <v>2.6140848741087326</v>
      </c>
      <c r="BO49">
        <f>SQRT((ABS($A$49-$G$50)^2+(ABS($B$49-$H$50)^2)))</f>
        <v>5.92323981790212</v>
      </c>
      <c r="BP49">
        <f>SQRT((ABS($C$49-$E$49)^2+(ABS($D$49-$F$49)^2)))</f>
        <v>3.0758335714763585</v>
      </c>
      <c r="BR49">
        <f>DEGREES(ACOS((34.2885650898237^2+35.6002927142658^2-3.86995791751862^2)/(2*34.2885650898237*35.6002927142658)))</f>
        <v>5.9734226187128359</v>
      </c>
      <c r="BU49">
        <v>14</v>
      </c>
      <c r="BV49">
        <v>12</v>
      </c>
      <c r="BW49">
        <v>6</v>
      </c>
      <c r="BX49">
        <v>5</v>
      </c>
      <c r="BY49">
        <v>16</v>
      </c>
      <c r="BZ49">
        <v>12</v>
      </c>
      <c r="CA49">
        <v>8</v>
      </c>
      <c r="CB49">
        <v>7</v>
      </c>
      <c r="CC49">
        <v>14</v>
      </c>
      <c r="CD49">
        <v>6</v>
      </c>
      <c r="CE49">
        <v>7</v>
      </c>
      <c r="CF49">
        <v>13</v>
      </c>
      <c r="CG49">
        <v>14</v>
      </c>
      <c r="CH49">
        <v>6</v>
      </c>
      <c r="CI49">
        <v>6</v>
      </c>
      <c r="CJ49">
        <v>14</v>
      </c>
      <c r="CL49">
        <v>8</v>
      </c>
      <c r="CM49">
        <v>6</v>
      </c>
      <c r="CN49">
        <v>0</v>
      </c>
      <c r="CO49">
        <v>0</v>
      </c>
      <c r="CP49">
        <v>8</v>
      </c>
      <c r="CQ49">
        <v>6</v>
      </c>
      <c r="CR49">
        <v>0</v>
      </c>
      <c r="CS49">
        <v>0</v>
      </c>
      <c r="CT49">
        <v>8</v>
      </c>
      <c r="CU49">
        <v>0</v>
      </c>
      <c r="CV49">
        <v>0</v>
      </c>
      <c r="CW49">
        <v>8</v>
      </c>
      <c r="CX49">
        <v>10</v>
      </c>
      <c r="CY49">
        <v>0</v>
      </c>
      <c r="CZ49">
        <v>0</v>
      </c>
      <c r="DA49">
        <v>9</v>
      </c>
      <c r="DC49">
        <f>((12/14)*100)</f>
        <v>85.714285714285708</v>
      </c>
      <c r="DD49">
        <f>((6/14)*100)</f>
        <v>42.857142857142854</v>
      </c>
      <c r="DE49">
        <f>((5/14)*100)</f>
        <v>35.714285714285715</v>
      </c>
      <c r="DF49">
        <f>((12/16)*100)</f>
        <v>75</v>
      </c>
      <c r="DG49">
        <f>((8/16)*100)</f>
        <v>50</v>
      </c>
      <c r="DH49">
        <f>((7/16)*100)</f>
        <v>43.75</v>
      </c>
      <c r="DI49">
        <f>((6/14)*100)</f>
        <v>42.857142857142854</v>
      </c>
      <c r="DJ49">
        <f>((7/14)*100)</f>
        <v>50</v>
      </c>
      <c r="DK49">
        <f>((13/14)*100)</f>
        <v>92.857142857142861</v>
      </c>
      <c r="DL49">
        <f>((6/14)*100)</f>
        <v>42.857142857142854</v>
      </c>
      <c r="DM49">
        <f>((6/14)*100)</f>
        <v>42.857142857142854</v>
      </c>
      <c r="DN49">
        <f>((14/14)*100)</f>
        <v>100</v>
      </c>
      <c r="DP49">
        <f>((6/8)*100)</f>
        <v>75</v>
      </c>
      <c r="DQ49">
        <f t="shared" si="20"/>
        <v>0</v>
      </c>
      <c r="DR49">
        <f t="shared" si="20"/>
        <v>0</v>
      </c>
      <c r="DS49">
        <f>((6/8)*100)</f>
        <v>75</v>
      </c>
      <c r="DT49">
        <f>((0/8)*100)</f>
        <v>0</v>
      </c>
      <c r="DU49">
        <f>((0/8)*100)</f>
        <v>0</v>
      </c>
      <c r="DV49">
        <f>((0/8)*100)</f>
        <v>0</v>
      </c>
      <c r="DW49">
        <f>((0/8)*100)</f>
        <v>0</v>
      </c>
      <c r="DX49">
        <f>((8/8)*100)</f>
        <v>100</v>
      </c>
      <c r="DY49">
        <f>((0/10)*100)</f>
        <v>0</v>
      </c>
      <c r="DZ49">
        <f>((0/10)*100)</f>
        <v>0</v>
      </c>
      <c r="EA49">
        <f>((9/10)*100)</f>
        <v>90</v>
      </c>
    </row>
    <row r="50" spans="1:131" x14ac:dyDescent="0.25">
      <c r="A50">
        <v>87.661242000000001</v>
      </c>
      <c r="B50">
        <v>6.6081539999999999</v>
      </c>
      <c r="C50">
        <v>83.516462000000004</v>
      </c>
      <c r="D50">
        <v>8.2882700000000007</v>
      </c>
      <c r="E50">
        <v>82.179368000000011</v>
      </c>
      <c r="F50">
        <v>5.8466480000000001</v>
      </c>
      <c r="G50">
        <v>111.513171</v>
      </c>
      <c r="H50">
        <v>8.6554680000000008</v>
      </c>
      <c r="K50">
        <f>(14/200)</f>
        <v>7.0000000000000007E-2</v>
      </c>
      <c r="L50">
        <f>(14/200)</f>
        <v>7.0000000000000007E-2</v>
      </c>
      <c r="M50">
        <f>(15/200)</f>
        <v>7.4999999999999997E-2</v>
      </c>
      <c r="N50">
        <f>(15/200)</f>
        <v>7.4999999999999997E-2</v>
      </c>
      <c r="P50">
        <f>(8/200)</f>
        <v>0.04</v>
      </c>
      <c r="Q50">
        <f>(7/200)</f>
        <v>3.5000000000000003E-2</v>
      </c>
      <c r="R50">
        <f>(9/200)</f>
        <v>4.4999999999999998E-2</v>
      </c>
      <c r="S50">
        <f>(9/200)</f>
        <v>4.4999999999999998E-2</v>
      </c>
      <c r="U50">
        <f>0.07+0.04</f>
        <v>0.11000000000000001</v>
      </c>
      <c r="V50">
        <f>0.07+0.035</f>
        <v>0.10500000000000001</v>
      </c>
      <c r="W50">
        <f>0.075+0.045</f>
        <v>0.12</v>
      </c>
      <c r="X50">
        <f>0.075+0.045</f>
        <v>0.12</v>
      </c>
      <c r="Z50">
        <f>SQRT((ABS($A$51-$A$50)^2+(ABS($B$51-$B$50)^2)))</f>
        <v>24.64985718992353</v>
      </c>
      <c r="AA50">
        <f>SQRT((ABS($C$51-$C$50)^2+(ABS($D$51-$D$50)^2)))</f>
        <v>23.963248003512387</v>
      </c>
      <c r="AB50">
        <f>SQRT((ABS($E$51-$E$50)^2+(ABS($F$51-$F$50)^2)))</f>
        <v>25.312137745912047</v>
      </c>
      <c r="AC50">
        <f>SQRT((ABS($G$51-$G$50)^2+(ABS($H$51-$H$50)^2)))</f>
        <v>30.196184802731942</v>
      </c>
      <c r="AJ50">
        <f>1/0.11</f>
        <v>9.0909090909090917</v>
      </c>
      <c r="AK50">
        <f>1/0.105</f>
        <v>9.5238095238095237</v>
      </c>
      <c r="AL50">
        <f>1/0.12</f>
        <v>8.3333333333333339</v>
      </c>
      <c r="AM50">
        <f>1/0.12</f>
        <v>8.3333333333333339</v>
      </c>
      <c r="AO50">
        <f t="shared" si="16"/>
        <v>224.0896108174866</v>
      </c>
      <c r="AP50">
        <f t="shared" si="17"/>
        <v>228.22140955726081</v>
      </c>
      <c r="AQ50">
        <f t="shared" si="18"/>
        <v>210.93448121593374</v>
      </c>
      <c r="AR50">
        <f t="shared" si="19"/>
        <v>251.63487335609952</v>
      </c>
      <c r="AV50">
        <f>((0.07/0.11)*100)</f>
        <v>63.636363636363647</v>
      </c>
      <c r="AW50">
        <f>((0.07/0.105)*100)</f>
        <v>66.666666666666671</v>
      </c>
      <c r="AX50">
        <f>((0.075/0.12)*100)</f>
        <v>62.5</v>
      </c>
      <c r="AY50">
        <f>((0.075/0.12)*100)</f>
        <v>62.5</v>
      </c>
      <c r="BA50">
        <f>((0.04/0.11)*100)</f>
        <v>36.363636363636367</v>
      </c>
      <c r="BB50">
        <f>((0.035/0.105)*100)</f>
        <v>33.333333333333336</v>
      </c>
      <c r="BC50">
        <f>((0.045/0.12)*100)</f>
        <v>37.5</v>
      </c>
      <c r="BD50">
        <f>((0.045/0.12)*100)</f>
        <v>37.5</v>
      </c>
      <c r="BF50">
        <f>ABS($B$50-$D$50)</f>
        <v>1.6801160000000008</v>
      </c>
      <c r="BG50">
        <f>ABS($F$50-$H$50)</f>
        <v>2.8088200000000008</v>
      </c>
      <c r="BL50">
        <f>SQRT((ABS($A$50-$E$50)^2+(ABS($B$50-$F$50)^2)))</f>
        <v>5.5345129812759399</v>
      </c>
      <c r="BM50">
        <f>SQRT((ABS($C$50-$G$51)^2+(ABS($D$50-$H$51)^2)))</f>
        <v>2.4065998422664658</v>
      </c>
      <c r="BO50">
        <f>SQRT((ABS($A$50-$G$51)^2+(ABS($B$50-$H$51)^2)))</f>
        <v>6.8777466864505055</v>
      </c>
      <c r="BP50">
        <f>SQRT((ABS($C$50-$E$50)^2+(ABS($D$50-$F$50)^2)))</f>
        <v>2.7837633440578213</v>
      </c>
      <c r="BR50">
        <f>DEGREES(ACOS((26.667215093221^2+27.563036569278^2-3.55225277269918^2)/(2*26.667215093221*27.563036569278)))</f>
        <v>7.2693721762121477</v>
      </c>
      <c r="BS50">
        <f>DEGREES(ACOS((4.99121027228075^2+25.1782958372277^2-21.5346550077522^2)/(2*4.99121027228075*25.1782958372277)))</f>
        <v>39.076272033418356</v>
      </c>
      <c r="BU50">
        <v>14</v>
      </c>
      <c r="BV50">
        <v>11</v>
      </c>
      <c r="BW50">
        <v>5</v>
      </c>
      <c r="BX50">
        <v>6</v>
      </c>
      <c r="BY50">
        <v>14</v>
      </c>
      <c r="BZ50">
        <v>11</v>
      </c>
      <c r="CA50">
        <v>5</v>
      </c>
      <c r="CB50">
        <v>6</v>
      </c>
      <c r="CC50">
        <v>15</v>
      </c>
      <c r="CD50">
        <v>7</v>
      </c>
      <c r="CE50">
        <v>7</v>
      </c>
      <c r="CF50">
        <v>14</v>
      </c>
      <c r="CG50">
        <v>15</v>
      </c>
      <c r="CH50">
        <v>7</v>
      </c>
      <c r="CI50">
        <v>8</v>
      </c>
      <c r="CJ50">
        <v>13</v>
      </c>
      <c r="CL50">
        <v>8</v>
      </c>
      <c r="CM50">
        <v>4</v>
      </c>
      <c r="CN50">
        <v>0</v>
      </c>
      <c r="CO50">
        <v>0</v>
      </c>
      <c r="CP50">
        <v>7</v>
      </c>
      <c r="CQ50">
        <v>4</v>
      </c>
      <c r="CR50">
        <v>0</v>
      </c>
      <c r="CS50">
        <v>0</v>
      </c>
      <c r="CT50">
        <v>9</v>
      </c>
      <c r="CU50">
        <v>0</v>
      </c>
      <c r="CV50">
        <v>0</v>
      </c>
      <c r="CW50">
        <v>7</v>
      </c>
      <c r="CX50">
        <v>9</v>
      </c>
      <c r="CY50">
        <v>0</v>
      </c>
      <c r="CZ50">
        <v>0</v>
      </c>
      <c r="DA50">
        <v>8</v>
      </c>
      <c r="DC50">
        <f>((11/14)*100)</f>
        <v>78.571428571428569</v>
      </c>
      <c r="DD50">
        <f>((5/14)*100)</f>
        <v>35.714285714285715</v>
      </c>
      <c r="DE50">
        <f>((6/14)*100)</f>
        <v>42.857142857142854</v>
      </c>
      <c r="DF50">
        <f>((11/14)*100)</f>
        <v>78.571428571428569</v>
      </c>
      <c r="DG50">
        <f>((5/14)*100)</f>
        <v>35.714285714285715</v>
      </c>
      <c r="DH50">
        <f>((6/14)*100)</f>
        <v>42.857142857142854</v>
      </c>
      <c r="DI50">
        <f>((7/15)*100)</f>
        <v>46.666666666666664</v>
      </c>
      <c r="DJ50">
        <f>((7/15)*100)</f>
        <v>46.666666666666664</v>
      </c>
      <c r="DK50">
        <f>((14/15)*100)</f>
        <v>93.333333333333329</v>
      </c>
      <c r="DL50">
        <f>((7/15)*100)</f>
        <v>46.666666666666664</v>
      </c>
      <c r="DM50">
        <f>((8/15)*100)</f>
        <v>53.333333333333336</v>
      </c>
      <c r="DN50">
        <f>((13/15)*100)</f>
        <v>86.666666666666671</v>
      </c>
      <c r="DP50">
        <f>((4/8)*100)</f>
        <v>50</v>
      </c>
      <c r="DQ50">
        <f t="shared" si="20"/>
        <v>0</v>
      </c>
      <c r="DR50">
        <f t="shared" si="20"/>
        <v>0</v>
      </c>
      <c r="DS50">
        <f>((4/7)*100)</f>
        <v>57.142857142857139</v>
      </c>
      <c r="DT50">
        <f>((0/7)*100)</f>
        <v>0</v>
      </c>
      <c r="DU50">
        <f>((0/7)*100)</f>
        <v>0</v>
      </c>
      <c r="DV50">
        <f>((0/9)*100)</f>
        <v>0</v>
      </c>
      <c r="DW50">
        <f>((0/9)*100)</f>
        <v>0</v>
      </c>
      <c r="DX50">
        <f>((7/9)*100)</f>
        <v>77.777777777777786</v>
      </c>
      <c r="DY50">
        <f>((0/9)*100)</f>
        <v>0</v>
      </c>
      <c r="DZ50">
        <f>((0/9)*100)</f>
        <v>0</v>
      </c>
      <c r="EA50">
        <f>((8/9)*100)</f>
        <v>88.888888888888886</v>
      </c>
    </row>
    <row r="51" spans="1:131" x14ac:dyDescent="0.25">
      <c r="A51">
        <v>63.019214000000005</v>
      </c>
      <c r="B51">
        <v>7.2293750000000001</v>
      </c>
      <c r="C51">
        <v>59.554369999999999</v>
      </c>
      <c r="D51">
        <v>8.5236459999999994</v>
      </c>
      <c r="E51">
        <v>56.870048000000004</v>
      </c>
      <c r="F51">
        <v>6.2243230000000001</v>
      </c>
      <c r="G51">
        <v>81.323433000000009</v>
      </c>
      <c r="H51">
        <v>9.2794039999999995</v>
      </c>
      <c r="K51">
        <f>(13/200)</f>
        <v>6.5000000000000002E-2</v>
      </c>
      <c r="L51">
        <f>(14/200)</f>
        <v>7.0000000000000007E-2</v>
      </c>
      <c r="N51">
        <f>(14/200)</f>
        <v>7.0000000000000007E-2</v>
      </c>
      <c r="P51">
        <f>(8/200)</f>
        <v>0.04</v>
      </c>
      <c r="Q51">
        <f>(8/200)</f>
        <v>0.04</v>
      </c>
      <c r="R51">
        <f>(9/200)</f>
        <v>4.4999999999999998E-2</v>
      </c>
      <c r="S51">
        <f>(8/200)</f>
        <v>0.04</v>
      </c>
      <c r="U51">
        <f>0.065+0.04</f>
        <v>0.10500000000000001</v>
      </c>
      <c r="V51">
        <f>0.07+0.04</f>
        <v>0.11000000000000001</v>
      </c>
      <c r="X51">
        <f>0.07+0.04</f>
        <v>0.11000000000000001</v>
      </c>
      <c r="Z51">
        <f>SQRT((ABS($A$52-$A$51)^2+(ABS($B$52-$B$51)^2)))</f>
        <v>25.956725231087013</v>
      </c>
      <c r="AA51">
        <f>SQRT((ABS($C$52-$C$51)^2+(ABS($D$52-$D$51)^2)))</f>
        <v>27.118897911375399</v>
      </c>
      <c r="AC51">
        <f>SQRT((ABS($G$52-$G$51)^2+(ABS($H$52-$H$51)^2)))</f>
        <v>24.851097505149287</v>
      </c>
      <c r="AJ51">
        <f>1/0.105</f>
        <v>9.5238095238095237</v>
      </c>
      <c r="AK51">
        <f>1/0.11</f>
        <v>9.0909090909090917</v>
      </c>
      <c r="AM51">
        <f>1/0.11</f>
        <v>9.0909090909090917</v>
      </c>
      <c r="AO51">
        <f t="shared" si="16"/>
        <v>247.20690696273343</v>
      </c>
      <c r="AP51">
        <f t="shared" si="17"/>
        <v>246.53543555795812</v>
      </c>
      <c r="AR51">
        <f t="shared" si="19"/>
        <v>225.91906822862984</v>
      </c>
      <c r="AV51">
        <f>((0.065/0.105)*100)</f>
        <v>61.904761904761905</v>
      </c>
      <c r="AW51">
        <f>((0.07/0.11)*100)</f>
        <v>63.636363636363647</v>
      </c>
      <c r="AY51">
        <f>((0.07/0.11)*100)</f>
        <v>63.636363636363647</v>
      </c>
      <c r="BA51">
        <f>((0.04/0.105)*100)</f>
        <v>38.095238095238102</v>
      </c>
      <c r="BB51">
        <f>((0.04/0.11)*100)</f>
        <v>36.363636363636367</v>
      </c>
      <c r="BD51">
        <f>((0.04/0.11)*100)</f>
        <v>36.363636363636367</v>
      </c>
      <c r="BF51">
        <f>ABS($B$51-$D$51)</f>
        <v>1.2942709999999993</v>
      </c>
      <c r="BG51">
        <f>ABS($F$51-$H$51)</f>
        <v>3.0550809999999995</v>
      </c>
      <c r="BL51">
        <f>SQRT((ABS($A$51-$E$51)^2+(ABS($B$51-$F$51)^2)))</f>
        <v>6.2307601477075023</v>
      </c>
      <c r="BM51">
        <f>SQRT((ABS($C$51-$G$52)^2+(ABS($D$51-$H$52)^2)))</f>
        <v>3.1765090827526308</v>
      </c>
      <c r="BO51">
        <f>SQRT((ABS($A$51-$G$52)^2+(ABS($B$51-$H$52)^2)))</f>
        <v>6.8642903526591148</v>
      </c>
      <c r="BP51">
        <f>SQRT((ABS($C$51-$E$51)^2+(ABS($D$51-$F$51)^2)))</f>
        <v>3.5344689640755043</v>
      </c>
      <c r="BR51">
        <f>DEGREES(ACOS((23.2448577369855^2+24.9058062952677^2-3.60357680481893^2)/(2*23.2448577369855*24.9058062952677)))</f>
        <v>7.6208519969785433</v>
      </c>
      <c r="BS51">
        <f>DEGREES(ACOS((3.58015872940363^2+22.2234197050971^2-21.0859525659429^2)/(2*3.58015872940363*22.2234197050971)))</f>
        <v>67.037251366377589</v>
      </c>
      <c r="BU51">
        <v>13</v>
      </c>
      <c r="BV51">
        <v>10</v>
      </c>
      <c r="BW51">
        <v>5</v>
      </c>
      <c r="BX51">
        <v>5</v>
      </c>
      <c r="BY51">
        <v>14</v>
      </c>
      <c r="BZ51">
        <v>10</v>
      </c>
      <c r="CA51">
        <v>5</v>
      </c>
      <c r="CB51">
        <v>5</v>
      </c>
      <c r="CG51">
        <v>14</v>
      </c>
      <c r="CH51">
        <v>6</v>
      </c>
      <c r="CI51">
        <v>6</v>
      </c>
      <c r="CJ51">
        <v>14</v>
      </c>
      <c r="CL51">
        <v>8</v>
      </c>
      <c r="CM51">
        <v>5</v>
      </c>
      <c r="CN51">
        <v>0</v>
      </c>
      <c r="CO51">
        <v>0</v>
      </c>
      <c r="CP51">
        <v>8</v>
      </c>
      <c r="CQ51">
        <v>5</v>
      </c>
      <c r="CR51">
        <v>0</v>
      </c>
      <c r="CS51">
        <v>0</v>
      </c>
      <c r="CT51">
        <v>9</v>
      </c>
      <c r="CU51">
        <v>1</v>
      </c>
      <c r="CV51">
        <v>0</v>
      </c>
      <c r="CW51">
        <v>9</v>
      </c>
      <c r="CX51">
        <v>8</v>
      </c>
      <c r="CY51">
        <v>0</v>
      </c>
      <c r="CZ51">
        <v>0</v>
      </c>
      <c r="DA51">
        <v>7</v>
      </c>
      <c r="DC51">
        <f>((10/13)*100)</f>
        <v>76.923076923076934</v>
      </c>
      <c r="DD51">
        <f>((5/13)*100)</f>
        <v>38.461538461538467</v>
      </c>
      <c r="DE51">
        <f>((5/13)*100)</f>
        <v>38.461538461538467</v>
      </c>
      <c r="DF51">
        <f>((10/14)*100)</f>
        <v>71.428571428571431</v>
      </c>
      <c r="DG51">
        <f>((5/14)*100)</f>
        <v>35.714285714285715</v>
      </c>
      <c r="DH51">
        <f>((5/14)*100)</f>
        <v>35.714285714285715</v>
      </c>
      <c r="DL51">
        <f>((6/14)*100)</f>
        <v>42.857142857142854</v>
      </c>
      <c r="DM51">
        <f>((6/14)*100)</f>
        <v>42.857142857142854</v>
      </c>
      <c r="DN51">
        <f>((14/14)*100)</f>
        <v>100</v>
      </c>
      <c r="DP51">
        <f>((5/8)*100)</f>
        <v>62.5</v>
      </c>
      <c r="DQ51">
        <f t="shared" si="20"/>
        <v>0</v>
      </c>
      <c r="DR51">
        <f t="shared" si="20"/>
        <v>0</v>
      </c>
      <c r="DS51">
        <f>((5/8)*100)</f>
        <v>62.5</v>
      </c>
      <c r="DT51">
        <f>((0/8)*100)</f>
        <v>0</v>
      </c>
      <c r="DU51">
        <f>((0/8)*100)</f>
        <v>0</v>
      </c>
      <c r="DV51">
        <f>((1/9)*100)</f>
        <v>11.111111111111111</v>
      </c>
      <c r="DW51">
        <f>((0/9)*100)</f>
        <v>0</v>
      </c>
      <c r="DX51">
        <f>((9/9)*100)</f>
        <v>100</v>
      </c>
      <c r="DY51">
        <f>((0/8)*100)</f>
        <v>0</v>
      </c>
      <c r="DZ51">
        <f>((0/8)*100)</f>
        <v>0</v>
      </c>
      <c r="EA51">
        <f>((7/8)*100)</f>
        <v>87.5</v>
      </c>
    </row>
    <row r="52" spans="1:131" x14ac:dyDescent="0.25">
      <c r="A52">
        <v>37.062496000000003</v>
      </c>
      <c r="B52">
        <v>7.21</v>
      </c>
      <c r="C52">
        <v>32.435569000000001</v>
      </c>
      <c r="D52">
        <v>8.5961459999999992</v>
      </c>
      <c r="G52">
        <v>56.472339000000005</v>
      </c>
      <c r="H52">
        <v>9.2926029999999997</v>
      </c>
      <c r="P52">
        <f>(9/200)</f>
        <v>4.4999999999999998E-2</v>
      </c>
      <c r="Q52">
        <f>(10/200)</f>
        <v>0.05</v>
      </c>
      <c r="S52">
        <f>(9/200)</f>
        <v>4.4999999999999998E-2</v>
      </c>
      <c r="BF52">
        <f>ABS($B$52-$D$52)</f>
        <v>1.3861459999999992</v>
      </c>
      <c r="BI52">
        <v>1.9976659999999997</v>
      </c>
      <c r="BJ52">
        <v>2.2099335000000004</v>
      </c>
      <c r="BR52" t="e">
        <f>DEGREES(ACOS((5.34526931700219^2+0^2-5.34526931700219^2)/(2*5.34526931700219*0)))</f>
        <v>#DIV/0!</v>
      </c>
      <c r="BS52">
        <f>DEGREES(ACOS((4.14345974798321^2+24.9055154137519^2-22.8824686394153^2)/(2*4.14345974798321*24.9055154137519)))</f>
        <v>56.522864400883314</v>
      </c>
      <c r="CL52">
        <v>9</v>
      </c>
      <c r="CM52">
        <v>5</v>
      </c>
      <c r="CN52">
        <v>1</v>
      </c>
      <c r="CO52">
        <v>1</v>
      </c>
      <c r="CP52">
        <v>10</v>
      </c>
      <c r="CQ52">
        <v>5</v>
      </c>
      <c r="CR52">
        <v>0</v>
      </c>
      <c r="CS52">
        <v>0</v>
      </c>
      <c r="CX52">
        <v>9</v>
      </c>
      <c r="CY52">
        <v>1</v>
      </c>
      <c r="CZ52">
        <v>0</v>
      </c>
      <c r="DA52">
        <v>9</v>
      </c>
      <c r="DP52">
        <f>((5/9)*100)</f>
        <v>55.555555555555557</v>
      </c>
      <c r="DQ52">
        <f>((1/9)*100)</f>
        <v>11.111111111111111</v>
      </c>
      <c r="DR52">
        <f>((1/9)*100)</f>
        <v>11.111111111111111</v>
      </c>
      <c r="DS52">
        <f>((5/10)*100)</f>
        <v>50</v>
      </c>
      <c r="DT52">
        <f>((0/10)*100)</f>
        <v>0</v>
      </c>
      <c r="DU52">
        <f>((0/10)*100)</f>
        <v>0</v>
      </c>
      <c r="DY52">
        <f>((1/9)*100)</f>
        <v>11.111111111111111</v>
      </c>
      <c r="DZ52">
        <f>((0/9)*100)</f>
        <v>0</v>
      </c>
      <c r="EA52">
        <f>((9/9)*100)</f>
        <v>100</v>
      </c>
    </row>
    <row r="53" spans="1:131" x14ac:dyDescent="0.25">
      <c r="A53" t="s">
        <v>22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BS53">
        <f>DEGREES(ACOS((4.28580344484089^2+19.6343743610128^2-17.1497289131502^2)/(2*4.28580344484089*19.6343743610128)))</f>
        <v>49.292537044000618</v>
      </c>
    </row>
    <row r="54" spans="1:131" x14ac:dyDescent="0.25">
      <c r="A54">
        <v>240.973242</v>
      </c>
      <c r="B54">
        <v>5.9484339999999998</v>
      </c>
      <c r="C54">
        <v>225.42585500000001</v>
      </c>
      <c r="D54">
        <v>5.7947550000000003</v>
      </c>
      <c r="E54">
        <v>242.37024400000001</v>
      </c>
      <c r="F54">
        <v>4.5493139999999999</v>
      </c>
      <c r="G54">
        <v>246.19878299999999</v>
      </c>
      <c r="H54">
        <v>7.7515739999999997</v>
      </c>
      <c r="K54">
        <f>(14/200)</f>
        <v>7.0000000000000007E-2</v>
      </c>
      <c r="L54">
        <f>(14/200)</f>
        <v>7.0000000000000007E-2</v>
      </c>
      <c r="M54">
        <f>(15/200)</f>
        <v>7.4999999999999997E-2</v>
      </c>
      <c r="N54">
        <f>(15/200)</f>
        <v>7.4999999999999997E-2</v>
      </c>
      <c r="P54">
        <f>(11/200)</f>
        <v>5.5E-2</v>
      </c>
      <c r="Q54">
        <f>(10/200)</f>
        <v>0.05</v>
      </c>
      <c r="R54">
        <f>(10/200)</f>
        <v>0.05</v>
      </c>
      <c r="S54">
        <f>(12/200)</f>
        <v>0.06</v>
      </c>
      <c r="U54">
        <f>0.07+0.055</f>
        <v>0.125</v>
      </c>
      <c r="V54">
        <f>0.07+0.05</f>
        <v>0.12000000000000001</v>
      </c>
      <c r="W54">
        <f>0.075+0.05</f>
        <v>0.125</v>
      </c>
      <c r="X54">
        <f>0.075+0.06</f>
        <v>0.13500000000000001</v>
      </c>
      <c r="Z54">
        <f>SQRT((ABS($A$55-$A$54)^2+(ABS($B$55-$B$54)^2)))</f>
        <v>21.364859708063094</v>
      </c>
      <c r="AA54">
        <f>SQRT((ABS($C$55-$C$54)^2+(ABS($D$55-$D$54)^2)))</f>
        <v>21.362071425161481</v>
      </c>
      <c r="AB54">
        <f>SQRT((ABS($E$55-$E$54)^2+(ABS($F$55-$F$54)^2)))</f>
        <v>22.864200762957509</v>
      </c>
      <c r="AC54">
        <f>SQRT((ABS($G$55-$G$54)^2+(ABS($H$55-$H$54)^2)))</f>
        <v>25.178295837227754</v>
      </c>
      <c r="AJ54">
        <f>1/0.125</f>
        <v>8</v>
      </c>
      <c r="AK54">
        <f>1/0.12</f>
        <v>8.3333333333333339</v>
      </c>
      <c r="AL54">
        <f>1/0.125</f>
        <v>8</v>
      </c>
      <c r="AM54">
        <f>1/0.135</f>
        <v>7.4074074074074066</v>
      </c>
      <c r="AO54">
        <f t="shared" ref="AO54:AO61" si="21">$Z54/$U54</f>
        <v>170.91887766450475</v>
      </c>
      <c r="AP54">
        <f t="shared" ref="AP54:AP60" si="22">$AA54/$V54</f>
        <v>178.01726187634566</v>
      </c>
      <c r="AQ54">
        <f t="shared" ref="AQ54:AQ61" si="23">$AB54/$W54</f>
        <v>182.91360610366007</v>
      </c>
      <c r="AR54">
        <f t="shared" ref="AR54:AR61" si="24">$AC54/$X54</f>
        <v>186.50589509057593</v>
      </c>
      <c r="AV54">
        <f>((0.07/0.125)*100)</f>
        <v>56.000000000000007</v>
      </c>
      <c r="AW54">
        <f>((0.07/0.12)*100)</f>
        <v>58.333333333333336</v>
      </c>
      <c r="AX54">
        <f>((0.075/0.125)*100)</f>
        <v>60</v>
      </c>
      <c r="AY54">
        <f>((0.075/0.135)*100)</f>
        <v>55.55555555555555</v>
      </c>
      <c r="BA54">
        <f>((0.055/0.125)*100)</f>
        <v>44</v>
      </c>
      <c r="BB54">
        <f>((0.05/0.12)*100)</f>
        <v>41.666666666666671</v>
      </c>
      <c r="BC54">
        <f>((0.05/0.125)*100)</f>
        <v>40</v>
      </c>
      <c r="BD54">
        <f>((0.06/0.135)*100)</f>
        <v>44.444444444444443</v>
      </c>
      <c r="BF54">
        <f>ABS($B$54-$D$54)</f>
        <v>0.15367899999999945</v>
      </c>
      <c r="BG54">
        <f>ABS($F$54-$H$54)</f>
        <v>3.2022599999999999</v>
      </c>
      <c r="BL54">
        <f>SQRT((ABS($A$54-$E$54)^2+(ABS($B$54-$F$54)^2)))</f>
        <v>1.9771573944438618</v>
      </c>
      <c r="BM54">
        <f>SQRT((ABS($C$54-$G$55)^2+(ABS($D$54-$H$55)^2)))</f>
        <v>4.6812104569482083</v>
      </c>
      <c r="BO54">
        <f>SQRT((ABS($A$54-$G$54)^2+(ABS($B$54-$H$54)^2)))</f>
        <v>5.5278922386639309</v>
      </c>
      <c r="BP54">
        <f>SQRT((ABS($C$54-$E$55)^2+(ABS($D$54-$F$55)^2)))</f>
        <v>6.1430076721570321</v>
      </c>
      <c r="BS54">
        <f>DEGREES(ACOS((3.23114511882537^2+35.910120173558^2-34.2885650898237^2)/(2*3.23114511882537*35.910120173558)))</f>
        <v>57.621490315074062</v>
      </c>
      <c r="BU54">
        <v>14</v>
      </c>
      <c r="BV54">
        <v>8</v>
      </c>
      <c r="BW54">
        <v>5</v>
      </c>
      <c r="BX54">
        <v>8</v>
      </c>
      <c r="BY54">
        <v>14</v>
      </c>
      <c r="BZ54">
        <v>8</v>
      </c>
      <c r="CA54">
        <v>6</v>
      </c>
      <c r="CB54">
        <v>4</v>
      </c>
      <c r="CC54">
        <v>15</v>
      </c>
      <c r="CD54">
        <v>5</v>
      </c>
      <c r="CE54">
        <v>6</v>
      </c>
      <c r="CF54">
        <v>12</v>
      </c>
      <c r="CG54">
        <v>15</v>
      </c>
      <c r="CH54">
        <v>8</v>
      </c>
      <c r="CI54">
        <v>5</v>
      </c>
      <c r="CJ54">
        <v>12</v>
      </c>
      <c r="CL54">
        <v>11</v>
      </c>
      <c r="CM54">
        <v>0</v>
      </c>
      <c r="CN54">
        <v>1</v>
      </c>
      <c r="CO54">
        <v>6</v>
      </c>
      <c r="CP54">
        <v>10</v>
      </c>
      <c r="CQ54">
        <v>4</v>
      </c>
      <c r="CR54">
        <v>1</v>
      </c>
      <c r="CS54">
        <v>0</v>
      </c>
      <c r="CT54">
        <v>10</v>
      </c>
      <c r="CU54">
        <v>1</v>
      </c>
      <c r="CV54">
        <v>1</v>
      </c>
      <c r="CW54">
        <v>7</v>
      </c>
      <c r="CX54">
        <v>12</v>
      </c>
      <c r="CY54">
        <v>6</v>
      </c>
      <c r="CZ54">
        <v>0</v>
      </c>
      <c r="DA54">
        <v>7</v>
      </c>
      <c r="DC54">
        <f>((8/14)*100)</f>
        <v>57.142857142857139</v>
      </c>
      <c r="DD54">
        <f>((5/14)*100)</f>
        <v>35.714285714285715</v>
      </c>
      <c r="DE54">
        <f>((8/14)*100)</f>
        <v>57.142857142857139</v>
      </c>
      <c r="DF54">
        <f>((8/14)*100)</f>
        <v>57.142857142857139</v>
      </c>
      <c r="DG54">
        <f>((6/14)*100)</f>
        <v>42.857142857142854</v>
      </c>
      <c r="DH54">
        <f>((4/14)*100)</f>
        <v>28.571428571428569</v>
      </c>
      <c r="DI54">
        <f>((5/15)*100)</f>
        <v>33.333333333333329</v>
      </c>
      <c r="DJ54">
        <f>((6/15)*100)</f>
        <v>40</v>
      </c>
      <c r="DK54">
        <f>((12/15)*100)</f>
        <v>80</v>
      </c>
      <c r="DL54">
        <f>((8/15)*100)</f>
        <v>53.333333333333336</v>
      </c>
      <c r="DM54">
        <f>((5/15)*100)</f>
        <v>33.333333333333329</v>
      </c>
      <c r="DN54">
        <f>((12/15)*100)</f>
        <v>80</v>
      </c>
      <c r="DP54">
        <f>((0/11)*100)</f>
        <v>0</v>
      </c>
      <c r="DQ54">
        <f>((1/11)*100)</f>
        <v>9.0909090909090917</v>
      </c>
      <c r="DR54">
        <f>((6/11)*100)</f>
        <v>54.54545454545454</v>
      </c>
      <c r="DS54">
        <f>((4/10)*100)</f>
        <v>40</v>
      </c>
      <c r="DT54">
        <f>((1/10)*100)</f>
        <v>10</v>
      </c>
      <c r="DU54">
        <f>((0/10)*100)</f>
        <v>0</v>
      </c>
      <c r="DV54">
        <f>((1/10)*100)</f>
        <v>10</v>
      </c>
      <c r="DW54">
        <f>((1/10)*100)</f>
        <v>10</v>
      </c>
      <c r="DX54">
        <f>((7/10)*100)</f>
        <v>70</v>
      </c>
      <c r="DY54">
        <f>((6/12)*100)</f>
        <v>50</v>
      </c>
      <c r="DZ54">
        <f>((0/12)*100)</f>
        <v>0</v>
      </c>
      <c r="EA54">
        <f>((7/12)*100)</f>
        <v>58.333333333333336</v>
      </c>
    </row>
    <row r="55" spans="1:131" x14ac:dyDescent="0.25">
      <c r="A55">
        <v>219.629029</v>
      </c>
      <c r="B55">
        <v>5.0093909999999999</v>
      </c>
      <c r="C55">
        <v>204.08591699999999</v>
      </c>
      <c r="D55">
        <v>6.7669389999999998</v>
      </c>
      <c r="E55">
        <v>219.509693</v>
      </c>
      <c r="F55">
        <v>4.1407990000000003</v>
      </c>
      <c r="G55">
        <v>221.02315099999998</v>
      </c>
      <c r="H55">
        <v>7.3853299999999997</v>
      </c>
      <c r="K55">
        <f>(14/200)</f>
        <v>7.0000000000000007E-2</v>
      </c>
      <c r="L55">
        <f>(14/200)</f>
        <v>7.0000000000000007E-2</v>
      </c>
      <c r="M55">
        <f>(14/200)</f>
        <v>7.0000000000000007E-2</v>
      </c>
      <c r="N55">
        <f>(14/200)</f>
        <v>7.0000000000000007E-2</v>
      </c>
      <c r="P55">
        <f>(10/200)</f>
        <v>0.05</v>
      </c>
      <c r="Q55">
        <f>(9/200)</f>
        <v>4.4999999999999998E-2</v>
      </c>
      <c r="R55">
        <f>(10/200)</f>
        <v>0.05</v>
      </c>
      <c r="S55">
        <f>(10/200)</f>
        <v>0.05</v>
      </c>
      <c r="U55">
        <f>0.07+0.05</f>
        <v>0.12000000000000001</v>
      </c>
      <c r="V55">
        <f>0.07+0.045</f>
        <v>0.115</v>
      </c>
      <c r="W55">
        <f>0.07+0.05</f>
        <v>0.12000000000000001</v>
      </c>
      <c r="X55">
        <f>0.07+0.05</f>
        <v>0.12000000000000001</v>
      </c>
      <c r="Z55">
        <f>SQRT((ABS($A$56-$A$55)^2+(ABS($B$56-$B$55)^2)))</f>
        <v>22.052137354481417</v>
      </c>
      <c r="AA55">
        <f>SQRT((ABS($C$56-$C$55)^2+(ABS($D$56-$D$55)^2)))</f>
        <v>24.767063909958249</v>
      </c>
      <c r="AB55">
        <f>SQRT((ABS($E$56-$E$55)^2+(ABS($F$56-$F$55)^2)))</f>
        <v>23.238641880752088</v>
      </c>
      <c r="AC55">
        <f>SQRT((ABS($G$56-$G$55)^2+(ABS($H$56-$H$55)^2)))</f>
        <v>22.223419705097079</v>
      </c>
      <c r="AJ55">
        <f>1/0.12</f>
        <v>8.3333333333333339</v>
      </c>
      <c r="AK55">
        <f>1/0.115</f>
        <v>8.695652173913043</v>
      </c>
      <c r="AL55">
        <f>1/0.12</f>
        <v>8.3333333333333339</v>
      </c>
      <c r="AM55">
        <f>1/0.12</f>
        <v>8.3333333333333339</v>
      </c>
      <c r="AO55">
        <f t="shared" si="21"/>
        <v>183.76781128734513</v>
      </c>
      <c r="AP55">
        <f t="shared" si="22"/>
        <v>215.36577313007172</v>
      </c>
      <c r="AQ55">
        <f t="shared" si="23"/>
        <v>193.65534900626739</v>
      </c>
      <c r="AR55">
        <f t="shared" si="24"/>
        <v>185.19516420914232</v>
      </c>
      <c r="AV55">
        <f>((0.07/0.12)*100)</f>
        <v>58.333333333333336</v>
      </c>
      <c r="AW55">
        <f>((0.07/0.115)*100)</f>
        <v>60.869565217391312</v>
      </c>
      <c r="AX55">
        <f>((0.07/0.12)*100)</f>
        <v>58.333333333333336</v>
      </c>
      <c r="AY55">
        <f>((0.07/0.12)*100)</f>
        <v>58.333333333333336</v>
      </c>
      <c r="BA55">
        <f>((0.05/0.12)*100)</f>
        <v>41.666666666666671</v>
      </c>
      <c r="BB55">
        <f>((0.045/0.115)*100)</f>
        <v>39.130434782608688</v>
      </c>
      <c r="BC55">
        <f>((0.05/0.12)*100)</f>
        <v>41.666666666666671</v>
      </c>
      <c r="BD55">
        <f>((0.05/0.12)*100)</f>
        <v>41.666666666666671</v>
      </c>
      <c r="BF55">
        <f>ABS($B$55-$D$55)</f>
        <v>1.7575479999999999</v>
      </c>
      <c r="BG55">
        <f>ABS($F$55-$H$55)</f>
        <v>3.2445309999999994</v>
      </c>
      <c r="BL55">
        <f>SQRT((ABS($A$55-$E$55)^2+(ABS($B$55-$F$55)^2)))</f>
        <v>0.87675147183224067</v>
      </c>
      <c r="BM55">
        <f>SQRT((ABS($C$55-$G$56)^2+(ABS($D$55-$H$56)^2)))</f>
        <v>5.4576617021389406</v>
      </c>
      <c r="BO55">
        <f>SQRT((ABS($A$55-$G$55)^2+(ABS($B$55-$H$55)^2)))</f>
        <v>2.7547526717665507</v>
      </c>
      <c r="BP55">
        <f>SQRT((ABS($C$55-$E$56)^2+(ABS($D$55-$F$56)^2)))</f>
        <v>8.0234380262601217</v>
      </c>
      <c r="BS55">
        <f>DEGREES(ACOS((3.86995791751862^2+27.6772605252177^2-26.667215093221^2)/(2*3.86995791751862*27.6772605252177)))</f>
        <v>70.964958953310571</v>
      </c>
      <c r="BU55">
        <v>14</v>
      </c>
      <c r="BV55">
        <v>8</v>
      </c>
      <c r="BW55">
        <v>4</v>
      </c>
      <c r="BX55">
        <v>7</v>
      </c>
      <c r="BY55">
        <v>14</v>
      </c>
      <c r="BZ55">
        <v>8</v>
      </c>
      <c r="CA55">
        <v>7</v>
      </c>
      <c r="CB55">
        <v>4</v>
      </c>
      <c r="CC55">
        <v>14</v>
      </c>
      <c r="CD55">
        <v>5</v>
      </c>
      <c r="CE55">
        <v>7</v>
      </c>
      <c r="CF55">
        <v>11</v>
      </c>
      <c r="CG55">
        <v>14</v>
      </c>
      <c r="CH55">
        <v>7</v>
      </c>
      <c r="CI55">
        <v>5</v>
      </c>
      <c r="CJ55">
        <v>11</v>
      </c>
      <c r="CL55">
        <v>10</v>
      </c>
      <c r="CM55">
        <v>4</v>
      </c>
      <c r="CN55">
        <v>0</v>
      </c>
      <c r="CO55">
        <v>3</v>
      </c>
      <c r="CP55">
        <v>9</v>
      </c>
      <c r="CQ55">
        <v>3</v>
      </c>
      <c r="CR55">
        <v>2</v>
      </c>
      <c r="CS55">
        <v>0</v>
      </c>
      <c r="CT55">
        <v>10</v>
      </c>
      <c r="CU55">
        <v>0</v>
      </c>
      <c r="CV55">
        <v>2</v>
      </c>
      <c r="CW55">
        <v>7</v>
      </c>
      <c r="CX55">
        <v>10</v>
      </c>
      <c r="CY55">
        <v>3</v>
      </c>
      <c r="CZ55">
        <v>0</v>
      </c>
      <c r="DA55">
        <v>7</v>
      </c>
      <c r="DC55">
        <f>((8/14)*100)</f>
        <v>57.142857142857139</v>
      </c>
      <c r="DD55">
        <f>((4/14)*100)</f>
        <v>28.571428571428569</v>
      </c>
      <c r="DE55">
        <f>((7/14)*100)</f>
        <v>50</v>
      </c>
      <c r="DF55">
        <f>((8/14)*100)</f>
        <v>57.142857142857139</v>
      </c>
      <c r="DG55">
        <f>((7/14)*100)</f>
        <v>50</v>
      </c>
      <c r="DH55">
        <f>((4/14)*100)</f>
        <v>28.571428571428569</v>
      </c>
      <c r="DI55">
        <f>((5/14)*100)</f>
        <v>35.714285714285715</v>
      </c>
      <c r="DJ55">
        <f>((7/14)*100)</f>
        <v>50</v>
      </c>
      <c r="DK55">
        <f>((11/14)*100)</f>
        <v>78.571428571428569</v>
      </c>
      <c r="DL55">
        <f>((7/14)*100)</f>
        <v>50</v>
      </c>
      <c r="DM55">
        <f>((5/14)*100)</f>
        <v>35.714285714285715</v>
      </c>
      <c r="DN55">
        <f>((11/14)*100)</f>
        <v>78.571428571428569</v>
      </c>
      <c r="DP55">
        <f>((4/10)*100)</f>
        <v>40</v>
      </c>
      <c r="DQ55">
        <f>((0/10)*100)</f>
        <v>0</v>
      </c>
      <c r="DR55">
        <f>((3/10)*100)</f>
        <v>30</v>
      </c>
      <c r="DS55">
        <f>((3/9)*100)</f>
        <v>33.333333333333329</v>
      </c>
      <c r="DT55">
        <f>((2/9)*100)</f>
        <v>22.222222222222221</v>
      </c>
      <c r="DU55">
        <f>((0/9)*100)</f>
        <v>0</v>
      </c>
      <c r="DV55">
        <f>((0/10)*100)</f>
        <v>0</v>
      </c>
      <c r="DW55">
        <f>((2/10)*100)</f>
        <v>20</v>
      </c>
      <c r="DX55">
        <f>((7/10)*100)</f>
        <v>70</v>
      </c>
      <c r="DY55">
        <f>((3/10)*100)</f>
        <v>30</v>
      </c>
      <c r="DZ55">
        <f>((0/10)*100)</f>
        <v>0</v>
      </c>
      <c r="EA55">
        <f>((7/10)*100)</f>
        <v>70</v>
      </c>
    </row>
    <row r="56" spans="1:131" x14ac:dyDescent="0.25">
      <c r="A56">
        <v>197.60163399999999</v>
      </c>
      <c r="B56">
        <v>6.0537239999999999</v>
      </c>
      <c r="C56">
        <v>179.37505099999998</v>
      </c>
      <c r="D56">
        <v>8.4344389999999994</v>
      </c>
      <c r="E56">
        <v>196.283366</v>
      </c>
      <c r="F56">
        <v>4.8972449999999998</v>
      </c>
      <c r="G56">
        <v>198.81387999999998</v>
      </c>
      <c r="H56">
        <v>8.1782140000000005</v>
      </c>
      <c r="K56">
        <f>(15/200)</f>
        <v>7.4999999999999997E-2</v>
      </c>
      <c r="L56">
        <f>(14/200)</f>
        <v>7.0000000000000007E-2</v>
      </c>
      <c r="M56">
        <f>(15/200)</f>
        <v>7.4999999999999997E-2</v>
      </c>
      <c r="N56">
        <f>(15/200)</f>
        <v>7.4999999999999997E-2</v>
      </c>
      <c r="P56">
        <f>(9/200)</f>
        <v>4.4999999999999998E-2</v>
      </c>
      <c r="Q56">
        <f>(10/200)</f>
        <v>0.05</v>
      </c>
      <c r="R56">
        <f>(10/200)</f>
        <v>0.05</v>
      </c>
      <c r="S56">
        <f>(10/200)</f>
        <v>0.05</v>
      </c>
      <c r="U56">
        <f>0.075+0.045</f>
        <v>0.12</v>
      </c>
      <c r="V56">
        <f>0.07+0.05</f>
        <v>0.12000000000000001</v>
      </c>
      <c r="W56">
        <f>0.075+0.05</f>
        <v>0.125</v>
      </c>
      <c r="X56">
        <f>0.075+0.05</f>
        <v>0.125</v>
      </c>
      <c r="Z56">
        <f>SQRT((ABS($A$57-$A$56)^2+(ABS($B$57-$B$56)^2)))</f>
        <v>24.802671139419513</v>
      </c>
      <c r="AA56">
        <f>SQRT((ABS($C$57-$C$56)^2+(ABS($D$57-$D$56)^2)))</f>
        <v>21.962050496507679</v>
      </c>
      <c r="AB56">
        <f>SQRT((ABS($E$57-$E$56)^2+(ABS($F$57-$F$56)^2)))</f>
        <v>25.135097987906587</v>
      </c>
      <c r="AC56">
        <f>SQRT((ABS($G$57-$G$56)^2+(ABS($H$57-$H$56)^2)))</f>
        <v>24.9055154137519</v>
      </c>
      <c r="AJ56">
        <f>1/0.12</f>
        <v>8.3333333333333339</v>
      </c>
      <c r="AK56">
        <f>1/0.12</f>
        <v>8.3333333333333339</v>
      </c>
      <c r="AL56">
        <f>1/0.125</f>
        <v>8</v>
      </c>
      <c r="AM56">
        <f>1/0.125</f>
        <v>8</v>
      </c>
      <c r="AO56">
        <f t="shared" si="21"/>
        <v>206.68892616182927</v>
      </c>
      <c r="AP56">
        <f t="shared" si="22"/>
        <v>183.01708747089731</v>
      </c>
      <c r="AQ56">
        <f t="shared" si="23"/>
        <v>201.08078390325269</v>
      </c>
      <c r="AR56">
        <f t="shared" si="24"/>
        <v>199.2441233100152</v>
      </c>
      <c r="AV56">
        <f>((0.075/0.12)*100)</f>
        <v>62.5</v>
      </c>
      <c r="AW56">
        <f>((0.07/0.12)*100)</f>
        <v>58.333333333333336</v>
      </c>
      <c r="AX56">
        <f>((0.075/0.125)*100)</f>
        <v>60</v>
      </c>
      <c r="AY56">
        <f>((0.075/0.125)*100)</f>
        <v>60</v>
      </c>
      <c r="BA56">
        <f>((0.045/0.12)*100)</f>
        <v>37.5</v>
      </c>
      <c r="BB56">
        <f>((0.05/0.12)*100)</f>
        <v>41.666666666666671</v>
      </c>
      <c r="BC56">
        <f>((0.05/0.125)*100)</f>
        <v>40</v>
      </c>
      <c r="BD56">
        <f>((0.05/0.125)*100)</f>
        <v>40</v>
      </c>
      <c r="BF56">
        <f>ABS($B$56-$D$56)</f>
        <v>2.3807149999999995</v>
      </c>
      <c r="BG56">
        <f>ABS($F$56-$H$56)</f>
        <v>3.2809690000000007</v>
      </c>
      <c r="BL56">
        <f>SQRT((ABS($A$56-$E$56)^2+(ABS($B$56-$F$56)^2)))</f>
        <v>1.7536459726139058</v>
      </c>
      <c r="BM56">
        <f>SQRT((ABS($C$56-$G$57)^2+(ABS($D$56-$H$57)^2)))</f>
        <v>5.6196375991004874</v>
      </c>
      <c r="BO56">
        <f>SQRT((ABS($A$56-$G$56)^2+(ABS($B$56-$H$56)^2)))</f>
        <v>2.4460167874763221</v>
      </c>
      <c r="BP56">
        <f>SQRT((ABS($C$56-$E$57)^2+(ABS($D$56-$F$57)^2)))</f>
        <v>8.3419043173324621</v>
      </c>
      <c r="BS56">
        <f>DEGREES(ACOS((3.55225277269918^2+24.1242580192335^2-23.2448577369855^2)/(2*3.55225277269918*24.1242580192335)))</f>
        <v>71.538146745248213</v>
      </c>
      <c r="BU56">
        <v>15</v>
      </c>
      <c r="BV56">
        <v>8</v>
      </c>
      <c r="BW56">
        <v>5</v>
      </c>
      <c r="BX56">
        <v>7</v>
      </c>
      <c r="BY56">
        <v>14</v>
      </c>
      <c r="BZ56">
        <v>7</v>
      </c>
      <c r="CA56">
        <v>8</v>
      </c>
      <c r="CB56">
        <v>5</v>
      </c>
      <c r="CC56">
        <v>15</v>
      </c>
      <c r="CD56">
        <v>5</v>
      </c>
      <c r="CE56">
        <v>8</v>
      </c>
      <c r="CF56">
        <v>12</v>
      </c>
      <c r="CG56">
        <v>15</v>
      </c>
      <c r="CH56">
        <v>7</v>
      </c>
      <c r="CI56">
        <v>5</v>
      </c>
      <c r="CJ56">
        <v>12</v>
      </c>
      <c r="CL56">
        <v>9</v>
      </c>
      <c r="CM56">
        <v>3</v>
      </c>
      <c r="CN56">
        <v>0</v>
      </c>
      <c r="CO56">
        <v>2</v>
      </c>
      <c r="CP56">
        <v>10</v>
      </c>
      <c r="CQ56">
        <v>3</v>
      </c>
      <c r="CR56">
        <v>3</v>
      </c>
      <c r="CS56">
        <v>0</v>
      </c>
      <c r="CT56">
        <v>10</v>
      </c>
      <c r="CU56">
        <v>0</v>
      </c>
      <c r="CV56">
        <v>3</v>
      </c>
      <c r="CW56">
        <v>7</v>
      </c>
      <c r="CX56">
        <v>10</v>
      </c>
      <c r="CY56">
        <v>2</v>
      </c>
      <c r="CZ56">
        <v>0</v>
      </c>
      <c r="DA56">
        <v>7</v>
      </c>
      <c r="DC56">
        <f>((8/15)*100)</f>
        <v>53.333333333333336</v>
      </c>
      <c r="DD56">
        <f>((5/15)*100)</f>
        <v>33.333333333333329</v>
      </c>
      <c r="DE56">
        <f>((7/15)*100)</f>
        <v>46.666666666666664</v>
      </c>
      <c r="DF56">
        <f>((7/14)*100)</f>
        <v>50</v>
      </c>
      <c r="DG56">
        <f>((8/14)*100)</f>
        <v>57.142857142857139</v>
      </c>
      <c r="DH56">
        <f>((5/14)*100)</f>
        <v>35.714285714285715</v>
      </c>
      <c r="DI56">
        <f>((5/15)*100)</f>
        <v>33.333333333333329</v>
      </c>
      <c r="DJ56">
        <f>((8/15)*100)</f>
        <v>53.333333333333336</v>
      </c>
      <c r="DK56">
        <f>((12/15)*100)</f>
        <v>80</v>
      </c>
      <c r="DL56">
        <f>((7/15)*100)</f>
        <v>46.666666666666664</v>
      </c>
      <c r="DM56">
        <f>((5/15)*100)</f>
        <v>33.333333333333329</v>
      </c>
      <c r="DN56">
        <f>((12/15)*100)</f>
        <v>80</v>
      </c>
      <c r="DP56">
        <f>((3/9)*100)</f>
        <v>33.333333333333329</v>
      </c>
      <c r="DQ56">
        <f>((0/9)*100)</f>
        <v>0</v>
      </c>
      <c r="DR56">
        <f>((2/9)*100)</f>
        <v>22.222222222222221</v>
      </c>
      <c r="DS56">
        <f>((3/10)*100)</f>
        <v>30</v>
      </c>
      <c r="DT56">
        <f>((3/10)*100)</f>
        <v>30</v>
      </c>
      <c r="DU56">
        <f>((0/10)*100)</f>
        <v>0</v>
      </c>
      <c r="DV56">
        <f>((0/10)*100)</f>
        <v>0</v>
      </c>
      <c r="DW56">
        <f>((3/10)*100)</f>
        <v>30</v>
      </c>
      <c r="DX56">
        <f>((7/10)*100)</f>
        <v>70</v>
      </c>
      <c r="DY56">
        <f>((2/10)*100)</f>
        <v>20</v>
      </c>
      <c r="DZ56">
        <f>((0/10)*100)</f>
        <v>0</v>
      </c>
      <c r="EA56">
        <f>((7/10)*100)</f>
        <v>70</v>
      </c>
    </row>
    <row r="57" spans="1:131" x14ac:dyDescent="0.25">
      <c r="A57">
        <v>172.852397</v>
      </c>
      <c r="B57">
        <v>7.6809190000000003</v>
      </c>
      <c r="C57">
        <v>157.413724</v>
      </c>
      <c r="D57">
        <v>8.6127040000000008</v>
      </c>
      <c r="E57">
        <v>171.21362199999999</v>
      </c>
      <c r="F57">
        <v>6.7086220000000001</v>
      </c>
      <c r="G57">
        <v>173.97413299999999</v>
      </c>
      <c r="H57">
        <v>9.9869889999999995</v>
      </c>
      <c r="K57">
        <f>(15/200)</f>
        <v>7.4999999999999997E-2</v>
      </c>
      <c r="L57">
        <f>(18/200)</f>
        <v>0.09</v>
      </c>
      <c r="M57">
        <f>(16/200)</f>
        <v>0.08</v>
      </c>
      <c r="N57">
        <f>(14/200)</f>
        <v>7.0000000000000007E-2</v>
      </c>
      <c r="P57">
        <f>(10/200)</f>
        <v>0.05</v>
      </c>
      <c r="Q57">
        <f>(12/200)</f>
        <v>0.06</v>
      </c>
      <c r="R57">
        <f>(9/200)</f>
        <v>4.4999999999999998E-2</v>
      </c>
      <c r="S57">
        <f>(10/200)</f>
        <v>0.05</v>
      </c>
      <c r="U57">
        <f>0.075+0.05</f>
        <v>0.125</v>
      </c>
      <c r="V57">
        <f>0.09+0.06</f>
        <v>0.15</v>
      </c>
      <c r="W57">
        <f>0.08+0.045</f>
        <v>0.125</v>
      </c>
      <c r="X57">
        <f>0.07+0.05</f>
        <v>0.12000000000000001</v>
      </c>
      <c r="Z57">
        <f>SQRT((ABS($A$58-$A$57)^2+(ABS($B$58-$B$57)^2)))</f>
        <v>19.744190181964367</v>
      </c>
      <c r="AA57">
        <f>SQRT((ABS($C$58-$C$57)^2+(ABS($D$58-$D$57)^2)))</f>
        <v>34.343468613420768</v>
      </c>
      <c r="AB57">
        <f>SQRT((ABS($E$58-$E$57)^2+(ABS($F$58-$F$57)^2)))</f>
        <v>18.508525294852898</v>
      </c>
      <c r="AC57">
        <f>SQRT((ABS($G$58-$G$57)^2+(ABS($H$58-$H$57)^2)))</f>
        <v>19.634374361012796</v>
      </c>
      <c r="AJ57">
        <f>1/0.125</f>
        <v>8</v>
      </c>
      <c r="AK57">
        <f>1/0.15</f>
        <v>6.666666666666667</v>
      </c>
      <c r="AL57">
        <f>1/0.125</f>
        <v>8</v>
      </c>
      <c r="AM57">
        <f>1/0.12</f>
        <v>8.3333333333333339</v>
      </c>
      <c r="AO57">
        <f t="shared" si="21"/>
        <v>157.95352145571493</v>
      </c>
      <c r="AP57">
        <f t="shared" si="22"/>
        <v>228.95645742280513</v>
      </c>
      <c r="AQ57">
        <f t="shared" si="23"/>
        <v>148.06820235882319</v>
      </c>
      <c r="AR57">
        <f t="shared" si="24"/>
        <v>163.61978634177328</v>
      </c>
      <c r="AV57">
        <f>((0.075/0.125)*100)</f>
        <v>60</v>
      </c>
      <c r="AW57">
        <f>((0.09/0.15)*100)</f>
        <v>60</v>
      </c>
      <c r="AX57">
        <f>((0.08/0.125)*100)</f>
        <v>64</v>
      </c>
      <c r="AY57">
        <f>((0.07/0.12)*100)</f>
        <v>58.333333333333336</v>
      </c>
      <c r="BA57">
        <f>((0.05/0.125)*100)</f>
        <v>40</v>
      </c>
      <c r="BB57">
        <f>((0.06/0.15)*100)</f>
        <v>40</v>
      </c>
      <c r="BC57">
        <f>((0.045/0.125)*100)</f>
        <v>36</v>
      </c>
      <c r="BD57">
        <f>((0.05/0.12)*100)</f>
        <v>41.666666666666671</v>
      </c>
      <c r="BF57">
        <f>ABS($B$57-$D$57)</f>
        <v>0.93178500000000053</v>
      </c>
      <c r="BG57">
        <f>ABS($F$57-$H$57)</f>
        <v>3.2783669999999994</v>
      </c>
      <c r="BL57">
        <f>SQRT((ABS($A$57-$E$57)^2+(ABS($B$57-$F$57)^2)))</f>
        <v>1.9055038590446445</v>
      </c>
      <c r="BM57">
        <f>SQRT((ABS($C$57-$G$58)^2+(ABS($D$57-$H$58)^2)))</f>
        <v>3.2865213681558489</v>
      </c>
      <c r="BO57">
        <f>SQRT((ABS($A$57-$G$57)^2+(ABS($B$57-$H$57)^2)))</f>
        <v>2.5644201096146459</v>
      </c>
      <c r="BP57">
        <f>SQRT((ABS($C$57-$E$58)^2+(ABS($D$57-$F$58)^2)))</f>
        <v>4.9781647009437142</v>
      </c>
      <c r="BS57">
        <f>DEGREES(ACOS((3.60357680481893^2+18.0202066898909^2-16.2879804055394^2)/(2*3.60357680481893*18.0202066898909)))</f>
        <v>56.111427233747186</v>
      </c>
      <c r="BU57">
        <v>15</v>
      </c>
      <c r="BV57">
        <v>7</v>
      </c>
      <c r="BW57">
        <v>6</v>
      </c>
      <c r="BX57">
        <v>7</v>
      </c>
      <c r="BY57">
        <v>18</v>
      </c>
      <c r="BZ57">
        <v>13</v>
      </c>
      <c r="CA57">
        <v>9</v>
      </c>
      <c r="CB57">
        <v>7</v>
      </c>
      <c r="CC57">
        <v>16</v>
      </c>
      <c r="CD57">
        <v>7</v>
      </c>
      <c r="CE57">
        <v>7</v>
      </c>
      <c r="CF57">
        <v>12</v>
      </c>
      <c r="CG57">
        <v>14</v>
      </c>
      <c r="CH57">
        <v>7</v>
      </c>
      <c r="CI57">
        <v>3</v>
      </c>
      <c r="CJ57">
        <v>12</v>
      </c>
      <c r="CL57">
        <v>10</v>
      </c>
      <c r="CM57">
        <v>3</v>
      </c>
      <c r="CN57">
        <v>0</v>
      </c>
      <c r="CO57">
        <v>2</v>
      </c>
      <c r="CP57">
        <v>12</v>
      </c>
      <c r="CQ57">
        <v>4</v>
      </c>
      <c r="CR57">
        <v>3</v>
      </c>
      <c r="CS57">
        <v>1</v>
      </c>
      <c r="CT57">
        <v>9</v>
      </c>
      <c r="CU57">
        <v>0</v>
      </c>
      <c r="CV57">
        <v>3</v>
      </c>
      <c r="CW57">
        <v>7</v>
      </c>
      <c r="CX57">
        <v>10</v>
      </c>
      <c r="CY57">
        <v>2</v>
      </c>
      <c r="CZ57">
        <v>1</v>
      </c>
      <c r="DA57">
        <v>7</v>
      </c>
      <c r="DC57">
        <f>((7/15)*100)</f>
        <v>46.666666666666664</v>
      </c>
      <c r="DD57">
        <f>((6/15)*100)</f>
        <v>40</v>
      </c>
      <c r="DE57">
        <f>((7/15)*100)</f>
        <v>46.666666666666664</v>
      </c>
      <c r="DF57">
        <f>((13/18)*100)</f>
        <v>72.222222222222214</v>
      </c>
      <c r="DG57">
        <f>((9/18)*100)</f>
        <v>50</v>
      </c>
      <c r="DH57">
        <f>((7/18)*100)</f>
        <v>38.888888888888893</v>
      </c>
      <c r="DI57">
        <f>((7/16)*100)</f>
        <v>43.75</v>
      </c>
      <c r="DJ57">
        <f>((7/16)*100)</f>
        <v>43.75</v>
      </c>
      <c r="DK57">
        <f>((12/16)*100)</f>
        <v>75</v>
      </c>
      <c r="DL57">
        <f>((7/14)*100)</f>
        <v>50</v>
      </c>
      <c r="DM57">
        <f>((3/14)*100)</f>
        <v>21.428571428571427</v>
      </c>
      <c r="DN57">
        <f>((12/14)*100)</f>
        <v>85.714285714285708</v>
      </c>
      <c r="DP57">
        <f>((3/10)*100)</f>
        <v>30</v>
      </c>
      <c r="DQ57">
        <f>((0/10)*100)</f>
        <v>0</v>
      </c>
      <c r="DR57">
        <f>((2/10)*100)</f>
        <v>20</v>
      </c>
      <c r="DS57">
        <f>((4/12)*100)</f>
        <v>33.333333333333329</v>
      </c>
      <c r="DT57">
        <f>((3/12)*100)</f>
        <v>25</v>
      </c>
      <c r="DU57">
        <f>((1/12)*100)</f>
        <v>8.3333333333333321</v>
      </c>
      <c r="DV57">
        <f>((0/9)*100)</f>
        <v>0</v>
      </c>
      <c r="DW57">
        <f>((3/9)*100)</f>
        <v>33.333333333333329</v>
      </c>
      <c r="DX57">
        <f>((7/9)*100)</f>
        <v>77.777777777777786</v>
      </c>
      <c r="DY57">
        <f>((2/10)*100)</f>
        <v>20</v>
      </c>
      <c r="DZ57">
        <f>((1/10)*100)</f>
        <v>10</v>
      </c>
      <c r="EA57">
        <f>((7/10)*100)</f>
        <v>70</v>
      </c>
    </row>
    <row r="58" spans="1:131" x14ac:dyDescent="0.25">
      <c r="A58">
        <v>153.108724</v>
      </c>
      <c r="B58">
        <v>7.8238260000000004</v>
      </c>
      <c r="C58">
        <v>123.12549100000001</v>
      </c>
      <c r="D58">
        <v>6.6656769999999996</v>
      </c>
      <c r="E58">
        <v>152.707245</v>
      </c>
      <c r="F58">
        <v>6.9906129999999997</v>
      </c>
      <c r="G58">
        <v>154.340867</v>
      </c>
      <c r="H58">
        <v>9.7783680000000004</v>
      </c>
      <c r="K58">
        <f>(17/200)</f>
        <v>8.5000000000000006E-2</v>
      </c>
      <c r="L58">
        <f>(15/200)</f>
        <v>7.4999999999999997E-2</v>
      </c>
      <c r="M58">
        <f>(16/200)</f>
        <v>0.08</v>
      </c>
      <c r="N58">
        <f>(16/200)</f>
        <v>0.08</v>
      </c>
      <c r="P58">
        <f>(9/200)</f>
        <v>4.4999999999999998E-2</v>
      </c>
      <c r="Q58">
        <f>(9/200)</f>
        <v>4.4999999999999998E-2</v>
      </c>
      <c r="R58">
        <f>(9/200)</f>
        <v>4.4999999999999998E-2</v>
      </c>
      <c r="S58">
        <f>(11/200)</f>
        <v>5.5E-2</v>
      </c>
      <c r="U58">
        <f>0.085+0.045</f>
        <v>0.13</v>
      </c>
      <c r="V58">
        <f>0.075+0.045</f>
        <v>0.12</v>
      </c>
      <c r="W58">
        <f>0.08+0.045</f>
        <v>0.125</v>
      </c>
      <c r="X58">
        <f>0.08+0.055</f>
        <v>0.13500000000000001</v>
      </c>
      <c r="Z58">
        <f>SQRT((ABS($A$59-$A$58)^2+(ABS($B$59-$B$58)^2)))</f>
        <v>34.916234338977389</v>
      </c>
      <c r="AA58">
        <f>SQRT((ABS($C$59-$C$58)^2+(ABS($D$59-$D$58)^2)))</f>
        <v>26.18578604723265</v>
      </c>
      <c r="AB58">
        <f>SQRT((ABS($E$59-$E$58)^2+(ABS($F$59-$F$58)^2)))</f>
        <v>35.600292714265827</v>
      </c>
      <c r="AC58">
        <f>SQRT((ABS($G$59-$G$58)^2+(ABS($H$59-$H$58)^2)))</f>
        <v>35.910120173557985</v>
      </c>
      <c r="AJ58">
        <f>1/0.13</f>
        <v>7.6923076923076916</v>
      </c>
      <c r="AK58">
        <f>1/0.12</f>
        <v>8.3333333333333339</v>
      </c>
      <c r="AL58">
        <f>1/0.125</f>
        <v>8</v>
      </c>
      <c r="AM58">
        <f>1/0.135</f>
        <v>7.4074074074074066</v>
      </c>
      <c r="AO58">
        <f t="shared" si="21"/>
        <v>268.58641799213376</v>
      </c>
      <c r="AP58">
        <f t="shared" si="22"/>
        <v>218.21488372693875</v>
      </c>
      <c r="AQ58">
        <f t="shared" si="23"/>
        <v>284.80234171412661</v>
      </c>
      <c r="AR58">
        <f t="shared" si="24"/>
        <v>266.00089017450358</v>
      </c>
      <c r="AV58">
        <f>((0.085/0.13)*100)</f>
        <v>65.384615384615387</v>
      </c>
      <c r="AW58">
        <f>((0.075/0.12)*100)</f>
        <v>62.5</v>
      </c>
      <c r="AX58">
        <f>((0.08/0.125)*100)</f>
        <v>64</v>
      </c>
      <c r="AY58">
        <f>((0.08/0.135)*100)</f>
        <v>59.259259259259252</v>
      </c>
      <c r="BA58">
        <f>((0.045/0.13)*100)</f>
        <v>34.615384615384613</v>
      </c>
      <c r="BB58">
        <f>((0.045/0.12)*100)</f>
        <v>37.5</v>
      </c>
      <c r="BC58">
        <f>((0.045/0.125)*100)</f>
        <v>36</v>
      </c>
      <c r="BD58">
        <f>((0.055/0.135)*100)</f>
        <v>40.74074074074074</v>
      </c>
      <c r="BF58">
        <f>ABS($B$58-$D$58)</f>
        <v>1.1581490000000008</v>
      </c>
      <c r="BG58">
        <f>ABS($F$58-$H$58)</f>
        <v>2.7877550000000006</v>
      </c>
      <c r="BL58">
        <f>SQRT((ABS($A$58-$E$58)^2+(ABS($B$58-$F$58)^2)))</f>
        <v>0.92489420519862542</v>
      </c>
      <c r="BM58">
        <f>SQRT((ABS($C$58-$G$59)^2+(ABS($D$58-$H$59)^2)))</f>
        <v>5.0271637014193145</v>
      </c>
      <c r="BO58">
        <f>SQRT((ABS($A$58-$G$58)^2+(ABS($B$58-$H$58)^2)))</f>
        <v>2.3105001195007584</v>
      </c>
      <c r="BP58">
        <f>SQRT((ABS($C$58-$E$59)^2+(ABS($D$58-$F$59)^2)))</f>
        <v>6.2204537872734837</v>
      </c>
      <c r="BS58" t="e">
        <f>DEGREES(ACOS((5.34526931700219^2+0^2-5.34526931700219^2)/(2*5.34526931700219*0)))</f>
        <v>#DIV/0!</v>
      </c>
      <c r="BU58">
        <v>17</v>
      </c>
      <c r="BV58">
        <v>13</v>
      </c>
      <c r="BW58">
        <v>8</v>
      </c>
      <c r="BX58">
        <v>8</v>
      </c>
      <c r="BY58">
        <v>15</v>
      </c>
      <c r="BZ58">
        <v>10</v>
      </c>
      <c r="CA58">
        <v>6</v>
      </c>
      <c r="CB58">
        <v>4</v>
      </c>
      <c r="CC58">
        <v>16</v>
      </c>
      <c r="CD58">
        <v>6</v>
      </c>
      <c r="CE58">
        <v>7</v>
      </c>
      <c r="CF58">
        <v>14</v>
      </c>
      <c r="CG58">
        <v>16</v>
      </c>
      <c r="CH58">
        <v>8</v>
      </c>
      <c r="CI58">
        <v>7</v>
      </c>
      <c r="CJ58">
        <v>14</v>
      </c>
      <c r="CL58">
        <v>9</v>
      </c>
      <c r="CM58">
        <v>4</v>
      </c>
      <c r="CN58">
        <v>0</v>
      </c>
      <c r="CO58">
        <v>2</v>
      </c>
      <c r="CP58">
        <v>9</v>
      </c>
      <c r="CQ58">
        <v>5</v>
      </c>
      <c r="CR58">
        <v>0</v>
      </c>
      <c r="CS58">
        <v>0</v>
      </c>
      <c r="CT58">
        <v>9</v>
      </c>
      <c r="CU58">
        <v>0</v>
      </c>
      <c r="CV58">
        <v>0</v>
      </c>
      <c r="CW58">
        <v>7</v>
      </c>
      <c r="CX58">
        <v>11</v>
      </c>
      <c r="CY58">
        <v>2</v>
      </c>
      <c r="CZ58">
        <v>0</v>
      </c>
      <c r="DA58">
        <v>7</v>
      </c>
      <c r="DC58">
        <f>((13/17)*100)</f>
        <v>76.470588235294116</v>
      </c>
      <c r="DD58">
        <f>((8/17)*100)</f>
        <v>47.058823529411761</v>
      </c>
      <c r="DE58">
        <f>((8/17)*100)</f>
        <v>47.058823529411761</v>
      </c>
      <c r="DF58">
        <f>((10/15)*100)</f>
        <v>66.666666666666657</v>
      </c>
      <c r="DG58">
        <f>((6/15)*100)</f>
        <v>40</v>
      </c>
      <c r="DH58">
        <f>((4/15)*100)</f>
        <v>26.666666666666668</v>
      </c>
      <c r="DI58">
        <f>((6/16)*100)</f>
        <v>37.5</v>
      </c>
      <c r="DJ58">
        <f>((7/16)*100)</f>
        <v>43.75</v>
      </c>
      <c r="DK58">
        <f>((14/16)*100)</f>
        <v>87.5</v>
      </c>
      <c r="DL58">
        <f>((8/16)*100)</f>
        <v>50</v>
      </c>
      <c r="DM58">
        <f>((7/16)*100)</f>
        <v>43.75</v>
      </c>
      <c r="DN58">
        <f>((14/16)*100)</f>
        <v>87.5</v>
      </c>
      <c r="DP58">
        <f>((4/9)*100)</f>
        <v>44.444444444444443</v>
      </c>
      <c r="DQ58">
        <f>((0/9)*100)</f>
        <v>0</v>
      </c>
      <c r="DR58">
        <f>((2/9)*100)</f>
        <v>22.222222222222221</v>
      </c>
      <c r="DS58">
        <f>((5/9)*100)</f>
        <v>55.555555555555557</v>
      </c>
      <c r="DT58">
        <f>((0/9)*100)</f>
        <v>0</v>
      </c>
      <c r="DU58">
        <f>((0/9)*100)</f>
        <v>0</v>
      </c>
      <c r="DV58">
        <f>((0/9)*100)</f>
        <v>0</v>
      </c>
      <c r="DW58">
        <f>((0/9)*100)</f>
        <v>0</v>
      </c>
      <c r="DX58">
        <f>((7/9)*100)</f>
        <v>77.777777777777786</v>
      </c>
      <c r="DY58">
        <f>((2/11)*100)</f>
        <v>18.181818181818183</v>
      </c>
      <c r="DZ58">
        <f>((0/11)*100)</f>
        <v>0</v>
      </c>
      <c r="EA58">
        <f>((7/11)*100)</f>
        <v>63.636363636363633</v>
      </c>
    </row>
    <row r="59" spans="1:131" x14ac:dyDescent="0.25">
      <c r="A59">
        <v>118.26034000000001</v>
      </c>
      <c r="B59">
        <v>5.6481529999999998</v>
      </c>
      <c r="C59">
        <v>96.942551000000009</v>
      </c>
      <c r="D59">
        <v>7.0517390000000004</v>
      </c>
      <c r="E59">
        <v>117.17024500000001</v>
      </c>
      <c r="F59">
        <v>4.8687100000000001</v>
      </c>
      <c r="G59">
        <v>118.45280300000002</v>
      </c>
      <c r="H59">
        <v>8.5199590000000001</v>
      </c>
      <c r="K59">
        <f>(15/200)</f>
        <v>7.4999999999999997E-2</v>
      </c>
      <c r="L59">
        <f>(15/200)</f>
        <v>7.4999999999999997E-2</v>
      </c>
      <c r="M59">
        <f>(16/200)</f>
        <v>0.08</v>
      </c>
      <c r="N59">
        <f>(14/200)</f>
        <v>7.0000000000000007E-2</v>
      </c>
      <c r="P59">
        <f>(10/200)</f>
        <v>0.05</v>
      </c>
      <c r="Q59">
        <f>(10/200)</f>
        <v>0.05</v>
      </c>
      <c r="R59">
        <f>(9/200)</f>
        <v>4.4999999999999998E-2</v>
      </c>
      <c r="S59">
        <f>(11/200)</f>
        <v>5.5E-2</v>
      </c>
      <c r="U59">
        <f>0.075+0.05</f>
        <v>0.125</v>
      </c>
      <c r="V59">
        <f>0.075+0.05</f>
        <v>0.125</v>
      </c>
      <c r="W59">
        <f>0.08+0.045</f>
        <v>0.125</v>
      </c>
      <c r="X59">
        <f>0.07+0.055</f>
        <v>0.125</v>
      </c>
      <c r="Z59">
        <f>SQRT((ABS($A$60-$A$59)^2+(ABS($B$60-$B$59)^2)))</f>
        <v>26.763728817981725</v>
      </c>
      <c r="AA59">
        <f>SQRT((ABS($C$60-$C$59)^2+(ABS($D$60-$D$59)^2)))</f>
        <v>23.18027024606797</v>
      </c>
      <c r="AB59">
        <f>SQRT((ABS($E$60-$E$59)^2+(ABS($F$60-$F$59)^2)))</f>
        <v>27.563036569277958</v>
      </c>
      <c r="AC59">
        <f>SQRT((ABS($G$60-$G$59)^2+(ABS($H$60-$H$59)^2)))</f>
        <v>27.677260525217747</v>
      </c>
      <c r="AJ59">
        <f>1/0.125</f>
        <v>8</v>
      </c>
      <c r="AK59">
        <f>1/0.125</f>
        <v>8</v>
      </c>
      <c r="AL59">
        <f>1/0.125</f>
        <v>8</v>
      </c>
      <c r="AM59">
        <f>1/0.125</f>
        <v>8</v>
      </c>
      <c r="AO59">
        <f t="shared" si="21"/>
        <v>214.1098305438538</v>
      </c>
      <c r="AP59">
        <f t="shared" si="22"/>
        <v>185.44216196854376</v>
      </c>
      <c r="AQ59">
        <f t="shared" si="23"/>
        <v>220.50429255422367</v>
      </c>
      <c r="AR59">
        <f t="shared" si="24"/>
        <v>221.41808420174198</v>
      </c>
      <c r="AV59">
        <f>((0.075/0.125)*100)</f>
        <v>60</v>
      </c>
      <c r="AW59">
        <f>((0.075/0.125)*100)</f>
        <v>60</v>
      </c>
      <c r="AX59">
        <f>((0.08/0.125)*100)</f>
        <v>64</v>
      </c>
      <c r="AY59">
        <f>((0.07/0.125)*100)</f>
        <v>56.000000000000007</v>
      </c>
      <c r="BA59">
        <f>((0.05/0.125)*100)</f>
        <v>40</v>
      </c>
      <c r="BB59">
        <f>((0.05/0.125)*100)</f>
        <v>40</v>
      </c>
      <c r="BC59">
        <f>((0.045/0.125)*100)</f>
        <v>36</v>
      </c>
      <c r="BD59">
        <f>((0.055/0.125)*100)</f>
        <v>44</v>
      </c>
      <c r="BF59">
        <f>ABS($B$59-$D$59)</f>
        <v>1.4035860000000007</v>
      </c>
      <c r="BG59">
        <f>ABS($F$59-$H$59)</f>
        <v>3.651249</v>
      </c>
      <c r="BL59">
        <f>SQRT((ABS($A$59-$E$59)^2+(ABS($B$59-$F$59)^2)))</f>
        <v>1.3400889893115349</v>
      </c>
      <c r="BM59">
        <f>SQRT((ABS($C$59-$G$60)^2+(ABS($D$59-$H$60)^2)))</f>
        <v>6.3764798689339575</v>
      </c>
      <c r="BO59">
        <f>SQRT((ABS($A$59-$G$59)^2+(ABS($B$59-$H$59)^2)))</f>
        <v>2.8782480275342852</v>
      </c>
      <c r="BP59">
        <f>SQRT((ABS($C$59-$E$60)^2+(ABS($D$59-$F$60)^2)))</f>
        <v>7.5337394016900401</v>
      </c>
      <c r="BU59">
        <v>15</v>
      </c>
      <c r="BV59">
        <v>10</v>
      </c>
      <c r="BW59">
        <v>6</v>
      </c>
      <c r="BX59">
        <v>6</v>
      </c>
      <c r="BY59">
        <v>15</v>
      </c>
      <c r="BZ59">
        <v>10</v>
      </c>
      <c r="CA59">
        <v>5</v>
      </c>
      <c r="CB59">
        <v>4</v>
      </c>
      <c r="CC59">
        <v>16</v>
      </c>
      <c r="CD59">
        <v>6</v>
      </c>
      <c r="CE59">
        <v>6</v>
      </c>
      <c r="CF59">
        <v>14</v>
      </c>
      <c r="CG59">
        <v>14</v>
      </c>
      <c r="CH59">
        <v>6</v>
      </c>
      <c r="CI59">
        <v>4</v>
      </c>
      <c r="CJ59">
        <v>14</v>
      </c>
      <c r="CL59">
        <v>10</v>
      </c>
      <c r="CM59">
        <v>5</v>
      </c>
      <c r="CN59">
        <v>0</v>
      </c>
      <c r="CO59">
        <v>2</v>
      </c>
      <c r="CP59">
        <v>10</v>
      </c>
      <c r="CQ59">
        <v>5</v>
      </c>
      <c r="CR59">
        <v>0</v>
      </c>
      <c r="CS59">
        <v>0</v>
      </c>
      <c r="CT59">
        <v>9</v>
      </c>
      <c r="CU59">
        <v>0</v>
      </c>
      <c r="CV59">
        <v>0</v>
      </c>
      <c r="CW59">
        <v>9</v>
      </c>
      <c r="CX59">
        <v>11</v>
      </c>
      <c r="CY59">
        <v>2</v>
      </c>
      <c r="CZ59">
        <v>0</v>
      </c>
      <c r="DA59">
        <v>9</v>
      </c>
      <c r="DC59">
        <f>((10/15)*100)</f>
        <v>66.666666666666657</v>
      </c>
      <c r="DD59">
        <f>((6/15)*100)</f>
        <v>40</v>
      </c>
      <c r="DE59">
        <f>((6/15)*100)</f>
        <v>40</v>
      </c>
      <c r="DF59">
        <f>((10/15)*100)</f>
        <v>66.666666666666657</v>
      </c>
      <c r="DG59">
        <f>((5/15)*100)</f>
        <v>33.333333333333329</v>
      </c>
      <c r="DH59">
        <f>((4/15)*100)</f>
        <v>26.666666666666668</v>
      </c>
      <c r="DI59">
        <f>((6/16)*100)</f>
        <v>37.5</v>
      </c>
      <c r="DJ59">
        <f>((6/16)*100)</f>
        <v>37.5</v>
      </c>
      <c r="DK59">
        <f>((14/16)*100)</f>
        <v>87.5</v>
      </c>
      <c r="DL59">
        <f>((6/14)*100)</f>
        <v>42.857142857142854</v>
      </c>
      <c r="DM59">
        <f>((4/14)*100)</f>
        <v>28.571428571428569</v>
      </c>
      <c r="DN59">
        <f>((14/14)*100)</f>
        <v>100</v>
      </c>
      <c r="DP59">
        <f>((5/10)*100)</f>
        <v>50</v>
      </c>
      <c r="DQ59">
        <f>((0/10)*100)</f>
        <v>0</v>
      </c>
      <c r="DR59">
        <f>((2/10)*100)</f>
        <v>20</v>
      </c>
      <c r="DS59">
        <f>((5/10)*100)</f>
        <v>50</v>
      </c>
      <c r="DT59">
        <f>((0/10)*100)</f>
        <v>0</v>
      </c>
      <c r="DU59">
        <f>((0/10)*100)</f>
        <v>0</v>
      </c>
      <c r="DV59">
        <f>((0/9)*100)</f>
        <v>0</v>
      </c>
      <c r="DW59">
        <f>((0/9)*100)</f>
        <v>0</v>
      </c>
      <c r="DX59">
        <f>((9/9)*100)</f>
        <v>100</v>
      </c>
      <c r="DY59">
        <f>((2/11)*100)</f>
        <v>18.181818181818183</v>
      </c>
      <c r="DZ59">
        <f>((0/11)*100)</f>
        <v>0</v>
      </c>
      <c r="EA59">
        <f>((9/11)*100)</f>
        <v>81.818181818181827</v>
      </c>
    </row>
    <row r="60" spans="1:131" x14ac:dyDescent="0.25">
      <c r="A60">
        <v>91.499491000000006</v>
      </c>
      <c r="B60">
        <v>6.0407609999999998</v>
      </c>
      <c r="C60">
        <v>73.773113000000009</v>
      </c>
      <c r="D60">
        <v>7.7603090000000003</v>
      </c>
      <c r="E60">
        <v>89.610880000000009</v>
      </c>
      <c r="F60">
        <v>5.3185830000000003</v>
      </c>
      <c r="G60">
        <v>90.775973000000008</v>
      </c>
      <c r="H60">
        <v>8.6743330000000007</v>
      </c>
      <c r="K60">
        <f>(16/200)</f>
        <v>0.08</v>
      </c>
      <c r="L60">
        <f>(11/200)</f>
        <v>5.5E-2</v>
      </c>
      <c r="M60">
        <f>(18/200)</f>
        <v>0.09</v>
      </c>
      <c r="N60">
        <f>(15/200)</f>
        <v>7.4999999999999997E-2</v>
      </c>
      <c r="P60">
        <f>(10/200)</f>
        <v>0.05</v>
      </c>
      <c r="Q60">
        <f>(10/200)</f>
        <v>0.05</v>
      </c>
      <c r="R60">
        <f>(10/200)</f>
        <v>0.05</v>
      </c>
      <c r="S60">
        <f>(11/200)</f>
        <v>5.5E-2</v>
      </c>
      <c r="U60">
        <f>0.08+0.05</f>
        <v>0.13</v>
      </c>
      <c r="V60">
        <f>0.055+0.05</f>
        <v>0.10500000000000001</v>
      </c>
      <c r="W60">
        <f>0.09+0.05</f>
        <v>0.14000000000000001</v>
      </c>
      <c r="X60">
        <f>0.075+0.055</f>
        <v>0.13</v>
      </c>
      <c r="Z60">
        <f>SQRT((ABS($A$61-$A$60)^2+(ABS($B$61-$B$60)^2)))</f>
        <v>24.055340642649906</v>
      </c>
      <c r="AA60">
        <f>SQRT((ABS($C$61-$C$60)^2+(ABS($D$61-$D$60)^2)))</f>
        <v>21.732080507590833</v>
      </c>
      <c r="AB60">
        <f>SQRT((ABS($E$61-$E$60)^2+(ABS($F$61-$F$60)^2)))</f>
        <v>24.90580629526767</v>
      </c>
      <c r="AC60">
        <f>SQRT((ABS($G$61-$G$60)^2+(ABS($H$61-$H$60)^2)))</f>
        <v>24.124258019233558</v>
      </c>
      <c r="AJ60">
        <f>1/0.13</f>
        <v>7.6923076923076916</v>
      </c>
      <c r="AK60">
        <f>1/0.105</f>
        <v>9.5238095238095237</v>
      </c>
      <c r="AL60">
        <f>1/0.14</f>
        <v>7.1428571428571423</v>
      </c>
      <c r="AM60">
        <f>1/0.13</f>
        <v>7.6923076923076916</v>
      </c>
      <c r="AO60">
        <f t="shared" si="21"/>
        <v>185.04108186653772</v>
      </c>
      <c r="AP60">
        <f t="shared" si="22"/>
        <v>206.97219531038886</v>
      </c>
      <c r="AQ60">
        <f t="shared" si="23"/>
        <v>177.89861639476905</v>
      </c>
      <c r="AR60">
        <f t="shared" si="24"/>
        <v>185.57121553256582</v>
      </c>
      <c r="AV60">
        <f>((0.08/0.13)*100)</f>
        <v>61.53846153846154</v>
      </c>
      <c r="AW60">
        <f>((0.055/0.105)*100)</f>
        <v>52.380952380952387</v>
      </c>
      <c r="AX60">
        <f>((0.09/0.14)*100)</f>
        <v>64.285714285714278</v>
      </c>
      <c r="AY60">
        <f>((0.075/0.13)*100)</f>
        <v>57.692307692307686</v>
      </c>
      <c r="BA60">
        <f>((0.05/0.13)*100)</f>
        <v>38.461538461538467</v>
      </c>
      <c r="BB60">
        <f>((0.05/0.105)*100)</f>
        <v>47.61904761904762</v>
      </c>
      <c r="BC60">
        <f>((0.05/0.14)*100)</f>
        <v>35.714285714285715</v>
      </c>
      <c r="BD60">
        <f>((0.055/0.13)*100)</f>
        <v>42.307692307692307</v>
      </c>
      <c r="BF60">
        <f>ABS($B$60-$D$60)</f>
        <v>1.7195480000000005</v>
      </c>
      <c r="BG60">
        <f>ABS($F$60-$H$60)</f>
        <v>3.3557500000000005</v>
      </c>
      <c r="BL60">
        <f>SQRT((ABS($A$60-$E$60)^2+(ABS($B$60-$F$60)^2)))</f>
        <v>2.021977391813516</v>
      </c>
      <c r="BM60">
        <f>SQRT((ABS($C$60-$G$61)^2+(ABS($D$60-$H$61)^2)))</f>
        <v>7.220485469415074</v>
      </c>
      <c r="BO60">
        <f>SQRT((ABS($A$60-$G$60)^2+(ABS($B$60-$H$60)^2)))</f>
        <v>2.7311498998604971</v>
      </c>
      <c r="BP60">
        <f>SQRT((ABS($C$60-$E$61)^2+(ABS($D$60-$F$61)^2)))</f>
        <v>9.2443412028441081</v>
      </c>
      <c r="BU60">
        <v>16</v>
      </c>
      <c r="BV60">
        <v>10</v>
      </c>
      <c r="BW60">
        <v>6</v>
      </c>
      <c r="BX60">
        <v>7</v>
      </c>
      <c r="BY60">
        <v>11</v>
      </c>
      <c r="BZ60">
        <v>6</v>
      </c>
      <c r="CA60">
        <v>8</v>
      </c>
      <c r="CB60">
        <v>4</v>
      </c>
      <c r="CC60">
        <v>18</v>
      </c>
      <c r="CD60">
        <v>9</v>
      </c>
      <c r="CE60">
        <v>8</v>
      </c>
      <c r="CF60">
        <v>14</v>
      </c>
      <c r="CG60">
        <v>15</v>
      </c>
      <c r="CH60">
        <v>7</v>
      </c>
      <c r="CI60">
        <v>5</v>
      </c>
      <c r="CJ60">
        <v>14</v>
      </c>
      <c r="CL60">
        <v>10</v>
      </c>
      <c r="CM60">
        <v>5</v>
      </c>
      <c r="CN60">
        <v>0</v>
      </c>
      <c r="CO60">
        <v>2</v>
      </c>
      <c r="CP60">
        <v>10</v>
      </c>
      <c r="CQ60">
        <v>4</v>
      </c>
      <c r="CR60">
        <v>0</v>
      </c>
      <c r="CS60">
        <v>0</v>
      </c>
      <c r="CT60">
        <v>10</v>
      </c>
      <c r="CU60">
        <v>0</v>
      </c>
      <c r="CV60">
        <v>0</v>
      </c>
      <c r="CW60">
        <v>9</v>
      </c>
      <c r="CX60">
        <v>11</v>
      </c>
      <c r="CY60">
        <v>2</v>
      </c>
      <c r="CZ60">
        <v>0</v>
      </c>
      <c r="DA60">
        <v>9</v>
      </c>
      <c r="DC60">
        <f>((10/16)*100)</f>
        <v>62.5</v>
      </c>
      <c r="DD60">
        <f>((6/16)*100)</f>
        <v>37.5</v>
      </c>
      <c r="DE60">
        <f>((7/16)*100)</f>
        <v>43.75</v>
      </c>
      <c r="DF60">
        <f>((6/11)*100)</f>
        <v>54.54545454545454</v>
      </c>
      <c r="DG60">
        <f>((8/11)*100)</f>
        <v>72.727272727272734</v>
      </c>
      <c r="DH60">
        <f>((4/11)*100)</f>
        <v>36.363636363636367</v>
      </c>
      <c r="DI60">
        <f>((9/18)*100)</f>
        <v>50</v>
      </c>
      <c r="DJ60">
        <f>((8/18)*100)</f>
        <v>44.444444444444443</v>
      </c>
      <c r="DK60">
        <f>((14/18)*100)</f>
        <v>77.777777777777786</v>
      </c>
      <c r="DL60">
        <f>((7/15)*100)</f>
        <v>46.666666666666664</v>
      </c>
      <c r="DM60">
        <f>((5/15)*100)</f>
        <v>33.333333333333329</v>
      </c>
      <c r="DN60">
        <f>((14/15)*100)</f>
        <v>93.333333333333329</v>
      </c>
      <c r="DP60">
        <f>((5/10)*100)</f>
        <v>50</v>
      </c>
      <c r="DQ60">
        <f>((0/10)*100)</f>
        <v>0</v>
      </c>
      <c r="DR60">
        <f>((2/10)*100)</f>
        <v>20</v>
      </c>
      <c r="DS60">
        <f>((4/10)*100)</f>
        <v>40</v>
      </c>
      <c r="DT60">
        <f>((0/10)*100)</f>
        <v>0</v>
      </c>
      <c r="DU60">
        <f>((0/10)*100)</f>
        <v>0</v>
      </c>
      <c r="DV60">
        <f>((0/10)*100)</f>
        <v>0</v>
      </c>
      <c r="DW60">
        <f>((0/10)*100)</f>
        <v>0</v>
      </c>
      <c r="DX60">
        <f>((9/10)*100)</f>
        <v>90</v>
      </c>
      <c r="DY60">
        <f>((2/11)*100)</f>
        <v>18.181818181818183</v>
      </c>
      <c r="DZ60">
        <f>((0/11)*100)</f>
        <v>0</v>
      </c>
      <c r="EA60">
        <f>((9/11)*100)</f>
        <v>81.818181818181827</v>
      </c>
    </row>
    <row r="61" spans="1:131" x14ac:dyDescent="0.25">
      <c r="A61">
        <v>67.447970999999995</v>
      </c>
      <c r="B61">
        <v>6.4694789999999998</v>
      </c>
      <c r="C61">
        <v>52.041038</v>
      </c>
      <c r="D61">
        <v>7.7757810000000003</v>
      </c>
      <c r="E61">
        <v>64.712492999999995</v>
      </c>
      <c r="F61">
        <v>5.9264580000000002</v>
      </c>
      <c r="G61">
        <v>66.653437999999994</v>
      </c>
      <c r="H61">
        <v>8.9626560000000008</v>
      </c>
      <c r="K61">
        <f>(15/200)</f>
        <v>7.4999999999999997E-2</v>
      </c>
      <c r="M61">
        <f>(14/200)</f>
        <v>7.0000000000000007E-2</v>
      </c>
      <c r="N61">
        <f>(12/200)</f>
        <v>0.06</v>
      </c>
      <c r="P61">
        <f>(9/200)</f>
        <v>4.4999999999999998E-2</v>
      </c>
      <c r="Q61">
        <f>(12/200)</f>
        <v>0.06</v>
      </c>
      <c r="R61">
        <f>(10/200)</f>
        <v>0.05</v>
      </c>
      <c r="S61">
        <f>(11/200)</f>
        <v>5.5E-2</v>
      </c>
      <c r="U61">
        <f>0.075+0.045</f>
        <v>0.12</v>
      </c>
      <c r="W61">
        <f>0.07+0.05</f>
        <v>0.12000000000000001</v>
      </c>
      <c r="X61">
        <f>0.06+0.055</f>
        <v>0.11499999999999999</v>
      </c>
      <c r="Z61">
        <f>SQRT((ABS($A$62-$A$61)^2+(ABS($B$62-$B$61)^2)))</f>
        <v>22.565759179733192</v>
      </c>
      <c r="AB61">
        <f>SQRT((ABS($E$62-$E$61)^2+(ABS($F$62-$F$61)^2)))</f>
        <v>20.342009520594384</v>
      </c>
      <c r="AC61">
        <f>SQRT((ABS($G$62-$G$61)^2+(ABS($H$62-$H$61)^2)))</f>
        <v>18.020206689890898</v>
      </c>
      <c r="AJ61">
        <f>1/0.12</f>
        <v>8.3333333333333339</v>
      </c>
      <c r="AL61">
        <f>1/0.12</f>
        <v>8.3333333333333339</v>
      </c>
      <c r="AM61">
        <f>1/0.115</f>
        <v>8.695652173913043</v>
      </c>
      <c r="AO61">
        <f t="shared" si="21"/>
        <v>188.04799316444328</v>
      </c>
      <c r="AQ61">
        <f t="shared" si="23"/>
        <v>169.51674600495318</v>
      </c>
      <c r="AR61">
        <f t="shared" si="24"/>
        <v>156.69744947731218</v>
      </c>
      <c r="AV61">
        <f>((0.075/0.12)*100)</f>
        <v>62.5</v>
      </c>
      <c r="AX61">
        <f>((0.07/0.12)*100)</f>
        <v>58.333333333333336</v>
      </c>
      <c r="AY61">
        <f>((0.06/0.115)*100)</f>
        <v>52.173913043478258</v>
      </c>
      <c r="BA61">
        <f>((0.045/0.12)*100)</f>
        <v>37.5</v>
      </c>
      <c r="BC61">
        <f>((0.05/0.12)*100)</f>
        <v>41.666666666666671</v>
      </c>
      <c r="BD61">
        <f>((0.055/0.115)*100)</f>
        <v>47.826086956521735</v>
      </c>
      <c r="BF61">
        <f>ABS($B$61-$D$61)</f>
        <v>1.3063020000000005</v>
      </c>
      <c r="BG61">
        <f>ABS($F$61-$H$61)</f>
        <v>3.0361980000000006</v>
      </c>
      <c r="BL61">
        <f>SQRT((ABS($A$61-$E$61)^2+(ABS($B$61-$F$61)^2)))</f>
        <v>2.7888549074709861</v>
      </c>
      <c r="BO61">
        <f>SQRT((ABS($A$61-$G$61)^2+(ABS($B$61-$H$61)^2)))</f>
        <v>2.6167182197206498</v>
      </c>
      <c r="BP61">
        <f>SQRT((ABS($C$61-$E$62)^2+(ABS($D$61-$F$62)^2)))</f>
        <v>8.0445360278007918</v>
      </c>
      <c r="BU61">
        <v>15</v>
      </c>
      <c r="BV61">
        <v>6</v>
      </c>
      <c r="BW61">
        <v>5</v>
      </c>
      <c r="BX61">
        <v>5</v>
      </c>
      <c r="CC61">
        <v>14</v>
      </c>
      <c r="CD61">
        <v>2</v>
      </c>
      <c r="CE61">
        <v>9</v>
      </c>
      <c r="CF61">
        <v>9</v>
      </c>
      <c r="CG61">
        <v>12</v>
      </c>
      <c r="CH61">
        <v>5</v>
      </c>
      <c r="CI61">
        <v>4</v>
      </c>
      <c r="CJ61">
        <v>9</v>
      </c>
      <c r="CL61">
        <v>9</v>
      </c>
      <c r="CM61">
        <v>4</v>
      </c>
      <c r="CN61">
        <v>0</v>
      </c>
      <c r="CO61">
        <v>1</v>
      </c>
      <c r="CP61">
        <v>12</v>
      </c>
      <c r="CQ61">
        <v>3</v>
      </c>
      <c r="CR61">
        <v>7</v>
      </c>
      <c r="CS61">
        <v>4</v>
      </c>
      <c r="CT61">
        <v>10</v>
      </c>
      <c r="CU61">
        <v>0</v>
      </c>
      <c r="CV61">
        <v>7</v>
      </c>
      <c r="CW61">
        <v>7</v>
      </c>
      <c r="CX61">
        <v>11</v>
      </c>
      <c r="CY61">
        <v>1</v>
      </c>
      <c r="CZ61">
        <v>4</v>
      </c>
      <c r="DA61">
        <v>7</v>
      </c>
      <c r="DC61">
        <f>((6/15)*100)</f>
        <v>40</v>
      </c>
      <c r="DD61">
        <f>((5/15)*100)</f>
        <v>33.333333333333329</v>
      </c>
      <c r="DE61">
        <f>((5/15)*100)</f>
        <v>33.333333333333329</v>
      </c>
      <c r="DI61">
        <f>((2/14)*100)</f>
        <v>14.285714285714285</v>
      </c>
      <c r="DJ61">
        <f>((9/14)*100)</f>
        <v>64.285714285714292</v>
      </c>
      <c r="DK61">
        <f>((9/14)*100)</f>
        <v>64.285714285714292</v>
      </c>
      <c r="DL61">
        <f>((5/12)*100)</f>
        <v>41.666666666666671</v>
      </c>
      <c r="DM61">
        <f>((4/12)*100)</f>
        <v>33.333333333333329</v>
      </c>
      <c r="DN61">
        <f>((9/12)*100)</f>
        <v>75</v>
      </c>
      <c r="DP61">
        <f>((4/9)*100)</f>
        <v>44.444444444444443</v>
      </c>
      <c r="DQ61">
        <f>((0/9)*100)</f>
        <v>0</v>
      </c>
      <c r="DR61">
        <f>((1/9)*100)</f>
        <v>11.111111111111111</v>
      </c>
      <c r="DS61">
        <f>((3/12)*100)</f>
        <v>25</v>
      </c>
      <c r="DT61">
        <f>((7/12)*100)</f>
        <v>58.333333333333336</v>
      </c>
      <c r="DU61">
        <f>((4/12)*100)</f>
        <v>33.333333333333329</v>
      </c>
      <c r="DV61">
        <f>((0/10)*100)</f>
        <v>0</v>
      </c>
      <c r="DW61">
        <f>((7/10)*100)</f>
        <v>70</v>
      </c>
      <c r="DX61">
        <f>((7/10)*100)</f>
        <v>70</v>
      </c>
      <c r="DY61">
        <f>((1/11)*100)</f>
        <v>9.0909090909090917</v>
      </c>
      <c r="DZ61">
        <f>((4/11)*100)</f>
        <v>36.363636363636367</v>
      </c>
      <c r="EA61">
        <f>((7/11)*100)</f>
        <v>63.636363636363633</v>
      </c>
    </row>
    <row r="62" spans="1:131" x14ac:dyDescent="0.25">
      <c r="A62">
        <v>44.886507999999999</v>
      </c>
      <c r="B62">
        <v>6.9097910000000002</v>
      </c>
      <c r="E62">
        <v>44.379425000000005</v>
      </c>
      <c r="F62">
        <v>5.323385</v>
      </c>
      <c r="G62">
        <v>48.637863000000003</v>
      </c>
      <c r="H62">
        <v>8.5541140000000002</v>
      </c>
      <c r="P62">
        <f>(12/200)</f>
        <v>0.06</v>
      </c>
      <c r="BG62">
        <f>ABS($F$62-$H$62)</f>
        <v>3.2307290000000002</v>
      </c>
      <c r="BI62">
        <v>2.8303075000000004</v>
      </c>
      <c r="BJ62">
        <v>2.8343769999999995</v>
      </c>
      <c r="BO62">
        <f>SQRT((ABS($A$62-$G$62)^2+(ABS($B$62-$H$62)^2)))</f>
        <v>4.0959080146353415</v>
      </c>
      <c r="CL62">
        <v>12</v>
      </c>
      <c r="CM62">
        <v>3</v>
      </c>
      <c r="CN62">
        <v>0</v>
      </c>
      <c r="CO62">
        <v>5</v>
      </c>
      <c r="DP62">
        <f>((3/12)*100)</f>
        <v>25</v>
      </c>
      <c r="DQ62">
        <f>((0/12)*100)</f>
        <v>0</v>
      </c>
      <c r="DR62">
        <f>((5/12)*100)</f>
        <v>41.666666666666671</v>
      </c>
    </row>
    <row r="63" spans="1:131" x14ac:dyDescent="0.25">
      <c r="A63" t="s">
        <v>22</v>
      </c>
      <c r="B63" t="s">
        <v>22</v>
      </c>
      <c r="C63" t="s">
        <v>22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1B26-1C2E-41C0-95B1-EB25C6AB17FB}">
  <dimension ref="A1:CB1360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303</v>
      </c>
      <c r="BQ1" t="s">
        <v>304</v>
      </c>
      <c r="BR1" t="s">
        <v>305</v>
      </c>
      <c r="BS1" t="s">
        <v>306</v>
      </c>
      <c r="BT1" t="s">
        <v>307</v>
      </c>
      <c r="BU1" t="s">
        <v>308</v>
      </c>
      <c r="BV1" t="s">
        <v>309</v>
      </c>
      <c r="BW1" t="s">
        <v>310</v>
      </c>
      <c r="BX1" t="s">
        <v>311</v>
      </c>
      <c r="BY1" t="s">
        <v>312</v>
      </c>
      <c r="BZ1" t="s">
        <v>313</v>
      </c>
      <c r="CA1" t="s">
        <v>314</v>
      </c>
      <c r="CB1" t="s">
        <v>315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287</v>
      </c>
      <c r="U2">
        <v>198</v>
      </c>
      <c r="X2" t="s">
        <v>276</v>
      </c>
      <c r="Y2" t="s">
        <v>259</v>
      </c>
      <c r="Z2">
        <f>(Z$6/Z$4)*100</f>
        <v>97.474747474747474</v>
      </c>
      <c r="AD2">
        <f>(AD$6/AD$4)*100</f>
        <v>92.592592592592595</v>
      </c>
      <c r="AF2">
        <f>(AF$8/AF$6)*100</f>
        <v>98.165137614678898</v>
      </c>
      <c r="AI2" t="s">
        <v>206</v>
      </c>
      <c r="AJ2">
        <f>COUNTIF($P:$P,0)</f>
        <v>29</v>
      </c>
      <c r="AK2">
        <f>(AJ2/AJ7)*100</f>
        <v>2.165795369678865</v>
      </c>
      <c r="AL2">
        <f>(29/200)</f>
        <v>0.14499999999999999</v>
      </c>
      <c r="AN2">
        <v>17</v>
      </c>
      <c r="AO2">
        <v>4</v>
      </c>
      <c r="AP2">
        <v>4</v>
      </c>
      <c r="AQ2">
        <v>18</v>
      </c>
      <c r="AR2">
        <v>3</v>
      </c>
      <c r="AT2">
        <f>(($AO$3-$AN$2)/($AN$3-$AN$2))</f>
        <v>0.48148148148148145</v>
      </c>
      <c r="AU2">
        <f>(($AP$3-$AN$2)/($AN$3-$AN$2))</f>
        <v>0.55555555555555558</v>
      </c>
      <c r="AV2">
        <f>(($AQ$2-$AN$2)/($AN$3-$AN$2))</f>
        <v>3.7037037037037035E-2</v>
      </c>
      <c r="AW2">
        <f>(($AN$2-$AO$2)/($AO$3-$AO$2))</f>
        <v>0.5</v>
      </c>
      <c r="AX2">
        <f>(($AP$2-$AO$2)/($AO$3-$AO$2))</f>
        <v>0</v>
      </c>
      <c r="AY2">
        <f>(($AQ$2-$AO$2)/($AO$3-$AO$2))</f>
        <v>0.53846153846153844</v>
      </c>
      <c r="AZ2">
        <f>(($AN$2-$AP$2)/($AP$3-$AP$2))</f>
        <v>0.4642857142857143</v>
      </c>
      <c r="BA2">
        <f>(($AO$2-$AP$2)/($AP$3-$AP$2))</f>
        <v>0</v>
      </c>
      <c r="BB2">
        <f>(($AQ$2-$AP$2)/($AP$3-$AP$2))</f>
        <v>0.5</v>
      </c>
      <c r="BC2">
        <f>(($AN$3-$AQ$3)/($AQ$4-$AQ$3))</f>
        <v>8.3333333333333329E-2</v>
      </c>
      <c r="BD2">
        <f>(($AO$3-$AQ$2)/($AQ$3-$AQ$2))</f>
        <v>0.5</v>
      </c>
      <c r="BE2">
        <f>(($AP$3-$AQ$2)/($AQ$3-$AQ$2))</f>
        <v>0.58333333333333337</v>
      </c>
      <c r="BG2" t="s">
        <v>22</v>
      </c>
      <c r="BH2">
        <v>3</v>
      </c>
      <c r="BI2">
        <f>($BH$6-$BH$3)/200</f>
        <v>7.0000000000000007E-2</v>
      </c>
      <c r="BJ2">
        <f>($BH$38-$BH$2)/200</f>
        <v>1.01</v>
      </c>
      <c r="BK2">
        <f>SUM($BJ:$BJ)</f>
        <v>6.7249999999999996</v>
      </c>
      <c r="BL2" t="s">
        <v>30</v>
      </c>
      <c r="BM2">
        <f>AVERAGE($BI:$BI)</f>
        <v>9.401515151515151E-2</v>
      </c>
      <c r="BN2">
        <f>BK4/BK2</f>
        <v>29.442379182156134</v>
      </c>
      <c r="BQ2">
        <f>(($AO$3-$AN$2)/($AN$3-$AN$2))</f>
        <v>0.48148148148148145</v>
      </c>
      <c r="BR2">
        <f>1-(($AP$3-$AN$2)/($AN$3-$AN$2))</f>
        <v>0.44444444444444442</v>
      </c>
      <c r="BS2">
        <f>(($AQ$2-$AN$2)/($AN$3-$AN$2))</f>
        <v>3.7037037037037035E-2</v>
      </c>
      <c r="BT2">
        <f>(($AN$2-$AO$2)/($AO$3-$AO$2))</f>
        <v>0.5</v>
      </c>
      <c r="BU2">
        <f>(($AP$2-$AO$2)/($AO$3-$AO$2))</f>
        <v>0</v>
      </c>
      <c r="BV2">
        <f>1-(($AQ$2-$AO$2)/($AO$3-$AO$2))</f>
        <v>0.46153846153846156</v>
      </c>
      <c r="BW2">
        <f>(($AN$2-$AP$2)/($AP$3-$AP$2))</f>
        <v>0.4642857142857143</v>
      </c>
      <c r="BX2">
        <f>(($AO$2-$AP$2)/($AP$3-$AP$2))</f>
        <v>0</v>
      </c>
      <c r="BY2">
        <f>(($AQ$2-$AP$2)/($AP$3-$AP$2))</f>
        <v>0.5</v>
      </c>
      <c r="BZ2">
        <f>(($AN$3-$AQ$3)/($AQ$4-$AQ$3))</f>
        <v>8.3333333333333329E-2</v>
      </c>
      <c r="CA2">
        <f>(($AO$3-$AQ$2)/($AQ$3-$AQ$2))</f>
        <v>0.5</v>
      </c>
      <c r="CB2">
        <f>1-(($AP$3-$AQ$2)/($AQ$3-$AQ$2))</f>
        <v>0.41666666666666663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281</v>
      </c>
      <c r="U3">
        <v>92</v>
      </c>
      <c r="V3">
        <f t="shared" ref="V3:V9" si="1" xml:space="preserve"> (U3/U$2)*100</f>
        <v>46.464646464646464</v>
      </c>
      <c r="X3" t="s">
        <v>276</v>
      </c>
      <c r="Y3" t="s">
        <v>260</v>
      </c>
      <c r="Z3" t="s">
        <v>247</v>
      </c>
      <c r="AB3" t="s">
        <v>276</v>
      </c>
      <c r="AC3" t="str">
        <f>CONCATENATE($R3,$R4,$R5,$R6)</f>
        <v>2314</v>
      </c>
      <c r="AD3" t="s">
        <v>247</v>
      </c>
      <c r="AF3" t="s">
        <v>249</v>
      </c>
      <c r="AI3" t="s">
        <v>207</v>
      </c>
      <c r="AJ3">
        <f>COUNTIF($P:$P,1)</f>
        <v>509</v>
      </c>
      <c r="AK3">
        <f>(AJ3/AJ7)*100</f>
        <v>38.013442867811797</v>
      </c>
      <c r="AL3">
        <f>(509/200)</f>
        <v>2.5449999999999999</v>
      </c>
      <c r="AN3">
        <v>44</v>
      </c>
      <c r="AO3">
        <v>30</v>
      </c>
      <c r="AP3">
        <v>32</v>
      </c>
      <c r="AQ3">
        <v>42</v>
      </c>
      <c r="AR3">
        <v>205</v>
      </c>
      <c r="AT3">
        <f>(($AO$4-$AN$3)/($AN$4-$AN$3))</f>
        <v>0.42307692307692307</v>
      </c>
      <c r="AU3">
        <f>(($AP$4-$AN$3)/($AN$4-$AN$3))</f>
        <v>0.61538461538461542</v>
      </c>
      <c r="AV3">
        <f>(($AQ$3-$AN$2)/($AN$3-$AN$2))</f>
        <v>0.92592592592592593</v>
      </c>
      <c r="AW3">
        <f>(($AN$3-$AO$3)/($AO$4-$AO$3))</f>
        <v>0.56000000000000005</v>
      </c>
      <c r="AX3">
        <f>(($AP$3-$AO$3)/($AO$4-$AO$3))</f>
        <v>0.08</v>
      </c>
      <c r="AY3">
        <f>(($AQ$3-$AO$3)/($AO$4-$AO$3))</f>
        <v>0.48</v>
      </c>
      <c r="AZ3">
        <f>(($AN$3-$AP$3)/($AP$4-$AP$3))</f>
        <v>0.42857142857142855</v>
      </c>
      <c r="BA3">
        <f>(($AO$3-$AP$2)/($AP$3-$AP$2))</f>
        <v>0.9285714285714286</v>
      </c>
      <c r="BB3">
        <f>(($AQ$3-$AP$3)/($AP$4-$AP$3))</f>
        <v>0.35714285714285715</v>
      </c>
      <c r="BC3">
        <f>(($AN$4-$AQ$4)/($AQ$5-$AQ$4))</f>
        <v>0.16666666666666666</v>
      </c>
      <c r="BD3">
        <f>(($AO$4-$AQ$3)/($AQ$4-$AQ$3))</f>
        <v>0.54166666666666663</v>
      </c>
      <c r="BE3">
        <f>(($AP$4-$AQ$3)/($AQ$4-$AQ$3))</f>
        <v>0.75</v>
      </c>
      <c r="BG3">
        <v>2</v>
      </c>
      <c r="BH3">
        <v>4</v>
      </c>
      <c r="BI3">
        <f>($BH$7-$BH$4)/200</f>
        <v>0.13</v>
      </c>
      <c r="BJ3">
        <f>($BH$75-$BH$39)/200</f>
        <v>1.105</v>
      </c>
      <c r="BK3" t="s">
        <v>247</v>
      </c>
      <c r="BL3" t="s">
        <v>31</v>
      </c>
      <c r="BM3">
        <f>STDEV($BI:$BI)</f>
        <v>1.7427581055585749E-2</v>
      </c>
      <c r="BQ3">
        <f>(($AO$4-$AN$3)/($AN$4-$AN$3))</f>
        <v>0.42307692307692307</v>
      </c>
      <c r="BR3">
        <f>1-(($AP$4-$AN$3)/($AN$4-$AN$3))</f>
        <v>0.38461538461538458</v>
      </c>
      <c r="BS3">
        <f>1-(($AQ$3-$AN$2)/($AN$3-$AN$2))</f>
        <v>7.407407407407407E-2</v>
      </c>
      <c r="BT3">
        <f>1-(($AN$3-$AO$3)/($AO$4-$AO$3))</f>
        <v>0.43999999999999995</v>
      </c>
      <c r="BU3">
        <f>(($AP$3-$AO$3)/($AO$4-$AO$3))</f>
        <v>0.08</v>
      </c>
      <c r="BV3">
        <f>(($AQ$3-$AO$3)/($AO$4-$AO$3))</f>
        <v>0.48</v>
      </c>
      <c r="BW3">
        <f>(($AN$3-$AP$3)/($AP$4-$AP$3))</f>
        <v>0.42857142857142855</v>
      </c>
      <c r="BX3">
        <f>1-(($AO$3-$AP$2)/($AP$3-$AP$2))</f>
        <v>7.1428571428571397E-2</v>
      </c>
      <c r="BY3">
        <f>(($AQ$3-$AP$3)/($AP$4-$AP$3))</f>
        <v>0.35714285714285715</v>
      </c>
      <c r="BZ3">
        <f>(($AN$4-$AQ$4)/($AQ$5-$AQ$4))</f>
        <v>0.16666666666666666</v>
      </c>
      <c r="CA3">
        <f>1-(($AO$4-$AQ$3)/($AQ$4-$AQ$3))</f>
        <v>0.45833333333333337</v>
      </c>
      <c r="CB3">
        <f>1-(($AP$4-$AQ$3)/($AQ$4-$AQ$3))</f>
        <v>0.25</v>
      </c>
    </row>
    <row r="4" spans="1:80" x14ac:dyDescent="0.25">
      <c r="A4">
        <v>3</v>
      </c>
      <c r="J4">
        <v>39.480415000000001</v>
      </c>
      <c r="K4" t="s">
        <v>22</v>
      </c>
      <c r="Q4" t="str">
        <f t="shared" si="0"/>
        <v/>
      </c>
      <c r="R4">
        <v>3</v>
      </c>
      <c r="T4" t="s">
        <v>282</v>
      </c>
      <c r="U4">
        <v>0</v>
      </c>
      <c r="V4">
        <f t="shared" si="1"/>
        <v>0</v>
      </c>
      <c r="X4" t="s">
        <v>276</v>
      </c>
      <c r="Y4" t="s">
        <v>261</v>
      </c>
      <c r="Z4">
        <v>198</v>
      </c>
      <c r="AD4">
        <f>COUNTIF($R:$R,"1")+COUNTIF($R:$R,"2")+COUNTIF($R:$R,"3")+COUNTIF($R:$R,"4")+COUNTIF($R:$R,"3D")+COUNTIF($R:$R,"4D")</f>
        <v>216</v>
      </c>
      <c r="AF4">
        <f>(AF$10/(AF$8+AF$10))*100</f>
        <v>0</v>
      </c>
      <c r="AI4" t="s">
        <v>208</v>
      </c>
      <c r="AJ4">
        <f>COUNTIF($P:$P,2)</f>
        <v>771</v>
      </c>
      <c r="AK4">
        <f>(AJ4/AJ7)*100</f>
        <v>57.580283793876028</v>
      </c>
      <c r="AL4">
        <f>(771/200)</f>
        <v>3.855</v>
      </c>
      <c r="AN4">
        <v>70</v>
      </c>
      <c r="AO4">
        <v>55</v>
      </c>
      <c r="AP4">
        <v>60</v>
      </c>
      <c r="AQ4">
        <v>66</v>
      </c>
      <c r="AR4">
        <v>207</v>
      </c>
      <c r="AT4">
        <f>(($AO$5-$AN$4)/($AN$5-$AN$4))</f>
        <v>0.40909090909090912</v>
      </c>
      <c r="AU4">
        <f>(($AP$5-$AN$4)/($AN$5-$AN$4))</f>
        <v>0.72727272727272729</v>
      </c>
      <c r="AV4">
        <f>(($AQ$4-$AN$3)/($AN$4-$AN$3))</f>
        <v>0.84615384615384615</v>
      </c>
      <c r="AW4">
        <f>(($AN$4-$AO$4)/($AO$5-$AO$4))</f>
        <v>0.625</v>
      </c>
      <c r="AX4">
        <f>(($AP$4-$AO$4)/($AO$5-$AO$4))</f>
        <v>0.20833333333333334</v>
      </c>
      <c r="AY4">
        <f>(($AQ$4-$AO$4)/($AO$5-$AO$4))</f>
        <v>0.45833333333333331</v>
      </c>
      <c r="AZ4">
        <f>(($AN$4-$AP$4)/($AP$5-$AP$4))</f>
        <v>0.38461538461538464</v>
      </c>
      <c r="BA4">
        <f>(($AO$4-$AP$3)/($AP$4-$AP$3))</f>
        <v>0.8214285714285714</v>
      </c>
      <c r="BB4">
        <f>(($AQ$4-$AP$4)/($AP$5-$AP$4))</f>
        <v>0.23076923076923078</v>
      </c>
      <c r="BC4">
        <f>(($AN$5-$AQ$5)/($AQ$6-$AQ$5))</f>
        <v>9.5238095238095233E-2</v>
      </c>
      <c r="BD4">
        <f>(($AO$5-$AQ$4)/($AQ$5-$AQ$4))</f>
        <v>0.54166666666666663</v>
      </c>
      <c r="BE4">
        <f>(($AP$5-$AQ$4)/($AQ$5-$AQ$4))</f>
        <v>0.83333333333333337</v>
      </c>
      <c r="BG4">
        <v>3</v>
      </c>
      <c r="BH4">
        <v>4</v>
      </c>
      <c r="BI4">
        <f>($BH$8-$BH$5)/200</f>
        <v>7.4999999999999997E-2</v>
      </c>
      <c r="BJ4">
        <f>($BH$112-$BH$76)/200</f>
        <v>1.06</v>
      </c>
      <c r="BK4">
        <f>COUNTA($Y:$Y)-1</f>
        <v>198</v>
      </c>
      <c r="BQ4">
        <f>(($AO$5-$AN$4)/($AN$5-$AN$4))</f>
        <v>0.40909090909090912</v>
      </c>
      <c r="BR4">
        <f>1-(($AP$5-$AN$4)/($AN$5-$AN$4))</f>
        <v>0.27272727272727271</v>
      </c>
      <c r="BS4">
        <f>1-(($AQ$4-$AN$3)/($AN$4-$AN$3))</f>
        <v>0.15384615384615385</v>
      </c>
      <c r="BT4">
        <f>1-(($AN$4-$AO$4)/($AO$5-$AO$4))</f>
        <v>0.375</v>
      </c>
      <c r="BU4">
        <f>(($AP$4-$AO$4)/($AO$5-$AO$4))</f>
        <v>0.20833333333333334</v>
      </c>
      <c r="BV4">
        <f>(($AQ$4-$AO$4)/($AO$5-$AO$4))</f>
        <v>0.45833333333333331</v>
      </c>
      <c r="BW4">
        <f>(($AN$4-$AP$4)/($AP$5-$AP$4))</f>
        <v>0.38461538461538464</v>
      </c>
      <c r="BX4">
        <f>1-(($AO$4-$AP$3)/($AP$4-$AP$3))</f>
        <v>0.1785714285714286</v>
      </c>
      <c r="BY4">
        <f>(($AQ$4-$AP$4)/($AP$5-$AP$4))</f>
        <v>0.23076923076923078</v>
      </c>
      <c r="BZ4">
        <f>(($AN$5-$AQ$5)/($AQ$6-$AQ$5))</f>
        <v>9.5238095238095233E-2</v>
      </c>
      <c r="CA4">
        <f>1-(($AO$5-$AQ$4)/($AQ$5-$AQ$4))</f>
        <v>0.45833333333333337</v>
      </c>
      <c r="CB4">
        <f>1-(($AP$5-$AQ$4)/($AQ$5-$AQ$4))</f>
        <v>0.16666666666666663</v>
      </c>
    </row>
    <row r="5" spans="1:80" x14ac:dyDescent="0.25">
      <c r="A5">
        <v>4</v>
      </c>
      <c r="D5">
        <v>47.424266000000003</v>
      </c>
      <c r="E5" s="2">
        <v>2</v>
      </c>
      <c r="F5">
        <v>35.766195000000003</v>
      </c>
      <c r="G5" s="3">
        <v>3</v>
      </c>
      <c r="P5">
        <v>2</v>
      </c>
      <c r="Q5" t="str">
        <f t="shared" si="0"/>
        <v>23</v>
      </c>
      <c r="R5">
        <v>1</v>
      </c>
      <c r="T5" t="s">
        <v>283</v>
      </c>
      <c r="U5">
        <v>0</v>
      </c>
      <c r="V5">
        <f t="shared" si="1"/>
        <v>0</v>
      </c>
      <c r="X5" t="s">
        <v>277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30</v>
      </c>
      <c r="AK5">
        <f>(AJ5/AJ7)*100</f>
        <v>2.2404779686333085</v>
      </c>
      <c r="AL5">
        <f>(30/200)</f>
        <v>0.15</v>
      </c>
      <c r="AN5">
        <v>92</v>
      </c>
      <c r="AO5">
        <v>79</v>
      </c>
      <c r="AP5">
        <v>86</v>
      </c>
      <c r="AQ5">
        <v>90</v>
      </c>
      <c r="AR5">
        <v>428</v>
      </c>
      <c r="AT5">
        <f>(($AO$6-$AN$5)/($AN$6-$AN$5))</f>
        <v>0.33333333333333331</v>
      </c>
      <c r="AU5">
        <f>(($AP$6-$AN$5)/($AN$6-$AN$5))</f>
        <v>0.53333333333333333</v>
      </c>
      <c r="AV5">
        <f>(($AQ$5-$AN$4)/($AN$5-$AN$4))</f>
        <v>0.90909090909090906</v>
      </c>
      <c r="AW5">
        <f>(($AN$5-$AO$5)/($AO$6-$AO$5))</f>
        <v>0.56521739130434778</v>
      </c>
      <c r="AX5">
        <f>(($AP$5-$AO$5)/($AO$6-$AO$5))</f>
        <v>0.30434782608695654</v>
      </c>
      <c r="AY5">
        <f>(($AQ$5-$AO$5)/($AO$6-$AO$5))</f>
        <v>0.47826086956521741</v>
      </c>
      <c r="AZ5">
        <f>(($AN$5-$AP$5)/($AP$6-$AP$5))</f>
        <v>0.27272727272727271</v>
      </c>
      <c r="BA5">
        <f>(($AO$5-$AP$4)/($AP$5-$AP$4))</f>
        <v>0.73076923076923073</v>
      </c>
      <c r="BB5">
        <f>(($AQ$5-$AP$5)/($AP$6-$AP$5))</f>
        <v>0.18181818181818182</v>
      </c>
      <c r="BC5">
        <f>(($AN$6-$AQ$6)/($AQ$7-$AQ$6))</f>
        <v>0.44</v>
      </c>
      <c r="BD5">
        <f>(($AO$6-$AQ$5)/($AQ$6-$AQ$5))</f>
        <v>0.5714285714285714</v>
      </c>
      <c r="BE5">
        <f>(($AP$6-$AQ$5)/($AQ$6-$AQ$5))</f>
        <v>0.8571428571428571</v>
      </c>
      <c r="BG5">
        <v>1</v>
      </c>
      <c r="BH5">
        <v>17</v>
      </c>
      <c r="BI5">
        <f>($BH$9-$BH$6)/200</f>
        <v>0.12</v>
      </c>
      <c r="BJ5">
        <f>($BH$155-$BH$113)/200</f>
        <v>1.37</v>
      </c>
      <c r="BQ5">
        <f>(($AO$6-$AN$5)/($AN$6-$AN$5))</f>
        <v>0.33333333333333331</v>
      </c>
      <c r="BR5">
        <f>1-(($AP$6-$AN$5)/($AN$6-$AN$5))</f>
        <v>0.46666666666666667</v>
      </c>
      <c r="BS5">
        <f>1-(($AQ$5-$AN$4)/($AN$5-$AN$4))</f>
        <v>9.0909090909090939E-2</v>
      </c>
      <c r="BT5">
        <f>1-(($AN$5-$AO$5)/($AO$6-$AO$5))</f>
        <v>0.43478260869565222</v>
      </c>
      <c r="BU5">
        <f>(($AP$5-$AO$5)/($AO$6-$AO$5))</f>
        <v>0.30434782608695654</v>
      </c>
      <c r="BV5">
        <f>(($AQ$5-$AO$5)/($AO$6-$AO$5))</f>
        <v>0.47826086956521741</v>
      </c>
      <c r="BW5">
        <f>(($AN$5-$AP$5)/($AP$6-$AP$5))</f>
        <v>0.27272727272727271</v>
      </c>
      <c r="BX5">
        <f>1-(($AO$5-$AP$4)/($AP$5-$AP$4))</f>
        <v>0.26923076923076927</v>
      </c>
      <c r="BY5">
        <f>(($AQ$5-$AP$5)/($AP$6-$AP$5))</f>
        <v>0.18181818181818182</v>
      </c>
      <c r="BZ5">
        <f>(($AN$6-$AQ$6)/($AQ$7-$AQ$6))</f>
        <v>0.44</v>
      </c>
      <c r="CA5">
        <f>1-(($AO$6-$AQ$5)/($AQ$6-$AQ$5))</f>
        <v>0.4285714285714286</v>
      </c>
      <c r="CB5">
        <f>1-(($AP$6-$AQ$5)/($AQ$6-$AQ$5))</f>
        <v>0.1428571428571429</v>
      </c>
    </row>
    <row r="6" spans="1:80" x14ac:dyDescent="0.25">
      <c r="A6">
        <v>5</v>
      </c>
      <c r="D6">
        <v>47.443798000000001</v>
      </c>
      <c r="E6" s="2">
        <v>2</v>
      </c>
      <c r="F6">
        <v>35.746664000000003</v>
      </c>
      <c r="G6" s="3">
        <v>3</v>
      </c>
      <c r="P6">
        <v>2</v>
      </c>
      <c r="Q6" t="str">
        <f t="shared" si="0"/>
        <v>23</v>
      </c>
      <c r="R6">
        <v>4</v>
      </c>
      <c r="T6" t="s">
        <v>284</v>
      </c>
      <c r="U6">
        <v>91</v>
      </c>
      <c r="V6">
        <f t="shared" si="1"/>
        <v>45.959595959595958</v>
      </c>
      <c r="X6" t="s">
        <v>278</v>
      </c>
      <c r="Y6" t="s">
        <v>263</v>
      </c>
      <c r="Z6">
        <v>193</v>
      </c>
      <c r="AD6">
        <v>200</v>
      </c>
      <c r="AF6">
        <f>COUNTIF($R:$R,1)+COUNTIF($R:$R,2)</f>
        <v>109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122</v>
      </c>
      <c r="AO6">
        <v>102</v>
      </c>
      <c r="AP6">
        <v>108</v>
      </c>
      <c r="AQ6">
        <v>111</v>
      </c>
      <c r="AR6">
        <v>430</v>
      </c>
      <c r="AT6">
        <f>(($AO$7-$AN$6)/($AN$7-$AN$6))</f>
        <v>0.23809523809523808</v>
      </c>
      <c r="AU6">
        <f>(($AP$7-$AN$6)/($AN$7-$AN$6))</f>
        <v>0.5714285714285714</v>
      </c>
      <c r="AV6">
        <f>(($AQ$6-$AN$5)/($AN$6-$AN$5))</f>
        <v>0.6333333333333333</v>
      </c>
      <c r="AW6">
        <f>(($AN$6-$AO$6)/($AO$7-$AO$6))</f>
        <v>0.8</v>
      </c>
      <c r="AX6">
        <f>(($AP$6-$AO$6)/($AO$7-$AO$6))</f>
        <v>0.24</v>
      </c>
      <c r="AY6">
        <f>(($AQ$6-$AO$6)/($AO$7-$AO$6))</f>
        <v>0.36</v>
      </c>
      <c r="AZ6">
        <f>(($AN$6-$AP$6)/($AP$7-$AP$6))</f>
        <v>0.53846153846153844</v>
      </c>
      <c r="BA6">
        <f>(($AO$6-$AP$5)/($AP$6-$AP$5))</f>
        <v>0.72727272727272729</v>
      </c>
      <c r="BB6">
        <f>(($AQ$6-$AP$6)/($AP$7-$AP$6))</f>
        <v>0.11538461538461539</v>
      </c>
      <c r="BC6">
        <f>(($AN$7-$AQ$7)/($AQ$8-$AQ$7))</f>
        <v>0.30434782608695654</v>
      </c>
      <c r="BD6">
        <f>(($AO$7-$AQ$6)/($AQ$7-$AQ$6))</f>
        <v>0.64</v>
      </c>
      <c r="BE6">
        <f>(($AP$7-$AQ$6)/($AQ$7-$AQ$6))</f>
        <v>0.92</v>
      </c>
      <c r="BG6">
        <v>4</v>
      </c>
      <c r="BH6">
        <v>18</v>
      </c>
      <c r="BI6">
        <f>($BH$10-$BH$7)/200</f>
        <v>7.0000000000000007E-2</v>
      </c>
      <c r="BJ6">
        <f>($BH$192-$BH$156)/200</f>
        <v>1.115</v>
      </c>
      <c r="BQ6">
        <f>(($AO$7-$AN$6)/($AN$7-$AN$6))</f>
        <v>0.23809523809523808</v>
      </c>
      <c r="BR6">
        <f>1-(($AP$7-$AN$6)/($AN$7-$AN$6))</f>
        <v>0.4285714285714286</v>
      </c>
      <c r="BS6">
        <f>1-(($AQ$6-$AN$5)/($AN$6-$AN$5))</f>
        <v>0.3666666666666667</v>
      </c>
      <c r="BT6">
        <f>1-(($AN$6-$AO$6)/($AO$7-$AO$6))</f>
        <v>0.19999999999999996</v>
      </c>
      <c r="BU6">
        <f>(($AP$6-$AO$6)/($AO$7-$AO$6))</f>
        <v>0.24</v>
      </c>
      <c r="BV6">
        <f>(($AQ$6-$AO$6)/($AO$7-$AO$6))</f>
        <v>0.36</v>
      </c>
      <c r="BW6">
        <f>1-(($AN$6-$AP$6)/($AP$7-$AP$6))</f>
        <v>0.46153846153846156</v>
      </c>
      <c r="BX6">
        <f>1-(($AO$6-$AP$5)/($AP$6-$AP$5))</f>
        <v>0.27272727272727271</v>
      </c>
      <c r="BY6">
        <f>(($AQ$6-$AP$6)/($AP$7-$AP$6))</f>
        <v>0.11538461538461539</v>
      </c>
      <c r="BZ6">
        <f>(($AN$7-$AQ$7)/($AQ$8-$AQ$7))</f>
        <v>0.30434782608695654</v>
      </c>
      <c r="CA6">
        <f>1-(($AO$7-$AQ$6)/($AQ$7-$AQ$6))</f>
        <v>0.36</v>
      </c>
      <c r="CB6">
        <f>1-(($AP$7-$AQ$6)/($AQ$7-$AQ$6))</f>
        <v>7.999999999999996E-2</v>
      </c>
    </row>
    <row r="7" spans="1:80" x14ac:dyDescent="0.25">
      <c r="A7">
        <v>6</v>
      </c>
      <c r="D7">
        <v>47.459892000000004</v>
      </c>
      <c r="E7" s="2">
        <v>2</v>
      </c>
      <c r="F7">
        <v>35.802339000000003</v>
      </c>
      <c r="G7" s="3">
        <v>3</v>
      </c>
      <c r="P7">
        <v>2</v>
      </c>
      <c r="Q7" t="str">
        <f t="shared" si="0"/>
        <v>23</v>
      </c>
      <c r="R7">
        <v>2</v>
      </c>
      <c r="T7" t="s">
        <v>285</v>
      </c>
      <c r="U7">
        <v>7</v>
      </c>
      <c r="V7">
        <f t="shared" si="1"/>
        <v>3.535353535353535</v>
      </c>
      <c r="X7" t="s">
        <v>278</v>
      </c>
      <c r="Y7" t="s">
        <v>264</v>
      </c>
      <c r="AB7" t="s">
        <v>278</v>
      </c>
      <c r="AC7" t="str">
        <f>CONCATENATE($R7,$R8,$R9,$R10)</f>
        <v>2341</v>
      </c>
      <c r="AF7" t="s">
        <v>251</v>
      </c>
      <c r="AI7" t="s">
        <v>211</v>
      </c>
      <c r="AJ7">
        <f>COUNT($P:$P)</f>
        <v>1339</v>
      </c>
      <c r="AN7">
        <v>143</v>
      </c>
      <c r="AO7">
        <v>127</v>
      </c>
      <c r="AP7">
        <v>134</v>
      </c>
      <c r="AQ7">
        <v>136</v>
      </c>
      <c r="AR7">
        <v>642</v>
      </c>
      <c r="AT7">
        <f>(($AO$8-$AN$7)/($AN$8-$AN$7))</f>
        <v>0.38095238095238093</v>
      </c>
      <c r="AU7">
        <f>(($AP$8-$AN$7)/($AN$8-$AN$7))</f>
        <v>0.61904761904761907</v>
      </c>
      <c r="AV7">
        <f>(($AQ$7-$AN$6)/($AN$7-$AN$6))</f>
        <v>0.66666666666666663</v>
      </c>
      <c r="AW7">
        <f>(($AN$7-$AO$7)/($AO$8-$AO$7))</f>
        <v>0.66666666666666663</v>
      </c>
      <c r="AX7">
        <f>(($AP$7-$AO$7)/($AO$8-$AO$7))</f>
        <v>0.29166666666666669</v>
      </c>
      <c r="AY7">
        <f>(($AQ$7-$AO$7)/($AO$8-$AO$7))</f>
        <v>0.375</v>
      </c>
      <c r="AZ7">
        <f>(($AN$7-$AP$7)/($AP$8-$AP$7))</f>
        <v>0.40909090909090912</v>
      </c>
      <c r="BA7">
        <f>(($AO$7-$AP$6)/($AP$7-$AP$6))</f>
        <v>0.73076923076923073</v>
      </c>
      <c r="BB7">
        <f>(($AQ$7-$AP$7)/($AP$8-$AP$7))</f>
        <v>9.0909090909090912E-2</v>
      </c>
      <c r="BC7">
        <f>(($AN$8-$AQ$8)/($AQ$9-$AQ$8))</f>
        <v>0.22727272727272727</v>
      </c>
      <c r="BD7">
        <f>(($AO$8-$AQ$7)/($AQ$8-$AQ$7))</f>
        <v>0.65217391304347827</v>
      </c>
      <c r="BE7">
        <f>(($AP$8-$AQ$7)/($AQ$8-$AQ$7))</f>
        <v>0.86956521739130432</v>
      </c>
      <c r="BG7">
        <v>2</v>
      </c>
      <c r="BH7">
        <v>30</v>
      </c>
      <c r="BI7">
        <f>($BH$11-$BH$8)/200</f>
        <v>0.115</v>
      </c>
      <c r="BJ7">
        <f>($BH$229-$BH$193)/200</f>
        <v>1.0649999999999999</v>
      </c>
      <c r="BQ7">
        <f>(($AO$8-$AN$7)/($AN$8-$AN$7))</f>
        <v>0.38095238095238093</v>
      </c>
      <c r="BR7">
        <f>1-(($AP$8-$AN$7)/($AN$8-$AN$7))</f>
        <v>0.38095238095238093</v>
      </c>
      <c r="BS7">
        <f>1-(($AQ$7-$AN$6)/($AN$7-$AN$6))</f>
        <v>0.33333333333333337</v>
      </c>
      <c r="BT7">
        <f>1-(($AN$7-$AO$7)/($AO$8-$AO$7))</f>
        <v>0.33333333333333337</v>
      </c>
      <c r="BU7">
        <f>(($AP$7-$AO$7)/($AO$8-$AO$7))</f>
        <v>0.29166666666666669</v>
      </c>
      <c r="BV7">
        <f>(($AQ$7-$AO$7)/($AO$8-$AO$7))</f>
        <v>0.375</v>
      </c>
      <c r="BW7">
        <f>(($AN$7-$AP$7)/($AP$8-$AP$7))</f>
        <v>0.40909090909090912</v>
      </c>
      <c r="BX7">
        <f>1-(($AO$7-$AP$6)/($AP$7-$AP$6))</f>
        <v>0.26923076923076927</v>
      </c>
      <c r="BY7">
        <f>(($AQ$7-$AP$7)/($AP$8-$AP$7))</f>
        <v>9.0909090909090912E-2</v>
      </c>
      <c r="BZ7">
        <f>(($AN$8-$AQ$8)/($AQ$9-$AQ$8))</f>
        <v>0.22727272727272727</v>
      </c>
      <c r="CA7">
        <f>1-(($AO$8-$AQ$7)/($AQ$8-$AQ$7))</f>
        <v>0.34782608695652173</v>
      </c>
      <c r="CB7">
        <f>1-(($AP$8-$AQ$7)/($AQ$8-$AQ$7))</f>
        <v>0.13043478260869568</v>
      </c>
    </row>
    <row r="8" spans="1:80" x14ac:dyDescent="0.25">
      <c r="A8">
        <v>7</v>
      </c>
      <c r="D8">
        <v>47.456558000000001</v>
      </c>
      <c r="E8" s="2">
        <v>2</v>
      </c>
      <c r="F8">
        <v>35.807861000000003</v>
      </c>
      <c r="G8" s="3">
        <v>3</v>
      </c>
      <c r="P8">
        <v>2</v>
      </c>
      <c r="Q8" t="str">
        <f t="shared" si="0"/>
        <v>23</v>
      </c>
      <c r="R8">
        <v>3</v>
      </c>
      <c r="T8" t="s">
        <v>286</v>
      </c>
      <c r="U8">
        <v>3</v>
      </c>
      <c r="V8">
        <f t="shared" si="1"/>
        <v>1.5151515151515151</v>
      </c>
      <c r="X8" t="s">
        <v>278</v>
      </c>
      <c r="Y8" t="s">
        <v>265</v>
      </c>
      <c r="AF8">
        <f>COUNTIF($R:$R,3)+COUNTIF($R:$R,4)</f>
        <v>107</v>
      </c>
      <c r="AN8">
        <v>164</v>
      </c>
      <c r="AO8">
        <v>151</v>
      </c>
      <c r="AP8">
        <v>156</v>
      </c>
      <c r="AQ8">
        <v>159</v>
      </c>
      <c r="AR8">
        <v>645</v>
      </c>
      <c r="AT8">
        <f>(($AO$9-$AN$8)/($AN$9-$AN$8))</f>
        <v>0.34782608695652173</v>
      </c>
      <c r="AU8">
        <f>(($AP$9-$AN$8)/($AN$9-$AN$8))</f>
        <v>0.60869565217391308</v>
      </c>
      <c r="AV8">
        <f>(($AQ$8-$AN$7)/($AN$8-$AN$7))</f>
        <v>0.76190476190476186</v>
      </c>
      <c r="AW8">
        <f>(($AN$8-$AO$8)/($AO$9-$AO$8))</f>
        <v>0.61904761904761907</v>
      </c>
      <c r="AX8">
        <f>(($AP$8-$AO$8)/($AO$9-$AO$8))</f>
        <v>0.23809523809523808</v>
      </c>
      <c r="AY8">
        <f>(($AQ$8-$AO$8)/($AO$9-$AO$8))</f>
        <v>0.38095238095238093</v>
      </c>
      <c r="AZ8">
        <f>(($AN$8-$AP$8)/($AP$9-$AP$8))</f>
        <v>0.36363636363636365</v>
      </c>
      <c r="BA8">
        <f>(($AO$8-$AP$7)/($AP$8-$AP$7))</f>
        <v>0.77272727272727271</v>
      </c>
      <c r="BB8">
        <f>(($AQ$8-$AP$8)/($AP$9-$AP$8))</f>
        <v>0.13636363636363635</v>
      </c>
      <c r="BC8">
        <f>(($AN$9-$AQ$9)/($AQ$10-$AQ$9))</f>
        <v>0.25</v>
      </c>
      <c r="BD8">
        <f>(($AO$9-$AQ$8)/($AQ$9-$AQ$8))</f>
        <v>0.59090909090909094</v>
      </c>
      <c r="BE8">
        <f>(($AP$9-$AQ$8)/($AQ$9-$AQ$8))</f>
        <v>0.86363636363636365</v>
      </c>
      <c r="BG8">
        <v>3</v>
      </c>
      <c r="BH8">
        <v>32</v>
      </c>
      <c r="BI8">
        <f>($BH$12-$BH$9)/200</f>
        <v>0.09</v>
      </c>
      <c r="BQ8">
        <f>(($AO$9-$AN$8)/($AN$9-$AN$8))</f>
        <v>0.34782608695652173</v>
      </c>
      <c r="BR8">
        <f>1-(($AP$9-$AN$8)/($AN$9-$AN$8))</f>
        <v>0.39130434782608692</v>
      </c>
      <c r="BS8">
        <f>1-(($AQ$8-$AN$7)/($AN$8-$AN$7))</f>
        <v>0.23809523809523814</v>
      </c>
      <c r="BT8">
        <f>1-(($AN$8-$AO$8)/($AO$9-$AO$8))</f>
        <v>0.38095238095238093</v>
      </c>
      <c r="BU8">
        <f>(($AP$8-$AO$8)/($AO$9-$AO$8))</f>
        <v>0.23809523809523808</v>
      </c>
      <c r="BV8">
        <f>(($AQ$8-$AO$8)/($AO$9-$AO$8))</f>
        <v>0.38095238095238093</v>
      </c>
      <c r="BW8">
        <f>(($AN$8-$AP$8)/($AP$9-$AP$8))</f>
        <v>0.36363636363636365</v>
      </c>
      <c r="BX8">
        <f>1-(($AO$8-$AP$7)/($AP$8-$AP$7))</f>
        <v>0.22727272727272729</v>
      </c>
      <c r="BY8">
        <f>(($AQ$8-$AP$8)/($AP$9-$AP$8))</f>
        <v>0.13636363636363635</v>
      </c>
      <c r="BZ8">
        <f>(($AN$9-$AQ$9)/($AQ$10-$AQ$9))</f>
        <v>0.25</v>
      </c>
      <c r="CA8">
        <f>1-(($AO$9-$AQ$8)/($AQ$9-$AQ$8))</f>
        <v>0.40909090909090906</v>
      </c>
      <c r="CB8">
        <f>1-(($AP$9-$AQ$8)/($AQ$9-$AQ$8))</f>
        <v>0.13636363636363635</v>
      </c>
    </row>
    <row r="9" spans="1:80" x14ac:dyDescent="0.25">
      <c r="A9">
        <v>8</v>
      </c>
      <c r="D9">
        <v>47.454630999999999</v>
      </c>
      <c r="E9" s="2">
        <v>2</v>
      </c>
      <c r="F9">
        <v>35.807550000000006</v>
      </c>
      <c r="G9" s="3">
        <v>3</v>
      </c>
      <c r="P9">
        <v>2</v>
      </c>
      <c r="Q9" t="str">
        <f t="shared" si="0"/>
        <v>23</v>
      </c>
      <c r="R9">
        <v>4</v>
      </c>
      <c r="T9" t="s">
        <v>277</v>
      </c>
      <c r="U9">
        <v>5</v>
      </c>
      <c r="V9">
        <f t="shared" si="1"/>
        <v>2.5252525252525251</v>
      </c>
      <c r="X9" t="s">
        <v>278</v>
      </c>
      <c r="Y9" t="s">
        <v>266</v>
      </c>
      <c r="AF9" t="s">
        <v>252</v>
      </c>
      <c r="AN9">
        <v>187</v>
      </c>
      <c r="AO9">
        <v>172</v>
      </c>
      <c r="AP9">
        <v>178</v>
      </c>
      <c r="AQ9">
        <v>181</v>
      </c>
      <c r="AR9">
        <v>919</v>
      </c>
      <c r="AV9">
        <f>(($AQ$9-$AN$8)/($AN$9-$AN$8))</f>
        <v>0.73913043478260865</v>
      </c>
      <c r="AW9">
        <f>(($AN$9-$AO$9)/($AO$10-$AO$9))</f>
        <v>0.65217391304347827</v>
      </c>
      <c r="AX9">
        <f>(($AP$9-$AO$9)/($AO$10-$AO$9))</f>
        <v>0.2608695652173913</v>
      </c>
      <c r="AY9">
        <f>(($AQ$9-$AO$9)/($AO$10-$AO$9))</f>
        <v>0.39130434782608697</v>
      </c>
      <c r="AZ9">
        <f>(($AN$9-$AP$9)/($AP$10-$AP$9))</f>
        <v>0.34615384615384615</v>
      </c>
      <c r="BA9">
        <f>(($AO$9-$AP$8)/($AP$9-$AP$8))</f>
        <v>0.72727272727272729</v>
      </c>
      <c r="BB9">
        <f>(($AQ$9-$AP$9)/($AP$10-$AP$9))</f>
        <v>0.11538461538461539</v>
      </c>
      <c r="BD9">
        <f>(($AO$10-$AQ$9)/($AQ$10-$AQ$9))</f>
        <v>0.58333333333333337</v>
      </c>
      <c r="BE9">
        <f>(($AP$10-$AQ$9)/($AQ$10-$AQ$9))</f>
        <v>0.95833333333333337</v>
      </c>
      <c r="BG9">
        <v>4</v>
      </c>
      <c r="BH9">
        <v>42</v>
      </c>
      <c r="BI9">
        <f>($BH$13-$BH$10)/200</f>
        <v>0.11</v>
      </c>
      <c r="BS9">
        <f>1-(($AQ$9-$AN$8)/($AN$9-$AN$8))</f>
        <v>0.26086956521739135</v>
      </c>
      <c r="BT9">
        <f>1-(($AN$9-$AO$9)/($AO$10-$AO$9))</f>
        <v>0.34782608695652173</v>
      </c>
      <c r="BU9">
        <f>(($AP$9-$AO$9)/($AO$10-$AO$9))</f>
        <v>0.2608695652173913</v>
      </c>
      <c r="BV9">
        <f>(($AQ$9-$AO$9)/($AO$10-$AO$9))</f>
        <v>0.39130434782608697</v>
      </c>
      <c r="BW9">
        <f>(($AN$9-$AP$9)/($AP$10-$AP$9))</f>
        <v>0.34615384615384615</v>
      </c>
      <c r="BX9">
        <f>1-(($AO$9-$AP$8)/($AP$9-$AP$8))</f>
        <v>0.27272727272727271</v>
      </c>
      <c r="BY9">
        <f>(($AQ$9-$AP$9)/($AP$10-$AP$9))</f>
        <v>0.11538461538461539</v>
      </c>
      <c r="CA9">
        <f>1-(($AO$10-$AQ$9)/($AQ$10-$AQ$9))</f>
        <v>0.41666666666666663</v>
      </c>
      <c r="CB9">
        <f>1-(($AP$10-$AQ$9)/($AQ$10-$AQ$9))</f>
        <v>4.166666666666663E-2</v>
      </c>
    </row>
    <row r="10" spans="1:80" x14ac:dyDescent="0.25">
      <c r="A10">
        <v>9</v>
      </c>
      <c r="D10">
        <v>47.461769000000004</v>
      </c>
      <c r="E10" s="2">
        <v>2</v>
      </c>
      <c r="F10">
        <v>35.818279000000004</v>
      </c>
      <c r="G10" s="3">
        <v>3</v>
      </c>
      <c r="P10">
        <v>2</v>
      </c>
      <c r="Q10" t="str">
        <f t="shared" si="0"/>
        <v>23</v>
      </c>
      <c r="R10">
        <v>1</v>
      </c>
      <c r="X10" t="s">
        <v>278</v>
      </c>
      <c r="Y10" t="s">
        <v>263</v>
      </c>
      <c r="AF10">
        <v>0</v>
      </c>
      <c r="AN10">
        <v>221</v>
      </c>
      <c r="AO10">
        <v>195</v>
      </c>
      <c r="AP10">
        <v>204</v>
      </c>
      <c r="AQ10">
        <v>205</v>
      </c>
      <c r="AR10">
        <v>921</v>
      </c>
      <c r="BA10">
        <f>(($AO$10-$AP$9)/($AP$10-$AP$9))</f>
        <v>0.65384615384615385</v>
      </c>
      <c r="BG10">
        <v>1</v>
      </c>
      <c r="BH10">
        <v>44</v>
      </c>
      <c r="BI10">
        <f>($BH$14-$BH$11)/200</f>
        <v>7.4999999999999997E-2</v>
      </c>
      <c r="BX10">
        <f>1-(($AO$10-$AP$9)/($AP$10-$AP$9))</f>
        <v>0.34615384615384615</v>
      </c>
    </row>
    <row r="11" spans="1:80" x14ac:dyDescent="0.25">
      <c r="A11">
        <v>10</v>
      </c>
      <c r="D11">
        <v>47.454685000000005</v>
      </c>
      <c r="E11" s="2">
        <v>2</v>
      </c>
      <c r="F11">
        <v>35.849682999999999</v>
      </c>
      <c r="G11" s="3">
        <v>3</v>
      </c>
      <c r="P11">
        <v>2</v>
      </c>
      <c r="Q11" t="str">
        <f t="shared" si="0"/>
        <v>23</v>
      </c>
      <c r="R11">
        <v>2</v>
      </c>
      <c r="X11" t="s">
        <v>278</v>
      </c>
      <c r="Y11" t="s">
        <v>264</v>
      </c>
      <c r="AB11" t="s">
        <v>278</v>
      </c>
      <c r="AC11" t="str">
        <f>CONCATENATE($R11,$R12,$R13,$R14)</f>
        <v>2341</v>
      </c>
      <c r="AF11" t="s">
        <v>253</v>
      </c>
      <c r="AN11">
        <v>248</v>
      </c>
      <c r="AO11">
        <v>208</v>
      </c>
      <c r="AP11">
        <v>233</v>
      </c>
      <c r="AQ11">
        <v>224</v>
      </c>
      <c r="AR11">
        <v>1144</v>
      </c>
      <c r="BG11">
        <v>2</v>
      </c>
      <c r="BH11">
        <v>55</v>
      </c>
      <c r="BI11">
        <f>($BH$15-$BH$12)/200</f>
        <v>9.5000000000000001E-2</v>
      </c>
    </row>
    <row r="12" spans="1:80" x14ac:dyDescent="0.25">
      <c r="A12">
        <v>11</v>
      </c>
      <c r="D12">
        <v>47.424633</v>
      </c>
      <c r="E12" s="2">
        <v>2</v>
      </c>
      <c r="F12">
        <v>35.860827999999998</v>
      </c>
      <c r="G12" s="3">
        <v>3</v>
      </c>
      <c r="P12">
        <v>2</v>
      </c>
      <c r="Q12" t="str">
        <f t="shared" si="0"/>
        <v>23</v>
      </c>
      <c r="R12">
        <v>3</v>
      </c>
      <c r="X12" t="s">
        <v>278</v>
      </c>
      <c r="Y12" t="s">
        <v>265</v>
      </c>
      <c r="AF12">
        <v>0</v>
      </c>
      <c r="AN12">
        <v>272</v>
      </c>
      <c r="AO12">
        <v>237</v>
      </c>
      <c r="AP12">
        <v>259</v>
      </c>
      <c r="AQ12">
        <v>252</v>
      </c>
      <c r="AR12">
        <v>1146</v>
      </c>
      <c r="BG12">
        <v>3</v>
      </c>
      <c r="BH12">
        <v>60</v>
      </c>
      <c r="BI12">
        <f>($BH$16-$BH$13)/200</f>
        <v>0.1</v>
      </c>
    </row>
    <row r="13" spans="1:80" x14ac:dyDescent="0.25">
      <c r="A13">
        <v>12</v>
      </c>
      <c r="D13">
        <v>47.430205999999998</v>
      </c>
      <c r="E13" s="2">
        <v>2</v>
      </c>
      <c r="F13">
        <v>35.823070000000001</v>
      </c>
      <c r="G13" s="3">
        <v>3</v>
      </c>
      <c r="P13">
        <v>2</v>
      </c>
      <c r="Q13" t="str">
        <f t="shared" si="0"/>
        <v>23</v>
      </c>
      <c r="R13">
        <v>4</v>
      </c>
      <c r="X13" t="s">
        <v>278</v>
      </c>
      <c r="Y13" t="s">
        <v>266</v>
      </c>
      <c r="AF13" t="s">
        <v>254</v>
      </c>
      <c r="AN13">
        <v>297</v>
      </c>
      <c r="AO13">
        <v>264</v>
      </c>
      <c r="AP13">
        <v>282</v>
      </c>
      <c r="AQ13">
        <v>278</v>
      </c>
      <c r="AR13">
        <v>1359</v>
      </c>
      <c r="AT13">
        <f>(($AO$12-$AN$10)/($AN$11-$AN$10))</f>
        <v>0.59259259259259256</v>
      </c>
      <c r="AU13">
        <f>(($AP$11-$AN$10)/($AN$11-$AN$10))</f>
        <v>0.44444444444444442</v>
      </c>
      <c r="AV13">
        <f>(($AQ$11-$AN$10)/($AN$11-$AN$10))</f>
        <v>0.1111111111111111</v>
      </c>
      <c r="AW13">
        <f>(($AN$10-$AO$11)/($AO$12-$AO$11))</f>
        <v>0.44827586206896552</v>
      </c>
      <c r="AX13">
        <f>(($AP$11-$AO$11)/($AO$12-$AO$11))</f>
        <v>0.86206896551724133</v>
      </c>
      <c r="AY13">
        <f>(($AQ$11-$AO$11)/($AO$12-$AO$11))</f>
        <v>0.55172413793103448</v>
      </c>
      <c r="AZ13">
        <f>(($AN$11-$AP$11)/($AP$12-$AP$11))</f>
        <v>0.57692307692307687</v>
      </c>
      <c r="BA13">
        <f>(($AO$12-$AP$11)/($AP$12-$AP$11))</f>
        <v>0.15384615384615385</v>
      </c>
      <c r="BB13">
        <f>(($AQ$12-$AP$11)/($AP$12-$AP$11))</f>
        <v>0.73076923076923073</v>
      </c>
      <c r="BC13">
        <f>(($AN$11-$AQ$11)/($AQ$12-$AQ$11))</f>
        <v>0.8571428571428571</v>
      </c>
      <c r="BD13">
        <f>(($AO$12-$AQ$11)/($AQ$12-$AQ$11))</f>
        <v>0.4642857142857143</v>
      </c>
      <c r="BE13">
        <f>(($AP$11-$AQ$11)/($AQ$12-$AQ$11))</f>
        <v>0.32142857142857145</v>
      </c>
      <c r="BG13">
        <v>4</v>
      </c>
      <c r="BH13">
        <v>66</v>
      </c>
      <c r="BI13">
        <f>($BH$17-$BH$14)/200</f>
        <v>0.1</v>
      </c>
      <c r="BQ13">
        <f>1-(($AO$12-$AN$10)/($AN$11-$AN$10))</f>
        <v>0.40740740740740744</v>
      </c>
      <c r="BR13">
        <f>(($AP$11-$AN$10)/($AN$11-$AN$10))</f>
        <v>0.44444444444444442</v>
      </c>
      <c r="BS13">
        <f>(($AQ$11-$AN$10)/($AN$11-$AN$10))</f>
        <v>0.1111111111111111</v>
      </c>
      <c r="BT13">
        <f>(($AN$10-$AO$11)/($AO$12-$AO$11))</f>
        <v>0.44827586206896552</v>
      </c>
      <c r="BU13">
        <f>1-(($AP$11-$AO$11)/($AO$12-$AO$11))</f>
        <v>0.13793103448275867</v>
      </c>
      <c r="BV13">
        <f>1-(($AQ$11-$AO$11)/($AO$12-$AO$11))</f>
        <v>0.44827586206896552</v>
      </c>
      <c r="BW13">
        <f>1-(($AN$11-$AP$11)/($AP$12-$AP$11))</f>
        <v>0.42307692307692313</v>
      </c>
      <c r="BX13">
        <f>(($AO$12-$AP$11)/($AP$12-$AP$11))</f>
        <v>0.15384615384615385</v>
      </c>
      <c r="BY13">
        <f>1-(($AQ$12-$AP$11)/($AP$12-$AP$11))</f>
        <v>0.26923076923076927</v>
      </c>
      <c r="BZ13">
        <f>1-(($AN$11-$AQ$11)/($AQ$12-$AQ$11))</f>
        <v>0.1428571428571429</v>
      </c>
      <c r="CA13">
        <f>(($AO$12-$AQ$11)/($AQ$12-$AQ$11))</f>
        <v>0.4642857142857143</v>
      </c>
      <c r="CB13">
        <f>(($AP$11-$AQ$11)/($AQ$12-$AQ$11))</f>
        <v>0.32142857142857145</v>
      </c>
    </row>
    <row r="14" spans="1:80" x14ac:dyDescent="0.25">
      <c r="A14">
        <v>13</v>
      </c>
      <c r="D14">
        <v>47.475311000000005</v>
      </c>
      <c r="E14" s="2">
        <v>2</v>
      </c>
      <c r="F14">
        <v>35.898797999999999</v>
      </c>
      <c r="G14" s="3">
        <v>3</v>
      </c>
      <c r="P14">
        <v>2</v>
      </c>
      <c r="Q14" t="str">
        <f t="shared" si="0"/>
        <v>23</v>
      </c>
      <c r="R14">
        <v>1</v>
      </c>
      <c r="X14" t="s">
        <v>278</v>
      </c>
      <c r="Y14" t="s">
        <v>263</v>
      </c>
      <c r="AF14">
        <v>0</v>
      </c>
      <c r="AN14">
        <v>320</v>
      </c>
      <c r="AO14">
        <v>289</v>
      </c>
      <c r="AP14">
        <v>307</v>
      </c>
      <c r="AQ14">
        <v>304</v>
      </c>
      <c r="AT14">
        <f>(($AO$13-$AN$11)/($AN$12-$AN$11))</f>
        <v>0.66666666666666663</v>
      </c>
      <c r="AU14">
        <f>(($AP$12-$AN$11)/($AN$12-$AN$11))</f>
        <v>0.45833333333333331</v>
      </c>
      <c r="AV14">
        <f>(($AQ$12-$AN$11)/($AN$12-$AN$11))</f>
        <v>0.16666666666666666</v>
      </c>
      <c r="AW14">
        <f>(($AN$11-$AO$12)/($AO$13-$AO$12))</f>
        <v>0.40740740740740738</v>
      </c>
      <c r="AX14">
        <f>(($AP$12-$AO$12)/($AO$13-$AO$12))</f>
        <v>0.81481481481481477</v>
      </c>
      <c r="AY14">
        <f>(($AQ$12-$AO$12)/($AO$13-$AO$12))</f>
        <v>0.55555555555555558</v>
      </c>
      <c r="AZ14">
        <f>(($AN$12-$AP$12)/($AP$13-$AP$12))</f>
        <v>0.56521739130434778</v>
      </c>
      <c r="BA14">
        <f>(($AO$13-$AP$12)/($AP$13-$AP$12))</f>
        <v>0.21739130434782608</v>
      </c>
      <c r="BB14">
        <f>(($AQ$13-$AP$12)/($AP$13-$AP$12))</f>
        <v>0.82608695652173914</v>
      </c>
      <c r="BC14">
        <f>(($AN$12-$AQ$12)/($AQ$13-$AQ$12))</f>
        <v>0.76923076923076927</v>
      </c>
      <c r="BD14">
        <f>(($AO$13-$AQ$12)/($AQ$13-$AQ$12))</f>
        <v>0.46153846153846156</v>
      </c>
      <c r="BE14">
        <f>(($AP$12-$AQ$12)/($AQ$13-$AQ$12))</f>
        <v>0.26923076923076922</v>
      </c>
      <c r="BG14">
        <v>1</v>
      </c>
      <c r="BH14">
        <v>70</v>
      </c>
      <c r="BI14">
        <f>($BH$18-$BH$15)/200</f>
        <v>6.5000000000000002E-2</v>
      </c>
      <c r="BQ14">
        <f>1-(($AO$13-$AN$11)/($AN$12-$AN$11))</f>
        <v>0.33333333333333337</v>
      </c>
      <c r="BR14">
        <f>(($AP$12-$AN$11)/($AN$12-$AN$11))</f>
        <v>0.45833333333333331</v>
      </c>
      <c r="BS14">
        <f>(($AQ$12-$AN$11)/($AN$12-$AN$11))</f>
        <v>0.16666666666666666</v>
      </c>
      <c r="BT14">
        <f>(($AN$11-$AO$12)/($AO$13-$AO$12))</f>
        <v>0.40740740740740738</v>
      </c>
      <c r="BU14">
        <f>1-(($AP$12-$AO$12)/($AO$13-$AO$12))</f>
        <v>0.18518518518518523</v>
      </c>
      <c r="BV14">
        <f>1-(($AQ$12-$AO$12)/($AO$13-$AO$12))</f>
        <v>0.44444444444444442</v>
      </c>
      <c r="BW14">
        <f>1-(($AN$12-$AP$12)/($AP$13-$AP$12))</f>
        <v>0.43478260869565222</v>
      </c>
      <c r="BX14">
        <f>(($AO$13-$AP$12)/($AP$13-$AP$12))</f>
        <v>0.21739130434782608</v>
      </c>
      <c r="BY14">
        <f>1-(($AQ$13-$AP$12)/($AP$13-$AP$12))</f>
        <v>0.17391304347826086</v>
      </c>
      <c r="BZ14">
        <f>1-(($AN$12-$AQ$12)/($AQ$13-$AQ$12))</f>
        <v>0.23076923076923073</v>
      </c>
      <c r="CA14">
        <f>(($AO$13-$AQ$12)/($AQ$13-$AQ$12))</f>
        <v>0.46153846153846156</v>
      </c>
      <c r="CB14">
        <f>(($AP$12-$AQ$12)/($AQ$13-$AQ$12))</f>
        <v>0.26923076923076922</v>
      </c>
    </row>
    <row r="15" spans="1:80" x14ac:dyDescent="0.25">
      <c r="A15">
        <v>14</v>
      </c>
      <c r="D15">
        <v>47.424266000000003</v>
      </c>
      <c r="E15" s="2">
        <v>2</v>
      </c>
      <c r="F15">
        <v>35.766195000000003</v>
      </c>
      <c r="G15" s="3">
        <v>3</v>
      </c>
      <c r="P15">
        <v>2</v>
      </c>
      <c r="Q15" t="str">
        <f t="shared" si="0"/>
        <v>23</v>
      </c>
      <c r="R15">
        <v>2</v>
      </c>
      <c r="X15" t="s">
        <v>278</v>
      </c>
      <c r="Y15" t="s">
        <v>264</v>
      </c>
      <c r="AB15" t="s">
        <v>278</v>
      </c>
      <c r="AC15" t="str">
        <f>CONCATENATE($R15,$R16,$R17,$R18)</f>
        <v>2341</v>
      </c>
      <c r="AF15" t="s">
        <v>255</v>
      </c>
      <c r="AN15">
        <v>347</v>
      </c>
      <c r="AO15">
        <v>311</v>
      </c>
      <c r="AP15">
        <v>330</v>
      </c>
      <c r="AQ15">
        <v>326</v>
      </c>
      <c r="AT15">
        <f>(($AO$14-$AN$12)/($AN$13-$AN$12))</f>
        <v>0.68</v>
      </c>
      <c r="AU15">
        <f>(($AP$13-$AN$12)/($AN$13-$AN$12))</f>
        <v>0.4</v>
      </c>
      <c r="AV15">
        <f>(($AQ$13-$AN$12)/($AN$13-$AN$12))</f>
        <v>0.24</v>
      </c>
      <c r="AW15">
        <f>(($AN$12-$AO$13)/($AO$14-$AO$13))</f>
        <v>0.32</v>
      </c>
      <c r="AX15">
        <f>(($AP$13-$AO$13)/($AO$14-$AO$13))</f>
        <v>0.72</v>
      </c>
      <c r="AY15">
        <f>(($AQ$13-$AO$13)/($AO$14-$AO$13))</f>
        <v>0.56000000000000005</v>
      </c>
      <c r="AZ15">
        <f>(($AN$13-$AP$13)/($AP$14-$AP$13))</f>
        <v>0.6</v>
      </c>
      <c r="BA15">
        <f>(($AO$14-$AP$13)/($AP$14-$AP$13))</f>
        <v>0.28000000000000003</v>
      </c>
      <c r="BB15">
        <f>(($AQ$14-$AP$13)/($AP$14-$AP$13))</f>
        <v>0.88</v>
      </c>
      <c r="BC15">
        <f>(($AN$13-$AQ$13)/($AQ$14-$AQ$13))</f>
        <v>0.73076923076923073</v>
      </c>
      <c r="BD15">
        <f>(($AO$14-$AQ$13)/($AQ$14-$AQ$13))</f>
        <v>0.42307692307692307</v>
      </c>
      <c r="BE15">
        <f>(($AP$13-$AQ$13)/($AQ$14-$AQ$13))</f>
        <v>0.15384615384615385</v>
      </c>
      <c r="BG15">
        <v>2</v>
      </c>
      <c r="BH15">
        <v>79</v>
      </c>
      <c r="BI15">
        <f>($BH$19-$BH$16)/200</f>
        <v>0.08</v>
      </c>
      <c r="BQ15">
        <f>1-(($AO$14-$AN$12)/($AN$13-$AN$12))</f>
        <v>0.31999999999999995</v>
      </c>
      <c r="BR15">
        <f>(($AP$13-$AN$12)/($AN$13-$AN$12))</f>
        <v>0.4</v>
      </c>
      <c r="BS15">
        <f>(($AQ$13-$AN$12)/($AN$13-$AN$12))</f>
        <v>0.24</v>
      </c>
      <c r="BT15">
        <f>(($AN$12-$AO$13)/($AO$14-$AO$13))</f>
        <v>0.32</v>
      </c>
      <c r="BU15">
        <f>1-(($AP$13-$AO$13)/($AO$14-$AO$13))</f>
        <v>0.28000000000000003</v>
      </c>
      <c r="BV15">
        <f>1-(($AQ$13-$AO$13)/($AO$14-$AO$13))</f>
        <v>0.43999999999999995</v>
      </c>
      <c r="BW15">
        <f>1-(($AN$13-$AP$13)/($AP$14-$AP$13))</f>
        <v>0.4</v>
      </c>
      <c r="BX15">
        <f>(($AO$14-$AP$13)/($AP$14-$AP$13))</f>
        <v>0.28000000000000003</v>
      </c>
      <c r="BY15">
        <f>1-(($AQ$14-$AP$13)/($AP$14-$AP$13))</f>
        <v>0.12</v>
      </c>
      <c r="BZ15">
        <f>1-(($AN$13-$AQ$13)/($AQ$14-$AQ$13))</f>
        <v>0.26923076923076927</v>
      </c>
      <c r="CA15">
        <f>(($AO$14-$AQ$13)/($AQ$14-$AQ$13))</f>
        <v>0.42307692307692307</v>
      </c>
      <c r="CB15">
        <f>(($AP$13-$AQ$13)/($AQ$14-$AQ$13))</f>
        <v>0.15384615384615385</v>
      </c>
    </row>
    <row r="16" spans="1:80" x14ac:dyDescent="0.25">
      <c r="A16">
        <v>15</v>
      </c>
      <c r="D16">
        <v>47.424266000000003</v>
      </c>
      <c r="E16" s="2">
        <v>2</v>
      </c>
      <c r="F16">
        <v>35.766195000000003</v>
      </c>
      <c r="G16" s="3">
        <v>3</v>
      </c>
      <c r="P16">
        <v>2</v>
      </c>
      <c r="Q16" t="str">
        <f t="shared" si="0"/>
        <v>23</v>
      </c>
      <c r="R16">
        <v>3</v>
      </c>
      <c r="X16" t="s">
        <v>278</v>
      </c>
      <c r="Y16" t="s">
        <v>265</v>
      </c>
      <c r="AF16">
        <v>0</v>
      </c>
      <c r="AN16">
        <v>370</v>
      </c>
      <c r="AO16">
        <v>341</v>
      </c>
      <c r="AP16">
        <v>355</v>
      </c>
      <c r="AQ16">
        <v>353</v>
      </c>
      <c r="AT16">
        <f>(($AO$15-$AN$13)/($AN$14-$AN$13))</f>
        <v>0.60869565217391308</v>
      </c>
      <c r="AU16">
        <f>(($AP$14-$AN$13)/($AN$14-$AN$13))</f>
        <v>0.43478260869565216</v>
      </c>
      <c r="AV16">
        <f>(($AQ$14-$AN$13)/($AN$14-$AN$13))</f>
        <v>0.30434782608695654</v>
      </c>
      <c r="AW16">
        <f>(($AN$13-$AO$14)/($AO$15-$AO$14))</f>
        <v>0.36363636363636365</v>
      </c>
      <c r="AX16">
        <f>(($AP$14-$AO$14)/($AO$15-$AO$14))</f>
        <v>0.81818181818181823</v>
      </c>
      <c r="AY16">
        <f>(($AQ$14-$AO$14)/($AO$15-$AO$14))</f>
        <v>0.68181818181818177</v>
      </c>
      <c r="AZ16">
        <f>(($AN$14-$AP$14)/($AP$15-$AP$14))</f>
        <v>0.56521739130434778</v>
      </c>
      <c r="BA16">
        <f>(($AO$15-$AP$14)/($AP$15-$AP$14))</f>
        <v>0.17391304347826086</v>
      </c>
      <c r="BB16">
        <f>(($AQ$15-$AP$14)/($AP$15-$AP$14))</f>
        <v>0.82608695652173914</v>
      </c>
      <c r="BC16">
        <f>(($AN$14-$AQ$14)/($AQ$15-$AQ$14))</f>
        <v>0.72727272727272729</v>
      </c>
      <c r="BD16">
        <f>(($AO$15-$AQ$14)/($AQ$15-$AQ$14))</f>
        <v>0.31818181818181818</v>
      </c>
      <c r="BE16">
        <f>(($AP$14-$AQ$14)/($AQ$15-$AQ$14))</f>
        <v>0.13636363636363635</v>
      </c>
      <c r="BG16">
        <v>3</v>
      </c>
      <c r="BH16">
        <v>86</v>
      </c>
      <c r="BI16">
        <f>($BH$20-$BH$17)/200</f>
        <v>0.09</v>
      </c>
      <c r="BQ16">
        <f>1-(($AO$15-$AN$13)/($AN$14-$AN$13))</f>
        <v>0.39130434782608692</v>
      </c>
      <c r="BR16">
        <f>(($AP$14-$AN$13)/($AN$14-$AN$13))</f>
        <v>0.43478260869565216</v>
      </c>
      <c r="BS16">
        <f>(($AQ$14-$AN$13)/($AN$14-$AN$13))</f>
        <v>0.30434782608695654</v>
      </c>
      <c r="BT16">
        <f>(($AN$13-$AO$14)/($AO$15-$AO$14))</f>
        <v>0.36363636363636365</v>
      </c>
      <c r="BU16">
        <f>1-(($AP$14-$AO$14)/($AO$15-$AO$14))</f>
        <v>0.18181818181818177</v>
      </c>
      <c r="BV16">
        <f>1-(($AQ$14-$AO$14)/($AO$15-$AO$14))</f>
        <v>0.31818181818181823</v>
      </c>
      <c r="BW16">
        <f>1-(($AN$14-$AP$14)/($AP$15-$AP$14))</f>
        <v>0.43478260869565222</v>
      </c>
      <c r="BX16">
        <f>(($AO$15-$AP$14)/($AP$15-$AP$14))</f>
        <v>0.17391304347826086</v>
      </c>
      <c r="BY16">
        <f>1-(($AQ$15-$AP$14)/($AP$15-$AP$14))</f>
        <v>0.17391304347826086</v>
      </c>
      <c r="BZ16">
        <f>1-(($AN$14-$AQ$14)/($AQ$15-$AQ$14))</f>
        <v>0.27272727272727271</v>
      </c>
      <c r="CA16">
        <f>(($AO$15-$AQ$14)/($AQ$15-$AQ$14))</f>
        <v>0.31818181818181818</v>
      </c>
      <c r="CB16">
        <f>(($AP$14-$AQ$14)/($AQ$15-$AQ$14))</f>
        <v>0.13636363636363635</v>
      </c>
    </row>
    <row r="17" spans="1:80" x14ac:dyDescent="0.25">
      <c r="A17">
        <v>16</v>
      </c>
      <c r="P17">
        <v>0</v>
      </c>
      <c r="Q17" t="str">
        <f t="shared" si="0"/>
        <v/>
      </c>
      <c r="R17">
        <v>4</v>
      </c>
      <c r="X17" t="s">
        <v>278</v>
      </c>
      <c r="Y17" t="s">
        <v>266</v>
      </c>
      <c r="AF17" t="s">
        <v>256</v>
      </c>
      <c r="AN17">
        <v>393</v>
      </c>
      <c r="AO17">
        <v>363</v>
      </c>
      <c r="AP17">
        <v>379</v>
      </c>
      <c r="AQ17">
        <v>377</v>
      </c>
      <c r="AT17">
        <f>(($AO$16-$AN$14)/($AN$15-$AN$14))</f>
        <v>0.77777777777777779</v>
      </c>
      <c r="AU17">
        <f>(($AP$15-$AN$14)/($AN$15-$AN$14))</f>
        <v>0.37037037037037035</v>
      </c>
      <c r="AV17">
        <f>(($AQ$15-$AN$14)/($AN$15-$AN$14))</f>
        <v>0.22222222222222221</v>
      </c>
      <c r="AW17">
        <f>(($AN$14-$AO$15)/($AO$16-$AO$15))</f>
        <v>0.3</v>
      </c>
      <c r="AX17">
        <f>(($AP$15-$AO$15)/($AO$16-$AO$15))</f>
        <v>0.6333333333333333</v>
      </c>
      <c r="AY17">
        <f>(($AQ$15-$AO$15)/($AO$16-$AO$15))</f>
        <v>0.5</v>
      </c>
      <c r="AZ17">
        <f>(($AN$15-$AP$15)/($AP$16-$AP$15))</f>
        <v>0.68</v>
      </c>
      <c r="BA17">
        <f>(($AO$16-$AP$15)/($AP$16-$AP$15))</f>
        <v>0.44</v>
      </c>
      <c r="BB17">
        <f>(($AQ$16-$AP$15)/($AP$16-$AP$15))</f>
        <v>0.92</v>
      </c>
      <c r="BC17">
        <f>(($AN$15-$AQ$15)/($AQ$16-$AQ$15))</f>
        <v>0.77777777777777779</v>
      </c>
      <c r="BD17">
        <f>(($AO$16-$AQ$15)/($AQ$16-$AQ$15))</f>
        <v>0.55555555555555558</v>
      </c>
      <c r="BE17">
        <f>(($AP$15-$AQ$15)/($AQ$16-$AQ$15))</f>
        <v>0.14814814814814814</v>
      </c>
      <c r="BG17">
        <v>4</v>
      </c>
      <c r="BH17">
        <v>90</v>
      </c>
      <c r="BI17">
        <f>($BH$21-$BH$18)/200</f>
        <v>9.5000000000000001E-2</v>
      </c>
      <c r="BQ17">
        <f>1-(($AO$16-$AN$14)/($AN$15-$AN$14))</f>
        <v>0.22222222222222221</v>
      </c>
      <c r="BR17">
        <f>(($AP$15-$AN$14)/($AN$15-$AN$14))</f>
        <v>0.37037037037037035</v>
      </c>
      <c r="BS17">
        <f>(($AQ$15-$AN$14)/($AN$15-$AN$14))</f>
        <v>0.22222222222222221</v>
      </c>
      <c r="BT17">
        <f>(($AN$14-$AO$15)/($AO$16-$AO$15))</f>
        <v>0.3</v>
      </c>
      <c r="BU17">
        <f>1-(($AP$15-$AO$15)/($AO$16-$AO$15))</f>
        <v>0.3666666666666667</v>
      </c>
      <c r="BV17">
        <f>(($AQ$15-$AO$15)/($AO$16-$AO$15))</f>
        <v>0.5</v>
      </c>
      <c r="BW17">
        <f>1-(($AN$15-$AP$15)/($AP$16-$AP$15))</f>
        <v>0.31999999999999995</v>
      </c>
      <c r="BX17">
        <f>(($AO$16-$AP$15)/($AP$16-$AP$15))</f>
        <v>0.44</v>
      </c>
      <c r="BY17">
        <f>1-(($AQ$16-$AP$15)/($AP$16-$AP$15))</f>
        <v>7.999999999999996E-2</v>
      </c>
      <c r="BZ17">
        <f>1-(($AN$15-$AQ$15)/($AQ$16-$AQ$15))</f>
        <v>0.22222222222222221</v>
      </c>
      <c r="CA17">
        <f>1-(($AO$16-$AQ$15)/($AQ$16-$AQ$15))</f>
        <v>0.44444444444444442</v>
      </c>
      <c r="CB17">
        <f>(($AP$15-$AQ$15)/($AQ$16-$AQ$15))</f>
        <v>0.14814814814814814</v>
      </c>
    </row>
    <row r="18" spans="1:80" x14ac:dyDescent="0.25">
      <c r="A18">
        <v>17</v>
      </c>
      <c r="B18">
        <v>60.093848999999999</v>
      </c>
      <c r="C18" s="4">
        <v>1</v>
      </c>
      <c r="P18">
        <v>1</v>
      </c>
      <c r="Q18" t="str">
        <f t="shared" si="0"/>
        <v>1</v>
      </c>
      <c r="R18">
        <v>1</v>
      </c>
      <c r="X18" t="s">
        <v>278</v>
      </c>
      <c r="Y18" t="s">
        <v>263</v>
      </c>
      <c r="AF18">
        <v>0</v>
      </c>
      <c r="AN18">
        <v>416</v>
      </c>
      <c r="AO18">
        <v>385</v>
      </c>
      <c r="AP18">
        <v>403</v>
      </c>
      <c r="AQ18">
        <v>400</v>
      </c>
      <c r="AT18">
        <f>(($AO$17-$AN$15)/($AN$16-$AN$15))</f>
        <v>0.69565217391304346</v>
      </c>
      <c r="AU18">
        <f>(($AP$16-$AN$15)/($AN$16-$AN$15))</f>
        <v>0.34782608695652173</v>
      </c>
      <c r="AV18">
        <f>(($AQ$16-$AN$15)/($AN$16-$AN$15))</f>
        <v>0.2608695652173913</v>
      </c>
      <c r="AW18">
        <f>(($AN$15-$AO$16)/($AO$17-$AO$16))</f>
        <v>0.27272727272727271</v>
      </c>
      <c r="AX18">
        <f>(($AP$16-$AO$16)/($AO$17-$AO$16))</f>
        <v>0.63636363636363635</v>
      </c>
      <c r="AY18">
        <f>(($AQ$16-$AO$16)/($AO$17-$AO$16))</f>
        <v>0.54545454545454541</v>
      </c>
      <c r="AZ18">
        <f>(($AN$16-$AP$16)/($AP$17-$AP$16))</f>
        <v>0.625</v>
      </c>
      <c r="BA18">
        <f>(($AO$17-$AP$16)/($AP$17-$AP$16))</f>
        <v>0.33333333333333331</v>
      </c>
      <c r="BB18">
        <f>(($AQ$17-$AP$16)/($AP$17-$AP$16))</f>
        <v>0.91666666666666663</v>
      </c>
      <c r="BC18">
        <f>(($AN$16-$AQ$16)/($AQ$17-$AQ$16))</f>
        <v>0.70833333333333337</v>
      </c>
      <c r="BD18">
        <f>(($AO$17-$AQ$16)/($AQ$17-$AQ$16))</f>
        <v>0.41666666666666669</v>
      </c>
      <c r="BE18">
        <f>(($AP$16-$AQ$16)/($AQ$17-$AQ$16))</f>
        <v>8.3333333333333329E-2</v>
      </c>
      <c r="BG18">
        <v>1</v>
      </c>
      <c r="BH18">
        <v>92</v>
      </c>
      <c r="BI18">
        <f>($BH$22-$BH$19)/200</f>
        <v>0.1</v>
      </c>
      <c r="BQ18">
        <f>1-(($AO$17-$AN$15)/($AN$16-$AN$15))</f>
        <v>0.30434782608695654</v>
      </c>
      <c r="BR18">
        <f>(($AP$16-$AN$15)/($AN$16-$AN$15))</f>
        <v>0.34782608695652173</v>
      </c>
      <c r="BS18">
        <f>(($AQ$16-$AN$15)/($AN$16-$AN$15))</f>
        <v>0.2608695652173913</v>
      </c>
      <c r="BT18">
        <f>(($AN$15-$AO$16)/($AO$17-$AO$16))</f>
        <v>0.27272727272727271</v>
      </c>
      <c r="BU18">
        <f>1-(($AP$16-$AO$16)/($AO$17-$AO$16))</f>
        <v>0.36363636363636365</v>
      </c>
      <c r="BV18">
        <f>1-(($AQ$16-$AO$16)/($AO$17-$AO$16))</f>
        <v>0.45454545454545459</v>
      </c>
      <c r="BW18">
        <f>1-(($AN$16-$AP$16)/($AP$17-$AP$16))</f>
        <v>0.375</v>
      </c>
      <c r="BX18">
        <f>(($AO$17-$AP$16)/($AP$17-$AP$16))</f>
        <v>0.33333333333333331</v>
      </c>
      <c r="BY18">
        <f>1-(($AQ$17-$AP$16)/($AP$17-$AP$16))</f>
        <v>8.333333333333337E-2</v>
      </c>
      <c r="BZ18">
        <f>1-(($AN$16-$AQ$16)/($AQ$17-$AQ$16))</f>
        <v>0.29166666666666663</v>
      </c>
      <c r="CA18">
        <f>(($AO$17-$AQ$16)/($AQ$17-$AQ$16))</f>
        <v>0.41666666666666669</v>
      </c>
      <c r="CB18">
        <f>(($AP$16-$AQ$16)/($AQ$17-$AQ$16))</f>
        <v>8.3333333333333329E-2</v>
      </c>
    </row>
    <row r="19" spans="1:80" x14ac:dyDescent="0.25">
      <c r="A19">
        <v>18</v>
      </c>
      <c r="B19">
        <v>60.134788</v>
      </c>
      <c r="C19" s="4">
        <v>1</v>
      </c>
      <c r="H19">
        <v>49.028590999999999</v>
      </c>
      <c r="I19" s="5">
        <v>4</v>
      </c>
      <c r="P19">
        <v>2</v>
      </c>
      <c r="Q19" t="str">
        <f t="shared" si="0"/>
        <v>14</v>
      </c>
      <c r="R19">
        <v>2</v>
      </c>
      <c r="X19" t="s">
        <v>278</v>
      </c>
      <c r="Y19" t="s">
        <v>264</v>
      </c>
      <c r="AB19" t="s">
        <v>278</v>
      </c>
      <c r="AC19" t="str">
        <f>CONCATENATE($R19,$R20,$R21,$R22)</f>
        <v>2341</v>
      </c>
      <c r="AF19" t="s">
        <v>257</v>
      </c>
      <c r="AG19" t="s">
        <v>258</v>
      </c>
      <c r="AN19">
        <v>439</v>
      </c>
      <c r="AO19">
        <v>408</v>
      </c>
      <c r="AP19">
        <v>449</v>
      </c>
      <c r="AQ19">
        <v>425</v>
      </c>
      <c r="AT19">
        <f>(($AO$18-$AN$16)/($AN$17-$AN$16))</f>
        <v>0.65217391304347827</v>
      </c>
      <c r="AU19">
        <f>(($AP$17-$AN$16)/($AN$17-$AN$16))</f>
        <v>0.39130434782608697</v>
      </c>
      <c r="AV19">
        <f>(($AQ$17-$AN$16)/($AN$17-$AN$16))</f>
        <v>0.30434782608695654</v>
      </c>
      <c r="AW19">
        <f>(($AN$16-$AO$17)/($AO$18-$AO$17))</f>
        <v>0.31818181818181818</v>
      </c>
      <c r="AX19">
        <f>(($AP$17-$AO$17)/($AO$18-$AO$17))</f>
        <v>0.72727272727272729</v>
      </c>
      <c r="AY19">
        <f>(($AQ$17-$AO$17)/($AO$18-$AO$17))</f>
        <v>0.63636363636363635</v>
      </c>
      <c r="AZ19">
        <f>(($AN$17-$AP$17)/($AP$18-$AP$17))</f>
        <v>0.58333333333333337</v>
      </c>
      <c r="BA19">
        <f>(($AO$18-$AP$17)/($AP$18-$AP$17))</f>
        <v>0.25</v>
      </c>
      <c r="BB19">
        <f>(($AQ$18-$AP$17)/($AP$18-$AP$17))</f>
        <v>0.875</v>
      </c>
      <c r="BC19">
        <f>(($AN$17-$AQ$17)/($AQ$18-$AQ$17))</f>
        <v>0.69565217391304346</v>
      </c>
      <c r="BD19">
        <f>(($AO$18-$AQ$17)/($AQ$18-$AQ$17))</f>
        <v>0.34782608695652173</v>
      </c>
      <c r="BE19">
        <f>(($AP$17-$AQ$17)/($AQ$18-$AQ$17))</f>
        <v>8.6956521739130432E-2</v>
      </c>
      <c r="BG19">
        <v>2</v>
      </c>
      <c r="BH19">
        <v>102</v>
      </c>
      <c r="BI19">
        <f>($BH$23-$BH$20)/200</f>
        <v>9.5000000000000001E-2</v>
      </c>
      <c r="BQ19">
        <f>1-(($AO$18-$AN$16)/($AN$17-$AN$16))</f>
        <v>0.34782608695652173</v>
      </c>
      <c r="BR19">
        <f>(($AP$17-$AN$16)/($AN$17-$AN$16))</f>
        <v>0.39130434782608697</v>
      </c>
      <c r="BS19">
        <f>(($AQ$17-$AN$16)/($AN$17-$AN$16))</f>
        <v>0.30434782608695654</v>
      </c>
      <c r="BT19">
        <f>(($AN$16-$AO$17)/($AO$18-$AO$17))</f>
        <v>0.31818181818181818</v>
      </c>
      <c r="BU19">
        <f>1-(($AP$17-$AO$17)/($AO$18-$AO$17))</f>
        <v>0.27272727272727271</v>
      </c>
      <c r="BV19">
        <f>1-(($AQ$17-$AO$17)/($AO$18-$AO$17))</f>
        <v>0.36363636363636365</v>
      </c>
      <c r="BW19">
        <f>1-(($AN$17-$AP$17)/($AP$18-$AP$17))</f>
        <v>0.41666666666666663</v>
      </c>
      <c r="BX19">
        <f>(($AO$18-$AP$17)/($AP$18-$AP$17))</f>
        <v>0.25</v>
      </c>
      <c r="BY19">
        <f>1-(($AQ$18-$AP$17)/($AP$18-$AP$17))</f>
        <v>0.125</v>
      </c>
      <c r="BZ19">
        <f>1-(($AN$17-$AQ$17)/($AQ$18-$AQ$17))</f>
        <v>0.30434782608695654</v>
      </c>
      <c r="CA19">
        <f>(($AO$18-$AQ$17)/($AQ$18-$AQ$17))</f>
        <v>0.34782608695652173</v>
      </c>
      <c r="CB19">
        <f>(($AP$17-$AQ$17)/($AQ$18-$AQ$17))</f>
        <v>8.6956521739130432E-2</v>
      </c>
    </row>
    <row r="20" spans="1:80" x14ac:dyDescent="0.25">
      <c r="A20">
        <v>19</v>
      </c>
      <c r="B20">
        <v>60.127132000000003</v>
      </c>
      <c r="C20" s="4">
        <v>1</v>
      </c>
      <c r="H20">
        <v>49.081039000000004</v>
      </c>
      <c r="I20" s="5">
        <v>4</v>
      </c>
      <c r="P20">
        <v>2</v>
      </c>
      <c r="Q20" t="str">
        <f t="shared" si="0"/>
        <v>14</v>
      </c>
      <c r="R20">
        <v>3</v>
      </c>
      <c r="X20" t="s">
        <v>278</v>
      </c>
      <c r="Y20" t="s">
        <v>265</v>
      </c>
      <c r="AF20">
        <v>0</v>
      </c>
      <c r="AG20">
        <v>0</v>
      </c>
      <c r="AN20">
        <v>462</v>
      </c>
      <c r="AO20">
        <v>431</v>
      </c>
      <c r="AP20">
        <v>472</v>
      </c>
      <c r="AQ20">
        <v>444</v>
      </c>
      <c r="AT20">
        <f>(($AO$19-$AN$17)/($AN$18-$AN$17))</f>
        <v>0.65217391304347827</v>
      </c>
      <c r="AU20">
        <f>(($AP$18-$AN$17)/($AN$18-$AN$17))</f>
        <v>0.43478260869565216</v>
      </c>
      <c r="AV20">
        <f>(($AQ$18-$AN$17)/($AN$18-$AN$17))</f>
        <v>0.30434782608695654</v>
      </c>
      <c r="AW20">
        <f>(($AN$17-$AO$18)/($AO$19-$AO$18))</f>
        <v>0.34782608695652173</v>
      </c>
      <c r="AX20">
        <f>(($AP$18-$AO$18)/($AO$19-$AO$18))</f>
        <v>0.78260869565217395</v>
      </c>
      <c r="AY20">
        <f>(($AQ$18-$AO$18)/($AO$19-$AO$18))</f>
        <v>0.65217391304347827</v>
      </c>
      <c r="BC20">
        <f>(($AN$18-$AQ$18)/($AQ$19-$AQ$18))</f>
        <v>0.64</v>
      </c>
      <c r="BD20">
        <f>(($AO$19-$AQ$18)/($AQ$19-$AQ$18))</f>
        <v>0.32</v>
      </c>
      <c r="BE20">
        <f>(($AP$18-$AQ$18)/($AQ$19-$AQ$18))</f>
        <v>0.12</v>
      </c>
      <c r="BG20">
        <v>3</v>
      </c>
      <c r="BH20">
        <v>108</v>
      </c>
      <c r="BI20">
        <f>($BH$24-$BH$21)/200</f>
        <v>0.115</v>
      </c>
      <c r="BQ20">
        <f>1-(($AO$19-$AN$17)/($AN$18-$AN$17))</f>
        <v>0.34782608695652173</v>
      </c>
      <c r="BR20">
        <f>(($AP$18-$AN$17)/($AN$18-$AN$17))</f>
        <v>0.43478260869565216</v>
      </c>
      <c r="BS20">
        <f>(($AQ$18-$AN$17)/($AN$18-$AN$17))</f>
        <v>0.30434782608695654</v>
      </c>
      <c r="BT20">
        <f>(($AN$17-$AO$18)/($AO$19-$AO$18))</f>
        <v>0.34782608695652173</v>
      </c>
      <c r="BU20">
        <f>1-(($AP$18-$AO$18)/($AO$19-$AO$18))</f>
        <v>0.21739130434782605</v>
      </c>
      <c r="BV20">
        <f>1-(($AQ$18-$AO$18)/($AO$19-$AO$18))</f>
        <v>0.34782608695652173</v>
      </c>
      <c r="BZ20">
        <f>1-(($AN$18-$AQ$18)/($AQ$19-$AQ$18))</f>
        <v>0.36</v>
      </c>
      <c r="CA20">
        <f>(($AO$19-$AQ$18)/($AQ$19-$AQ$18))</f>
        <v>0.32</v>
      </c>
      <c r="CB20">
        <f>(($AP$18-$AQ$18)/($AQ$19-$AQ$18))</f>
        <v>0.12</v>
      </c>
    </row>
    <row r="21" spans="1:80" x14ac:dyDescent="0.25">
      <c r="A21">
        <v>20</v>
      </c>
      <c r="B21">
        <v>60.117652</v>
      </c>
      <c r="C21" s="4">
        <v>1</v>
      </c>
      <c r="H21">
        <v>49.097026</v>
      </c>
      <c r="I21" s="5">
        <v>4</v>
      </c>
      <c r="P21">
        <v>2</v>
      </c>
      <c r="Q21" t="str">
        <f t="shared" si="0"/>
        <v>14</v>
      </c>
      <c r="R21">
        <v>4</v>
      </c>
      <c r="X21" t="s">
        <v>278</v>
      </c>
      <c r="Y21" t="s">
        <v>266</v>
      </c>
      <c r="AF21">
        <v>0</v>
      </c>
      <c r="AG21">
        <v>0</v>
      </c>
      <c r="AN21">
        <v>487</v>
      </c>
      <c r="AO21">
        <v>455</v>
      </c>
      <c r="AP21">
        <v>495</v>
      </c>
      <c r="AQ21">
        <v>470</v>
      </c>
      <c r="BG21">
        <v>4</v>
      </c>
      <c r="BH21">
        <v>111</v>
      </c>
      <c r="BI21">
        <f>($BH$25-$BH$22)/200</f>
        <v>7.0000000000000007E-2</v>
      </c>
    </row>
    <row r="22" spans="1:80" x14ac:dyDescent="0.25">
      <c r="A22">
        <v>21</v>
      </c>
      <c r="B22">
        <v>60.121925000000005</v>
      </c>
      <c r="C22" s="4">
        <v>1</v>
      </c>
      <c r="H22">
        <v>49.086036</v>
      </c>
      <c r="I22" s="5">
        <v>4</v>
      </c>
      <c r="P22">
        <v>2</v>
      </c>
      <c r="Q22" t="str">
        <f t="shared" si="0"/>
        <v>14</v>
      </c>
      <c r="R22">
        <v>1</v>
      </c>
      <c r="X22" t="s">
        <v>278</v>
      </c>
      <c r="Y22" t="s">
        <v>263</v>
      </c>
      <c r="AF22">
        <v>0</v>
      </c>
      <c r="AG22">
        <v>0</v>
      </c>
      <c r="AN22">
        <v>510</v>
      </c>
      <c r="AO22">
        <v>480</v>
      </c>
      <c r="AP22">
        <v>519</v>
      </c>
      <c r="AQ22">
        <v>493</v>
      </c>
      <c r="BG22">
        <v>1</v>
      </c>
      <c r="BH22">
        <v>122</v>
      </c>
      <c r="BI22">
        <f>($BH$26-$BH$23)/200</f>
        <v>0.08</v>
      </c>
    </row>
    <row r="23" spans="1:80" x14ac:dyDescent="0.25">
      <c r="A23">
        <v>22</v>
      </c>
      <c r="B23">
        <v>60.115104000000002</v>
      </c>
      <c r="C23" s="4">
        <v>1</v>
      </c>
      <c r="H23">
        <v>49.103279000000001</v>
      </c>
      <c r="I23" s="5">
        <v>4</v>
      </c>
      <c r="P23">
        <v>2</v>
      </c>
      <c r="Q23" t="str">
        <f t="shared" si="0"/>
        <v>14</v>
      </c>
      <c r="R23">
        <v>2</v>
      </c>
      <c r="X23" t="s">
        <v>278</v>
      </c>
      <c r="Y23" t="s">
        <v>264</v>
      </c>
      <c r="AB23" t="s">
        <v>278</v>
      </c>
      <c r="AC23" t="str">
        <f>CONCATENATE($R23,$R24,$R25,$R26)</f>
        <v>2341</v>
      </c>
      <c r="AF23">
        <v>0</v>
      </c>
      <c r="AG23">
        <v>0</v>
      </c>
      <c r="AN23">
        <v>533</v>
      </c>
      <c r="AO23">
        <v>504</v>
      </c>
      <c r="AP23">
        <v>541</v>
      </c>
      <c r="AQ23">
        <v>517</v>
      </c>
      <c r="AT23">
        <f>(($AO$21-$AN$19)/($AN$20-$AN$19))</f>
        <v>0.69565217391304346</v>
      </c>
      <c r="AU23">
        <f>(($AP$19-$AN$19)/($AN$20-$AN$19))</f>
        <v>0.43478260869565216</v>
      </c>
      <c r="AV23">
        <f>(($AQ$20-$AN$19)/($AN$20-$AN$19))</f>
        <v>0.21739130434782608</v>
      </c>
      <c r="AW23">
        <f>(($AN$19-$AO$20)/($AO$21-$AO$20))</f>
        <v>0.33333333333333331</v>
      </c>
      <c r="AX23">
        <f>(($AP$19-$AO$20)/($AO$21-$AO$20))</f>
        <v>0.75</v>
      </c>
      <c r="AY23">
        <f>(($AQ$20-$AO$20)/($AO$21-$AO$20))</f>
        <v>0.54166666666666663</v>
      </c>
      <c r="AZ23">
        <f>(($AN$20-$AP$19)/($AP$20-$AP$19))</f>
        <v>0.56521739130434778</v>
      </c>
      <c r="BA23">
        <f>(($AO$21-$AP$19)/($AP$20-$AP$19))</f>
        <v>0.2608695652173913</v>
      </c>
      <c r="BB23">
        <f>(($AQ$21-$AP$19)/($AP$20-$AP$19))</f>
        <v>0.91304347826086951</v>
      </c>
      <c r="BC23">
        <f>(($AN$20-$AQ$20)/($AQ$21-$AQ$20))</f>
        <v>0.69230769230769229</v>
      </c>
      <c r="BD23">
        <f>(($AO$21-$AQ$20)/($AQ$21-$AQ$20))</f>
        <v>0.42307692307692307</v>
      </c>
      <c r="BE23">
        <f>(($AP$19-$AQ$20)/($AQ$21-$AQ$20))</f>
        <v>0.19230769230769232</v>
      </c>
      <c r="BG23">
        <v>2</v>
      </c>
      <c r="BH23">
        <v>127</v>
      </c>
      <c r="BI23">
        <f>($BH$27-$BH$24)/200</f>
        <v>8.5000000000000006E-2</v>
      </c>
      <c r="BQ23">
        <f>1-(($AO$21-$AN$19)/($AN$20-$AN$19))</f>
        <v>0.30434782608695654</v>
      </c>
      <c r="BR23">
        <f>(($AP$19-$AN$19)/($AN$20-$AN$19))</f>
        <v>0.43478260869565216</v>
      </c>
      <c r="BS23">
        <f>(($AQ$20-$AN$19)/($AN$20-$AN$19))</f>
        <v>0.21739130434782608</v>
      </c>
      <c r="BT23">
        <f>(($AN$19-$AO$20)/($AO$21-$AO$20))</f>
        <v>0.33333333333333331</v>
      </c>
      <c r="BU23">
        <f>1-(($AP$19-$AO$20)/($AO$21-$AO$20))</f>
        <v>0.25</v>
      </c>
      <c r="BV23">
        <f>1-(($AQ$20-$AO$20)/($AO$21-$AO$20))</f>
        <v>0.45833333333333337</v>
      </c>
      <c r="BW23">
        <f>1-(($AN$20-$AP$19)/($AP$20-$AP$19))</f>
        <v>0.43478260869565222</v>
      </c>
      <c r="BX23">
        <f>(($AO$21-$AP$19)/($AP$20-$AP$19))</f>
        <v>0.2608695652173913</v>
      </c>
      <c r="BY23">
        <f>1-(($AQ$21-$AP$19)/($AP$20-$AP$19))</f>
        <v>8.6956521739130488E-2</v>
      </c>
      <c r="BZ23">
        <f>1-(($AN$20-$AQ$20)/($AQ$21-$AQ$20))</f>
        <v>0.30769230769230771</v>
      </c>
      <c r="CA23">
        <f>(($AO$21-$AQ$20)/($AQ$21-$AQ$20))</f>
        <v>0.42307692307692307</v>
      </c>
      <c r="CB23">
        <f>(($AP$19-$AQ$20)/($AQ$21-$AQ$20))</f>
        <v>0.19230769230769232</v>
      </c>
    </row>
    <row r="24" spans="1:80" x14ac:dyDescent="0.25">
      <c r="A24">
        <v>23</v>
      </c>
      <c r="B24">
        <v>60.12265</v>
      </c>
      <c r="C24" s="4">
        <v>1</v>
      </c>
      <c r="H24">
        <v>49.105831000000002</v>
      </c>
      <c r="I24" s="5">
        <v>4</v>
      </c>
      <c r="P24">
        <v>2</v>
      </c>
      <c r="Q24" t="str">
        <f t="shared" si="0"/>
        <v>14</v>
      </c>
      <c r="R24">
        <v>3</v>
      </c>
      <c r="X24" t="s">
        <v>278</v>
      </c>
      <c r="Y24" t="s">
        <v>265</v>
      </c>
      <c r="AF24">
        <v>0</v>
      </c>
      <c r="AG24">
        <v>0</v>
      </c>
      <c r="AN24">
        <v>559</v>
      </c>
      <c r="AO24">
        <v>526</v>
      </c>
      <c r="AP24">
        <v>568</v>
      </c>
      <c r="AQ24">
        <v>540</v>
      </c>
      <c r="AT24">
        <f>(($AO$22-$AN$20)/($AN$21-$AN$20))</f>
        <v>0.72</v>
      </c>
      <c r="AU24">
        <f>(($AP$20-$AN$20)/($AN$21-$AN$20))</f>
        <v>0.4</v>
      </c>
      <c r="AV24">
        <f>(($AQ$21-$AN$20)/($AN$21-$AN$20))</f>
        <v>0.32</v>
      </c>
      <c r="AW24">
        <f>(($AN$20-$AO$21)/($AO$22-$AO$21))</f>
        <v>0.28000000000000003</v>
      </c>
      <c r="AX24">
        <f>(($AP$20-$AO$21)/($AO$22-$AO$21))</f>
        <v>0.68</v>
      </c>
      <c r="AY24">
        <f>(($AQ$21-$AO$21)/($AO$22-$AO$21))</f>
        <v>0.6</v>
      </c>
      <c r="AZ24">
        <f>(($AN$21-$AP$20)/($AP$21-$AP$20))</f>
        <v>0.65217391304347827</v>
      </c>
      <c r="BA24">
        <f>(($AO$22-$AP$20)/($AP$21-$AP$20))</f>
        <v>0.34782608695652173</v>
      </c>
      <c r="BB24">
        <f>(($AQ$22-$AP$20)/($AP$21-$AP$20))</f>
        <v>0.91304347826086951</v>
      </c>
      <c r="BC24">
        <f>(($AN$21-$AQ$21)/($AQ$22-$AQ$21))</f>
        <v>0.73913043478260865</v>
      </c>
      <c r="BD24">
        <f>(($AO$22-$AQ$21)/($AQ$22-$AQ$21))</f>
        <v>0.43478260869565216</v>
      </c>
      <c r="BE24">
        <f>(($AP$20-$AQ$21)/($AQ$22-$AQ$21))</f>
        <v>8.6956521739130432E-2</v>
      </c>
      <c r="BG24">
        <v>3</v>
      </c>
      <c r="BH24">
        <v>134</v>
      </c>
      <c r="BI24">
        <f>($BH$28-$BH$25)/200</f>
        <v>0.1</v>
      </c>
      <c r="BQ24">
        <f>1-(($AO$22-$AN$20)/($AN$21-$AN$20))</f>
        <v>0.28000000000000003</v>
      </c>
      <c r="BR24">
        <f>(($AP$20-$AN$20)/($AN$21-$AN$20))</f>
        <v>0.4</v>
      </c>
      <c r="BS24">
        <f>(($AQ$21-$AN$20)/($AN$21-$AN$20))</f>
        <v>0.32</v>
      </c>
      <c r="BT24">
        <f>(($AN$20-$AO$21)/($AO$22-$AO$21))</f>
        <v>0.28000000000000003</v>
      </c>
      <c r="BU24">
        <f>1-(($AP$20-$AO$21)/($AO$22-$AO$21))</f>
        <v>0.31999999999999995</v>
      </c>
      <c r="BV24">
        <f>1-(($AQ$21-$AO$21)/($AO$22-$AO$21))</f>
        <v>0.4</v>
      </c>
      <c r="BW24">
        <f>1-(($AN$21-$AP$20)/($AP$21-$AP$20))</f>
        <v>0.34782608695652173</v>
      </c>
      <c r="BX24">
        <f>(($AO$22-$AP$20)/($AP$21-$AP$20))</f>
        <v>0.34782608695652173</v>
      </c>
      <c r="BY24">
        <f>1-(($AQ$22-$AP$20)/($AP$21-$AP$20))</f>
        <v>8.6956521739130488E-2</v>
      </c>
      <c r="BZ24">
        <f>1-(($AN$21-$AQ$21)/($AQ$22-$AQ$21))</f>
        <v>0.26086956521739135</v>
      </c>
      <c r="CA24">
        <f>(($AO$22-$AQ$21)/($AQ$22-$AQ$21))</f>
        <v>0.43478260869565216</v>
      </c>
      <c r="CB24">
        <f>(($AP$20-$AQ$21)/($AQ$22-$AQ$21))</f>
        <v>8.6956521739130432E-2</v>
      </c>
    </row>
    <row r="25" spans="1:80" x14ac:dyDescent="0.25">
      <c r="A25">
        <v>24</v>
      </c>
      <c r="B25">
        <v>60.137657000000004</v>
      </c>
      <c r="C25" s="4">
        <v>1</v>
      </c>
      <c r="H25">
        <v>49.066246</v>
      </c>
      <c r="I25" s="5">
        <v>4</v>
      </c>
      <c r="P25">
        <v>2</v>
      </c>
      <c r="Q25" t="str">
        <f t="shared" si="0"/>
        <v>14</v>
      </c>
      <c r="R25">
        <v>4</v>
      </c>
      <c r="X25" t="s">
        <v>278</v>
      </c>
      <c r="Y25" t="s">
        <v>266</v>
      </c>
      <c r="AF25">
        <v>0</v>
      </c>
      <c r="AG25">
        <v>0</v>
      </c>
      <c r="AN25">
        <v>583</v>
      </c>
      <c r="AO25">
        <v>554</v>
      </c>
      <c r="AP25">
        <v>592</v>
      </c>
      <c r="AQ25">
        <v>568</v>
      </c>
      <c r="AT25">
        <f>(($AO$23-$AN$21)/($AN$22-$AN$21))</f>
        <v>0.73913043478260865</v>
      </c>
      <c r="AU25">
        <f>(($AP$21-$AN$21)/($AN$22-$AN$21))</f>
        <v>0.34782608695652173</v>
      </c>
      <c r="AV25">
        <f>(($AQ$22-$AN$21)/($AN$22-$AN$21))</f>
        <v>0.2608695652173913</v>
      </c>
      <c r="AW25">
        <f>(($AN$21-$AO$22)/($AO$23-$AO$22))</f>
        <v>0.29166666666666669</v>
      </c>
      <c r="AX25">
        <f>(($AP$21-$AO$22)/($AO$23-$AO$22))</f>
        <v>0.625</v>
      </c>
      <c r="AY25">
        <f>(($AQ$22-$AO$22)/($AO$23-$AO$22))</f>
        <v>0.54166666666666663</v>
      </c>
      <c r="AZ25">
        <f>(($AN$22-$AP$21)/($AP$22-$AP$21))</f>
        <v>0.625</v>
      </c>
      <c r="BA25">
        <f>(($AO$23-$AP$21)/($AP$22-$AP$21))</f>
        <v>0.375</v>
      </c>
      <c r="BB25">
        <f>(($AQ$23-$AP$21)/($AP$22-$AP$21))</f>
        <v>0.91666666666666663</v>
      </c>
      <c r="BC25">
        <f>(($AN$22-$AQ$22)/($AQ$23-$AQ$22))</f>
        <v>0.70833333333333337</v>
      </c>
      <c r="BD25">
        <f>(($AO$23-$AQ$22)/($AQ$23-$AQ$22))</f>
        <v>0.45833333333333331</v>
      </c>
      <c r="BE25">
        <f>(($AP$21-$AQ$22)/($AQ$23-$AQ$22))</f>
        <v>8.3333333333333329E-2</v>
      </c>
      <c r="BG25">
        <v>4</v>
      </c>
      <c r="BH25">
        <v>136</v>
      </c>
      <c r="BI25">
        <f>($BH$29-$BH$26)/200</f>
        <v>0.08</v>
      </c>
      <c r="BQ25">
        <f>1-(($AO$23-$AN$21)/($AN$22-$AN$21))</f>
        <v>0.26086956521739135</v>
      </c>
      <c r="BR25">
        <f>(($AP$21-$AN$21)/($AN$22-$AN$21))</f>
        <v>0.34782608695652173</v>
      </c>
      <c r="BS25">
        <f>(($AQ$22-$AN$21)/($AN$22-$AN$21))</f>
        <v>0.2608695652173913</v>
      </c>
      <c r="BT25">
        <f>(($AN$21-$AO$22)/($AO$23-$AO$22))</f>
        <v>0.29166666666666669</v>
      </c>
      <c r="BU25">
        <f>1-(($AP$21-$AO$22)/($AO$23-$AO$22))</f>
        <v>0.375</v>
      </c>
      <c r="BV25">
        <f>1-(($AQ$22-$AO$22)/($AO$23-$AO$22))</f>
        <v>0.45833333333333337</v>
      </c>
      <c r="BW25">
        <f>1-(($AN$22-$AP$21)/($AP$22-$AP$21))</f>
        <v>0.375</v>
      </c>
      <c r="BX25">
        <f>(($AO$23-$AP$21)/($AP$22-$AP$21))</f>
        <v>0.375</v>
      </c>
      <c r="BY25">
        <f>1-(($AQ$23-$AP$21)/($AP$22-$AP$21))</f>
        <v>8.333333333333337E-2</v>
      </c>
      <c r="BZ25">
        <f>1-(($AN$22-$AQ$22)/($AQ$23-$AQ$22))</f>
        <v>0.29166666666666663</v>
      </c>
      <c r="CA25">
        <f>(($AO$23-$AQ$22)/($AQ$23-$AQ$22))</f>
        <v>0.45833333333333331</v>
      </c>
      <c r="CB25">
        <f>(($AP$21-$AQ$22)/($AQ$23-$AQ$22))</f>
        <v>8.3333333333333329E-2</v>
      </c>
    </row>
    <row r="26" spans="1:80" x14ac:dyDescent="0.25">
      <c r="A26">
        <v>25</v>
      </c>
      <c r="B26">
        <v>60.118698000000002</v>
      </c>
      <c r="C26" s="4">
        <v>1</v>
      </c>
      <c r="H26">
        <v>49.065517</v>
      </c>
      <c r="I26" s="5">
        <v>4</v>
      </c>
      <c r="P26">
        <v>2</v>
      </c>
      <c r="Q26" t="str">
        <f t="shared" si="0"/>
        <v>14</v>
      </c>
      <c r="R26">
        <v>1</v>
      </c>
      <c r="X26" t="s">
        <v>278</v>
      </c>
      <c r="Y26" t="s">
        <v>263</v>
      </c>
      <c r="AN26">
        <v>607</v>
      </c>
      <c r="AO26">
        <v>576</v>
      </c>
      <c r="AP26">
        <v>618</v>
      </c>
      <c r="AQ26">
        <v>590</v>
      </c>
      <c r="AT26">
        <f>(($AO$24-$AN$22)/($AN$23-$AN$22))</f>
        <v>0.69565217391304346</v>
      </c>
      <c r="AU26">
        <f>(($AP$22-$AN$22)/($AN$23-$AN$22))</f>
        <v>0.39130434782608697</v>
      </c>
      <c r="AV26">
        <f>(($AQ$23-$AN$22)/($AN$23-$AN$22))</f>
        <v>0.30434782608695654</v>
      </c>
      <c r="AW26">
        <f>(($AN$22-$AO$23)/($AO$24-$AO$23))</f>
        <v>0.27272727272727271</v>
      </c>
      <c r="AX26">
        <f>(($AP$22-$AO$23)/($AO$24-$AO$23))</f>
        <v>0.68181818181818177</v>
      </c>
      <c r="AY26">
        <f>(($AQ$23-$AO$23)/($AO$24-$AO$23))</f>
        <v>0.59090909090909094</v>
      </c>
      <c r="AZ26">
        <f>(($AN$23-$AP$22)/($AP$23-$AP$22))</f>
        <v>0.63636363636363635</v>
      </c>
      <c r="BA26">
        <f>(($AO$24-$AP$22)/($AP$23-$AP$22))</f>
        <v>0.31818181818181818</v>
      </c>
      <c r="BB26">
        <f>(($AQ$24-$AP$22)/($AP$23-$AP$22))</f>
        <v>0.95454545454545459</v>
      </c>
      <c r="BC26">
        <f>(($AN$23-$AQ$23)/($AQ$24-$AQ$23))</f>
        <v>0.69565217391304346</v>
      </c>
      <c r="BD26">
        <f>(($AO$24-$AQ$23)/($AQ$24-$AQ$23))</f>
        <v>0.39130434782608697</v>
      </c>
      <c r="BE26">
        <f>(($AP$22-$AQ$23)/($AQ$24-$AQ$23))</f>
        <v>8.6956521739130432E-2</v>
      </c>
      <c r="BG26">
        <v>1</v>
      </c>
      <c r="BH26">
        <v>143</v>
      </c>
      <c r="BI26">
        <f>($BH$30-$BH$27)/200</f>
        <v>6.5000000000000002E-2</v>
      </c>
      <c r="BQ26">
        <f>1-(($AO$24-$AN$22)/($AN$23-$AN$22))</f>
        <v>0.30434782608695654</v>
      </c>
      <c r="BR26">
        <f>(($AP$22-$AN$22)/($AN$23-$AN$22))</f>
        <v>0.39130434782608697</v>
      </c>
      <c r="BS26">
        <f>(($AQ$23-$AN$22)/($AN$23-$AN$22))</f>
        <v>0.30434782608695654</v>
      </c>
      <c r="BT26">
        <f>(($AN$22-$AO$23)/($AO$24-$AO$23))</f>
        <v>0.27272727272727271</v>
      </c>
      <c r="BU26">
        <f>1-(($AP$22-$AO$23)/($AO$24-$AO$23))</f>
        <v>0.31818181818181823</v>
      </c>
      <c r="BV26">
        <f>1-(($AQ$23-$AO$23)/($AO$24-$AO$23))</f>
        <v>0.40909090909090906</v>
      </c>
      <c r="BW26">
        <f>1-(($AN$23-$AP$22)/($AP$23-$AP$22))</f>
        <v>0.36363636363636365</v>
      </c>
      <c r="BX26">
        <f>(($AO$24-$AP$22)/($AP$23-$AP$22))</f>
        <v>0.31818181818181818</v>
      </c>
      <c r="BY26">
        <f>1-(($AQ$24-$AP$22)/($AP$23-$AP$22))</f>
        <v>4.5454545454545414E-2</v>
      </c>
      <c r="BZ26">
        <f>1-(($AN$23-$AQ$23)/($AQ$24-$AQ$23))</f>
        <v>0.30434782608695654</v>
      </c>
      <c r="CA26">
        <f>(($AO$24-$AQ$23)/($AQ$24-$AQ$23))</f>
        <v>0.39130434782608697</v>
      </c>
      <c r="CB26">
        <f>(($AP$22-$AQ$23)/($AQ$24-$AQ$23))</f>
        <v>8.6956521739130432E-2</v>
      </c>
    </row>
    <row r="27" spans="1:80" x14ac:dyDescent="0.25">
      <c r="A27">
        <v>26</v>
      </c>
      <c r="B27">
        <v>60.108333000000002</v>
      </c>
      <c r="C27" s="4">
        <v>1</v>
      </c>
      <c r="H27">
        <v>49.034213999999999</v>
      </c>
      <c r="I27" s="5">
        <v>4</v>
      </c>
      <c r="P27">
        <v>2</v>
      </c>
      <c r="Q27" t="str">
        <f t="shared" si="0"/>
        <v>14</v>
      </c>
      <c r="R27">
        <v>2</v>
      </c>
      <c r="X27" t="s">
        <v>278</v>
      </c>
      <c r="Y27" t="s">
        <v>264</v>
      </c>
      <c r="AB27" t="s">
        <v>278</v>
      </c>
      <c r="AC27" t="str">
        <f>CONCATENATE($R27,$R28,$R29,$R30)</f>
        <v>2341</v>
      </c>
      <c r="AN27">
        <v>631</v>
      </c>
      <c r="AO27">
        <v>599</v>
      </c>
      <c r="AP27">
        <v>647</v>
      </c>
      <c r="AQ27">
        <v>614</v>
      </c>
      <c r="AT27">
        <f>(($AO$25-$AN$23)/($AN$24-$AN$23))</f>
        <v>0.80769230769230771</v>
      </c>
      <c r="AU27">
        <f>(($AP$23-$AN$23)/($AN$24-$AN$23))</f>
        <v>0.30769230769230771</v>
      </c>
      <c r="AV27">
        <f>(($AQ$24-$AN$23)/($AN$24-$AN$23))</f>
        <v>0.26923076923076922</v>
      </c>
      <c r="AW27">
        <f>(($AN$23-$AO$24)/($AO$25-$AO$24))</f>
        <v>0.25</v>
      </c>
      <c r="AX27">
        <f>(($AP$23-$AO$24)/($AO$25-$AO$24))</f>
        <v>0.5357142857142857</v>
      </c>
      <c r="AY27">
        <f>(($AQ$24-$AO$24)/($AO$25-$AO$24))</f>
        <v>0.5</v>
      </c>
      <c r="AZ27">
        <f>(($AN$24-$AP$23)/($AP$24-$AP$23))</f>
        <v>0.66666666666666663</v>
      </c>
      <c r="BA27">
        <f>(($AO$25-$AP$23)/($AP$24-$AP$23))</f>
        <v>0.48148148148148145</v>
      </c>
      <c r="BB27">
        <f>(($AQ$25-$AP$24)/($AP$25-$AP$24))</f>
        <v>0</v>
      </c>
      <c r="BC27">
        <f>(($AN$24-$AQ$24)/($AQ$25-$AQ$24))</f>
        <v>0.6785714285714286</v>
      </c>
      <c r="BD27">
        <f>(($AO$25-$AQ$24)/($AQ$25-$AQ$24))</f>
        <v>0.5</v>
      </c>
      <c r="BE27">
        <f>(($AP$23-$AQ$24)/($AQ$25-$AQ$24))</f>
        <v>3.5714285714285712E-2</v>
      </c>
      <c r="BG27">
        <v>2</v>
      </c>
      <c r="BH27">
        <v>151</v>
      </c>
      <c r="BI27">
        <f>($BH$31-$BH$28)/200</f>
        <v>0.08</v>
      </c>
      <c r="BQ27">
        <f>1-(($AO$25-$AN$23)/($AN$24-$AN$23))</f>
        <v>0.19230769230769229</v>
      </c>
      <c r="BR27">
        <f>(($AP$23-$AN$23)/($AN$24-$AN$23))</f>
        <v>0.30769230769230771</v>
      </c>
      <c r="BS27">
        <f>(($AQ$24-$AN$23)/($AN$24-$AN$23))</f>
        <v>0.26923076923076922</v>
      </c>
      <c r="BT27">
        <f>(($AN$23-$AO$24)/($AO$25-$AO$24))</f>
        <v>0.25</v>
      </c>
      <c r="BU27">
        <f>1-(($AP$23-$AO$24)/($AO$25-$AO$24))</f>
        <v>0.4642857142857143</v>
      </c>
      <c r="BV27">
        <f>(($AQ$24-$AO$24)/($AO$25-$AO$24))</f>
        <v>0.5</v>
      </c>
      <c r="BW27">
        <f>1-(($AN$24-$AP$23)/($AP$24-$AP$23))</f>
        <v>0.33333333333333337</v>
      </c>
      <c r="BX27">
        <f>(($AO$25-$AP$23)/($AP$24-$AP$23))</f>
        <v>0.48148148148148145</v>
      </c>
      <c r="BY27">
        <f>(($AQ$25-$AP$24)/($AP$25-$AP$24))</f>
        <v>0</v>
      </c>
      <c r="BZ27">
        <f>1-(($AN$24-$AQ$24)/($AQ$25-$AQ$24))</f>
        <v>0.3214285714285714</v>
      </c>
      <c r="CA27">
        <f>(($AO$25-$AQ$24)/($AQ$25-$AQ$24))</f>
        <v>0.5</v>
      </c>
      <c r="CB27">
        <f>(($AP$23-$AQ$24)/($AQ$25-$AQ$24))</f>
        <v>3.5714285714285712E-2</v>
      </c>
    </row>
    <row r="28" spans="1:80" x14ac:dyDescent="0.25">
      <c r="A28">
        <v>27</v>
      </c>
      <c r="B28">
        <v>60.065048000000004</v>
      </c>
      <c r="C28" s="4">
        <v>1</v>
      </c>
      <c r="H28">
        <v>49.008277</v>
      </c>
      <c r="I28" s="5">
        <v>4</v>
      </c>
      <c r="P28">
        <v>2</v>
      </c>
      <c r="Q28" t="str">
        <f t="shared" si="0"/>
        <v>14</v>
      </c>
      <c r="R28">
        <v>3</v>
      </c>
      <c r="X28" t="s">
        <v>278</v>
      </c>
      <c r="Y28" t="s">
        <v>265</v>
      </c>
      <c r="AN28">
        <v>664</v>
      </c>
      <c r="AO28">
        <v>622</v>
      </c>
      <c r="AP28">
        <v>682</v>
      </c>
      <c r="AQ28">
        <v>639</v>
      </c>
      <c r="AT28">
        <f>(($AO$26-$AN$24)/($AN$25-$AN$24))</f>
        <v>0.70833333333333337</v>
      </c>
      <c r="AU28">
        <f>(($AP$24-$AN$24)/($AN$25-$AN$24))</f>
        <v>0.375</v>
      </c>
      <c r="AV28">
        <f>(($AQ$25-$AN$24)/($AN$25-$AN$24))</f>
        <v>0.375</v>
      </c>
      <c r="AW28">
        <f>(($AN$24-$AO$25)/($AO$26-$AO$25))</f>
        <v>0.22727272727272727</v>
      </c>
      <c r="AX28">
        <f>(($AP$24-$AO$25)/($AO$26-$AO$25))</f>
        <v>0.63636363636363635</v>
      </c>
      <c r="AY28">
        <f>(($AQ$25-$AO$25)/($AO$26-$AO$25))</f>
        <v>0.63636363636363635</v>
      </c>
      <c r="AZ28">
        <f>(($AN$25-$AP$24)/($AP$25-$AP$24))</f>
        <v>0.625</v>
      </c>
      <c r="BA28">
        <f>(($AO$26-$AP$24)/($AP$25-$AP$24))</f>
        <v>0.33333333333333331</v>
      </c>
      <c r="BB28">
        <f>(($AQ$26-$AP$24)/($AP$25-$AP$24))</f>
        <v>0.91666666666666663</v>
      </c>
      <c r="BC28">
        <f>(($AN$25-$AQ$25)/($AQ$26-$AQ$25))</f>
        <v>0.68181818181818177</v>
      </c>
      <c r="BD28">
        <f>(($AO$26-$AQ$25)/($AQ$26-$AQ$25))</f>
        <v>0.36363636363636365</v>
      </c>
      <c r="BE28">
        <f>(($AP$24-$AQ$25)/($AQ$26-$AQ$25))</f>
        <v>0</v>
      </c>
      <c r="BG28">
        <v>3</v>
      </c>
      <c r="BH28">
        <v>156</v>
      </c>
      <c r="BI28">
        <f>($BH$32-$BH$29)/200</f>
        <v>9.5000000000000001E-2</v>
      </c>
      <c r="BQ28">
        <f>1-(($AO$26-$AN$24)/($AN$25-$AN$24))</f>
        <v>0.29166666666666663</v>
      </c>
      <c r="BR28">
        <f>(($AP$24-$AN$24)/($AN$25-$AN$24))</f>
        <v>0.375</v>
      </c>
      <c r="BS28">
        <f>(($AQ$25-$AN$24)/($AN$25-$AN$24))</f>
        <v>0.375</v>
      </c>
      <c r="BT28">
        <f>(($AN$24-$AO$25)/($AO$26-$AO$25))</f>
        <v>0.22727272727272727</v>
      </c>
      <c r="BU28">
        <f>1-(($AP$24-$AO$25)/($AO$26-$AO$25))</f>
        <v>0.36363636363636365</v>
      </c>
      <c r="BV28">
        <f>1-(($AQ$25-$AO$25)/($AO$26-$AO$25))</f>
        <v>0.36363636363636365</v>
      </c>
      <c r="BW28">
        <f>1-(($AN$25-$AP$24)/($AP$25-$AP$24))</f>
        <v>0.375</v>
      </c>
      <c r="BX28">
        <f>(($AO$26-$AP$24)/($AP$25-$AP$24))</f>
        <v>0.33333333333333331</v>
      </c>
      <c r="BY28">
        <f>1-(($AQ$26-$AP$24)/($AP$25-$AP$24))</f>
        <v>8.333333333333337E-2</v>
      </c>
      <c r="BZ28">
        <f>1-(($AN$25-$AQ$25)/($AQ$26-$AQ$25))</f>
        <v>0.31818181818181823</v>
      </c>
      <c r="CA28">
        <f>(($AO$26-$AQ$25)/($AQ$26-$AQ$25))</f>
        <v>0.36363636363636365</v>
      </c>
      <c r="CB28">
        <f>(($AP$24-$AQ$25)/($AQ$26-$AQ$25))</f>
        <v>0</v>
      </c>
    </row>
    <row r="29" spans="1:80" x14ac:dyDescent="0.25">
      <c r="A29">
        <v>28</v>
      </c>
      <c r="B29">
        <v>60.093848999999999</v>
      </c>
      <c r="C29" s="4">
        <v>1</v>
      </c>
      <c r="H29">
        <v>49.008277</v>
      </c>
      <c r="I29" s="5">
        <v>4</v>
      </c>
      <c r="P29">
        <v>2</v>
      </c>
      <c r="Q29" t="str">
        <f t="shared" si="0"/>
        <v>14</v>
      </c>
      <c r="R29">
        <v>4</v>
      </c>
      <c r="X29" t="s">
        <v>278</v>
      </c>
      <c r="Y29" t="s">
        <v>266</v>
      </c>
      <c r="AN29">
        <v>698</v>
      </c>
      <c r="AO29">
        <v>646</v>
      </c>
      <c r="AP29">
        <v>714</v>
      </c>
      <c r="AQ29">
        <v>664</v>
      </c>
      <c r="AT29">
        <f>(($AO$27-$AN$25)/($AN$26-$AN$25))</f>
        <v>0.66666666666666663</v>
      </c>
      <c r="AU29">
        <f>(($AP$25-$AN$25)/($AN$26-$AN$25))</f>
        <v>0.375</v>
      </c>
      <c r="AV29">
        <f>(($AQ$26-$AN$25)/($AN$26-$AN$25))</f>
        <v>0.29166666666666669</v>
      </c>
      <c r="AW29">
        <f>(($AN$25-$AO$26)/($AO$27-$AO$26))</f>
        <v>0.30434782608695654</v>
      </c>
      <c r="AX29">
        <f>(($AP$25-$AO$26)/($AO$27-$AO$26))</f>
        <v>0.69565217391304346</v>
      </c>
      <c r="AY29">
        <f>(($AQ$26-$AO$26)/($AO$27-$AO$26))</f>
        <v>0.60869565217391308</v>
      </c>
      <c r="AZ29">
        <f>(($AN$26-$AP$25)/($AP$26-$AP$25))</f>
        <v>0.57692307692307687</v>
      </c>
      <c r="BA29">
        <f>(($AO$27-$AP$25)/($AP$26-$AP$25))</f>
        <v>0.26923076923076922</v>
      </c>
      <c r="BB29">
        <f>(($AQ$27-$AP$25)/($AP$26-$AP$25))</f>
        <v>0.84615384615384615</v>
      </c>
      <c r="BC29">
        <f>(($AN$26-$AQ$26)/($AQ$27-$AQ$26))</f>
        <v>0.70833333333333337</v>
      </c>
      <c r="BD29">
        <f>(($AO$27-$AQ$26)/($AQ$27-$AQ$26))</f>
        <v>0.375</v>
      </c>
      <c r="BE29">
        <f>(($AP$25-$AQ$26)/($AQ$27-$AQ$26))</f>
        <v>8.3333333333333329E-2</v>
      </c>
      <c r="BG29">
        <v>4</v>
      </c>
      <c r="BH29">
        <v>159</v>
      </c>
      <c r="BI29">
        <f>($BH$33-$BH$30)/200</f>
        <v>8.5000000000000006E-2</v>
      </c>
      <c r="BQ29">
        <f>1-(($AO$27-$AN$25)/($AN$26-$AN$25))</f>
        <v>0.33333333333333337</v>
      </c>
      <c r="BR29">
        <f>(($AP$25-$AN$25)/($AN$26-$AN$25))</f>
        <v>0.375</v>
      </c>
      <c r="BS29">
        <f>(($AQ$26-$AN$25)/($AN$26-$AN$25))</f>
        <v>0.29166666666666669</v>
      </c>
      <c r="BT29">
        <f>(($AN$25-$AO$26)/($AO$27-$AO$26))</f>
        <v>0.30434782608695654</v>
      </c>
      <c r="BU29">
        <f>1-(($AP$25-$AO$26)/($AO$27-$AO$26))</f>
        <v>0.30434782608695654</v>
      </c>
      <c r="BV29">
        <f>1-(($AQ$26-$AO$26)/($AO$27-$AO$26))</f>
        <v>0.39130434782608692</v>
      </c>
      <c r="BW29">
        <f>1-(($AN$26-$AP$25)/($AP$26-$AP$25))</f>
        <v>0.42307692307692313</v>
      </c>
      <c r="BX29">
        <f>(($AO$27-$AP$25)/($AP$26-$AP$25))</f>
        <v>0.26923076923076922</v>
      </c>
      <c r="BY29">
        <f>1-(($AQ$27-$AP$25)/($AP$26-$AP$25))</f>
        <v>0.15384615384615385</v>
      </c>
      <c r="BZ29">
        <f>1-(($AN$26-$AQ$26)/($AQ$27-$AQ$26))</f>
        <v>0.29166666666666663</v>
      </c>
      <c r="CA29">
        <f>(($AO$27-$AQ$26)/($AQ$27-$AQ$26))</f>
        <v>0.375</v>
      </c>
      <c r="CB29">
        <f>(($AP$25-$AQ$26)/($AQ$27-$AQ$26))</f>
        <v>8.3333333333333329E-2</v>
      </c>
    </row>
    <row r="30" spans="1:80" x14ac:dyDescent="0.25">
      <c r="A30">
        <v>29</v>
      </c>
      <c r="P30">
        <v>0</v>
      </c>
      <c r="Q30" t="str">
        <f t="shared" si="0"/>
        <v/>
      </c>
      <c r="R30">
        <v>1</v>
      </c>
      <c r="X30" t="s">
        <v>278</v>
      </c>
      <c r="Y30" t="s">
        <v>263</v>
      </c>
      <c r="AN30">
        <v>726</v>
      </c>
      <c r="AO30">
        <v>680</v>
      </c>
      <c r="AP30">
        <v>743</v>
      </c>
      <c r="AQ30">
        <v>694</v>
      </c>
      <c r="AT30">
        <f>(($AO$28-$AN$26)/($AN$27-$AN$26))</f>
        <v>0.625</v>
      </c>
      <c r="AU30">
        <f>(($AP$26-$AN$26)/($AN$27-$AN$26))</f>
        <v>0.45833333333333331</v>
      </c>
      <c r="AV30">
        <f>(($AQ$27-$AN$26)/($AN$27-$AN$26))</f>
        <v>0.29166666666666669</v>
      </c>
      <c r="AW30">
        <f>(($AN$26-$AO$27)/($AO$28-$AO$27))</f>
        <v>0.34782608695652173</v>
      </c>
      <c r="AX30">
        <f>(($AP$26-$AO$27)/($AO$28-$AO$27))</f>
        <v>0.82608695652173914</v>
      </c>
      <c r="AY30">
        <f>(($AQ$27-$AO$27)/($AO$28-$AO$27))</f>
        <v>0.65217391304347827</v>
      </c>
      <c r="BC30">
        <f>(($AN$27-$AQ$27)/($AQ$28-$AQ$27))</f>
        <v>0.68</v>
      </c>
      <c r="BD30">
        <f>(($AO$28-$AQ$27)/($AQ$28-$AQ$27))</f>
        <v>0.32</v>
      </c>
      <c r="BE30">
        <f>(($AP$26-$AQ$27)/($AQ$28-$AQ$27))</f>
        <v>0.16</v>
      </c>
      <c r="BG30">
        <v>1</v>
      </c>
      <c r="BH30">
        <v>164</v>
      </c>
      <c r="BI30">
        <f>($BH$34-$BH$31)/200</f>
        <v>7.4999999999999997E-2</v>
      </c>
      <c r="BQ30">
        <f>1-(($AO$28-$AN$26)/($AN$27-$AN$26))</f>
        <v>0.375</v>
      </c>
      <c r="BR30">
        <f>(($AP$26-$AN$26)/($AN$27-$AN$26))</f>
        <v>0.45833333333333331</v>
      </c>
      <c r="BS30">
        <f>(($AQ$27-$AN$26)/($AN$27-$AN$26))</f>
        <v>0.29166666666666669</v>
      </c>
      <c r="BT30">
        <f>(($AN$26-$AO$27)/($AO$28-$AO$27))</f>
        <v>0.34782608695652173</v>
      </c>
      <c r="BU30">
        <f>1-(($AP$26-$AO$27)/($AO$28-$AO$27))</f>
        <v>0.17391304347826086</v>
      </c>
      <c r="BV30">
        <f>1-(($AQ$27-$AO$27)/($AO$28-$AO$27))</f>
        <v>0.34782608695652173</v>
      </c>
      <c r="BZ30">
        <f>1-(($AN$27-$AQ$27)/($AQ$28-$AQ$27))</f>
        <v>0.31999999999999995</v>
      </c>
      <c r="CA30">
        <f>(($AO$28-$AQ$27)/($AQ$28-$AQ$27))</f>
        <v>0.32</v>
      </c>
      <c r="CB30">
        <f>(($AP$26-$AQ$27)/($AQ$28-$AQ$27))</f>
        <v>0.16</v>
      </c>
    </row>
    <row r="31" spans="1:80" x14ac:dyDescent="0.25">
      <c r="A31">
        <v>30</v>
      </c>
      <c r="D31">
        <v>71.920634000000007</v>
      </c>
      <c r="E31" s="2">
        <v>2</v>
      </c>
      <c r="P31">
        <v>1</v>
      </c>
      <c r="Q31" t="str">
        <f t="shared" si="0"/>
        <v>2</v>
      </c>
      <c r="R31">
        <v>2</v>
      </c>
      <c r="X31" t="s">
        <v>278</v>
      </c>
      <c r="Y31" t="s">
        <v>264</v>
      </c>
      <c r="AB31" t="s">
        <v>278</v>
      </c>
      <c r="AC31" t="str">
        <f>CONCATENATE($R31,$R32,$R33,$R34)</f>
        <v>2341</v>
      </c>
      <c r="AN31">
        <v>752</v>
      </c>
      <c r="AO31">
        <v>710</v>
      </c>
      <c r="AP31">
        <v>768</v>
      </c>
      <c r="AQ31">
        <v>722</v>
      </c>
      <c r="BG31">
        <v>2</v>
      </c>
      <c r="BH31">
        <v>172</v>
      </c>
      <c r="BI31">
        <f>($BH$35-$BH$32)/200</f>
        <v>8.5000000000000006E-2</v>
      </c>
    </row>
    <row r="32" spans="1:80" x14ac:dyDescent="0.25">
      <c r="A32">
        <v>31</v>
      </c>
      <c r="D32">
        <v>71.931664000000012</v>
      </c>
      <c r="E32" s="2">
        <v>2</v>
      </c>
      <c r="P32">
        <v>1</v>
      </c>
      <c r="Q32" t="str">
        <f t="shared" si="0"/>
        <v>2</v>
      </c>
      <c r="R32">
        <v>3</v>
      </c>
      <c r="X32" t="s">
        <v>278</v>
      </c>
      <c r="Y32" t="s">
        <v>265</v>
      </c>
      <c r="AN32">
        <v>775</v>
      </c>
      <c r="AO32">
        <v>736</v>
      </c>
      <c r="AP32">
        <v>793</v>
      </c>
      <c r="AQ32">
        <v>746</v>
      </c>
      <c r="BG32">
        <v>3</v>
      </c>
      <c r="BH32">
        <v>178</v>
      </c>
      <c r="BI32">
        <f>($BH$36-$BH$33)/200</f>
        <v>0.115</v>
      </c>
    </row>
    <row r="33" spans="1:80" x14ac:dyDescent="0.25">
      <c r="A33">
        <v>32</v>
      </c>
      <c r="D33">
        <v>71.92125200000001</v>
      </c>
      <c r="E33" s="2">
        <v>2</v>
      </c>
      <c r="F33">
        <v>62.229579000000001</v>
      </c>
      <c r="G33" s="3">
        <v>3</v>
      </c>
      <c r="P33">
        <v>2</v>
      </c>
      <c r="Q33" t="str">
        <f t="shared" si="0"/>
        <v>23</v>
      </c>
      <c r="R33">
        <v>4</v>
      </c>
      <c r="X33" t="s">
        <v>278</v>
      </c>
      <c r="Y33" t="s">
        <v>266</v>
      </c>
      <c r="AN33">
        <v>806</v>
      </c>
      <c r="AO33">
        <v>761</v>
      </c>
      <c r="AP33">
        <v>821</v>
      </c>
      <c r="AQ33">
        <v>773</v>
      </c>
      <c r="AT33">
        <f>(($AO$30-$AN$28)/($AN$29-$AN$28))</f>
        <v>0.47058823529411764</v>
      </c>
      <c r="AU33">
        <f>(($AP$28-$AN$28)/($AN$29-$AN$28))</f>
        <v>0.52941176470588236</v>
      </c>
      <c r="AV33">
        <f>(($AQ$29-$AN$28)/($AN$29-$AN$28))</f>
        <v>0</v>
      </c>
      <c r="AW33">
        <f>(($AN$28-$AO$29)/($AO$30-$AO$29))</f>
        <v>0.52941176470588236</v>
      </c>
      <c r="AX33">
        <f>(($AP$27-$AO$29)/($AO$30-$AO$29))</f>
        <v>2.9411764705882353E-2</v>
      </c>
      <c r="AY33">
        <f>(($AQ$29-$AO$29)/($AO$30-$AO$29))</f>
        <v>0.52941176470588236</v>
      </c>
      <c r="AZ33">
        <f>(($AN$28-$AP$27)/($AP$28-$AP$27))</f>
        <v>0.48571428571428571</v>
      </c>
      <c r="BA33">
        <f>(($AO$30-$AP$27)/($AP$28-$AP$27))</f>
        <v>0.94285714285714284</v>
      </c>
      <c r="BB33">
        <f>(($AQ$29-$AP$27)/($AP$28-$AP$27))</f>
        <v>0.48571428571428571</v>
      </c>
      <c r="BC33">
        <f>(($AN$28-$AQ$29)/($AQ$30-$AQ$29))</f>
        <v>0</v>
      </c>
      <c r="BD33">
        <f>(($AO$30-$AQ$29)/($AQ$30-$AQ$29))</f>
        <v>0.53333333333333333</v>
      </c>
      <c r="BE33">
        <f>(($AP$28-$AQ$29)/($AQ$30-$AQ$29))</f>
        <v>0.6</v>
      </c>
      <c r="BG33">
        <v>4</v>
      </c>
      <c r="BH33">
        <v>181</v>
      </c>
      <c r="BI33">
        <f>($BH$37-$BH$34)/200</f>
        <v>0.09</v>
      </c>
      <c r="BQ33">
        <f>(($AO$30-$AN$28)/($AN$29-$AN$28))</f>
        <v>0.47058823529411764</v>
      </c>
      <c r="BR33">
        <f>1-(($AP$28-$AN$28)/($AN$29-$AN$28))</f>
        <v>0.47058823529411764</v>
      </c>
      <c r="BS33">
        <f>(($AQ$29-$AN$28)/($AN$29-$AN$28))</f>
        <v>0</v>
      </c>
      <c r="BT33">
        <f>1-(($AN$28-$AO$29)/($AO$30-$AO$29))</f>
        <v>0.47058823529411764</v>
      </c>
      <c r="BU33">
        <f>(($AP$27-$AO$29)/($AO$30-$AO$29))</f>
        <v>2.9411764705882353E-2</v>
      </c>
      <c r="BV33">
        <f>1-(($AQ$29-$AO$29)/($AO$30-$AO$29))</f>
        <v>0.47058823529411764</v>
      </c>
      <c r="BW33">
        <f>(($AN$28-$AP$27)/($AP$28-$AP$27))</f>
        <v>0.48571428571428571</v>
      </c>
      <c r="BX33">
        <f>1-(($AO$30-$AP$27)/($AP$28-$AP$27))</f>
        <v>5.7142857142857162E-2</v>
      </c>
      <c r="BY33">
        <f>(($AQ$29-$AP$27)/($AP$28-$AP$27))</f>
        <v>0.48571428571428571</v>
      </c>
      <c r="BZ33">
        <f>(($AN$28-$AQ$29)/($AQ$30-$AQ$29))</f>
        <v>0</v>
      </c>
      <c r="CA33">
        <f>1-(($AO$30-$AQ$29)/($AQ$30-$AQ$29))</f>
        <v>0.46666666666666667</v>
      </c>
      <c r="CB33">
        <f>1-(($AP$28-$AQ$29)/($AQ$30-$AQ$29))</f>
        <v>0.4</v>
      </c>
    </row>
    <row r="34" spans="1:80" x14ac:dyDescent="0.25">
      <c r="A34">
        <v>33</v>
      </c>
      <c r="D34">
        <v>71.906872000000007</v>
      </c>
      <c r="E34" s="2">
        <v>2</v>
      </c>
      <c r="F34">
        <v>62.291091000000002</v>
      </c>
      <c r="G34" s="3">
        <v>3</v>
      </c>
      <c r="P34">
        <v>2</v>
      </c>
      <c r="Q34" t="str">
        <f t="shared" si="0"/>
        <v>23</v>
      </c>
      <c r="R34">
        <v>1</v>
      </c>
      <c r="X34" t="s">
        <v>279</v>
      </c>
      <c r="Y34" t="s">
        <v>267</v>
      </c>
      <c r="AN34">
        <v>834</v>
      </c>
      <c r="AO34">
        <v>786</v>
      </c>
      <c r="AP34">
        <v>849</v>
      </c>
      <c r="AQ34">
        <v>799</v>
      </c>
      <c r="AT34">
        <f>(($AO$31-$AN$29)/($AN$30-$AN$29))</f>
        <v>0.42857142857142855</v>
      </c>
      <c r="AU34">
        <f>(($AP$29-$AN$29)/($AN$30-$AN$29))</f>
        <v>0.5714285714285714</v>
      </c>
      <c r="AV34">
        <f>(($AQ$30-$AN$28)/($AN$29-$AN$28))</f>
        <v>0.88235294117647056</v>
      </c>
      <c r="AW34">
        <f>(($AN$29-$AO$30)/($AO$31-$AO$30))</f>
        <v>0.6</v>
      </c>
      <c r="AX34">
        <f>(($AP$28-$AO$30)/($AO$31-$AO$30))</f>
        <v>6.6666666666666666E-2</v>
      </c>
      <c r="AY34">
        <f>(($AQ$30-$AO$30)/($AO$31-$AO$30))</f>
        <v>0.46666666666666667</v>
      </c>
      <c r="AZ34">
        <f>(($AN$29-$AP$28)/($AP$29-$AP$28))</f>
        <v>0.5</v>
      </c>
      <c r="BA34">
        <f>(($AO$31-$AP$28)/($AP$29-$AP$28))</f>
        <v>0.875</v>
      </c>
      <c r="BB34">
        <f>(($AQ$30-$AP$28)/($AP$29-$AP$28))</f>
        <v>0.375</v>
      </c>
      <c r="BC34">
        <f>(($AN$29-$AQ$30)/($AQ$31-$AQ$30))</f>
        <v>0.14285714285714285</v>
      </c>
      <c r="BD34">
        <f>(($AO$31-$AQ$30)/($AQ$31-$AQ$30))</f>
        <v>0.5714285714285714</v>
      </c>
      <c r="BE34">
        <f>(($AP$29-$AQ$30)/($AQ$31-$AQ$30))</f>
        <v>0.7142857142857143</v>
      </c>
      <c r="BG34">
        <v>1</v>
      </c>
      <c r="BH34">
        <v>187</v>
      </c>
      <c r="BI34">
        <f>($BH$43-$BH$40)/200</f>
        <v>0.125</v>
      </c>
      <c r="BQ34">
        <f>(($AO$31-$AN$29)/($AN$30-$AN$29))</f>
        <v>0.42857142857142855</v>
      </c>
      <c r="BR34">
        <f>1-(($AP$29-$AN$29)/($AN$30-$AN$29))</f>
        <v>0.4285714285714286</v>
      </c>
      <c r="BS34">
        <f>1-(($AQ$30-$AN$28)/($AN$29-$AN$28))</f>
        <v>0.11764705882352944</v>
      </c>
      <c r="BT34">
        <f>1-(($AN$29-$AO$30)/($AO$31-$AO$30))</f>
        <v>0.4</v>
      </c>
      <c r="BU34">
        <f>(($AP$28-$AO$30)/($AO$31-$AO$30))</f>
        <v>6.6666666666666666E-2</v>
      </c>
      <c r="BV34">
        <f>(($AQ$30-$AO$30)/($AO$31-$AO$30))</f>
        <v>0.46666666666666667</v>
      </c>
      <c r="BW34">
        <f>(($AN$29-$AP$28)/($AP$29-$AP$28))</f>
        <v>0.5</v>
      </c>
      <c r="BX34">
        <f>1-(($AO$31-$AP$28)/($AP$29-$AP$28))</f>
        <v>0.125</v>
      </c>
      <c r="BY34">
        <f>(($AQ$30-$AP$28)/($AP$29-$AP$28))</f>
        <v>0.375</v>
      </c>
      <c r="BZ34">
        <f>(($AN$29-$AQ$30)/($AQ$31-$AQ$30))</f>
        <v>0.14285714285714285</v>
      </c>
      <c r="CA34">
        <f>1-(($AO$31-$AQ$30)/($AQ$31-$AQ$30))</f>
        <v>0.4285714285714286</v>
      </c>
      <c r="CB34">
        <f>1-(($AP$29-$AQ$30)/($AQ$31-$AQ$30))</f>
        <v>0.2857142857142857</v>
      </c>
    </row>
    <row r="35" spans="1:80" x14ac:dyDescent="0.25">
      <c r="A35">
        <v>34</v>
      </c>
      <c r="D35">
        <v>71.896357000000009</v>
      </c>
      <c r="E35" s="2">
        <v>2</v>
      </c>
      <c r="F35">
        <v>62.200206000000001</v>
      </c>
      <c r="G35" s="3">
        <v>3</v>
      </c>
      <c r="P35">
        <v>2</v>
      </c>
      <c r="Q35" t="str">
        <f t="shared" si="0"/>
        <v>23</v>
      </c>
      <c r="R35">
        <v>2</v>
      </c>
      <c r="X35" t="s">
        <v>279</v>
      </c>
      <c r="Y35" t="s">
        <v>268</v>
      </c>
      <c r="AN35">
        <v>859</v>
      </c>
      <c r="AO35">
        <v>816</v>
      </c>
      <c r="AP35">
        <v>874</v>
      </c>
      <c r="AQ35">
        <v>826</v>
      </c>
      <c r="AT35">
        <f>(($AO$32-$AN$30)/($AN$31-$AN$30))</f>
        <v>0.38461538461538464</v>
      </c>
      <c r="AU35">
        <f>(($AP$30-$AN$30)/($AN$31-$AN$30))</f>
        <v>0.65384615384615385</v>
      </c>
      <c r="AV35">
        <f>(($AQ$31-$AN$29)/($AN$30-$AN$29))</f>
        <v>0.8571428571428571</v>
      </c>
      <c r="AW35">
        <f>(($AN$30-$AO$31)/($AO$32-$AO$31))</f>
        <v>0.61538461538461542</v>
      </c>
      <c r="AX35">
        <f>(($AP$29-$AO$31)/($AO$32-$AO$31))</f>
        <v>0.15384615384615385</v>
      </c>
      <c r="AY35">
        <f>(($AQ$31-$AO$31)/($AO$32-$AO$31))</f>
        <v>0.46153846153846156</v>
      </c>
      <c r="AZ35">
        <f>(($AN$30-$AP$29)/($AP$30-$AP$29))</f>
        <v>0.41379310344827586</v>
      </c>
      <c r="BA35">
        <f>(($AO$32-$AP$29)/($AP$30-$AP$29))</f>
        <v>0.75862068965517238</v>
      </c>
      <c r="BB35">
        <f>(($AQ$31-$AP$29)/($AP$30-$AP$29))</f>
        <v>0.27586206896551724</v>
      </c>
      <c r="BC35">
        <f>(($AN$30-$AQ$31)/($AQ$32-$AQ$31))</f>
        <v>0.16666666666666666</v>
      </c>
      <c r="BD35">
        <f>(($AO$32-$AQ$31)/($AQ$32-$AQ$31))</f>
        <v>0.58333333333333337</v>
      </c>
      <c r="BE35">
        <f>(($AP$30-$AQ$31)/($AQ$32-$AQ$31))</f>
        <v>0.875</v>
      </c>
      <c r="BG35">
        <v>2</v>
      </c>
      <c r="BH35">
        <v>195</v>
      </c>
      <c r="BI35">
        <f>($BH$44-$BH$41)/200</f>
        <v>0.08</v>
      </c>
      <c r="BQ35">
        <f>(($AO$32-$AN$30)/($AN$31-$AN$30))</f>
        <v>0.38461538461538464</v>
      </c>
      <c r="BR35">
        <f>1-(($AP$30-$AN$30)/($AN$31-$AN$30))</f>
        <v>0.34615384615384615</v>
      </c>
      <c r="BS35">
        <f>1-(($AQ$31-$AN$29)/($AN$30-$AN$29))</f>
        <v>0.1428571428571429</v>
      </c>
      <c r="BT35">
        <f>1-(($AN$30-$AO$31)/($AO$32-$AO$31))</f>
        <v>0.38461538461538458</v>
      </c>
      <c r="BU35">
        <f>(($AP$29-$AO$31)/($AO$32-$AO$31))</f>
        <v>0.15384615384615385</v>
      </c>
      <c r="BV35">
        <f>(($AQ$31-$AO$31)/($AO$32-$AO$31))</f>
        <v>0.46153846153846156</v>
      </c>
      <c r="BW35">
        <f>(($AN$30-$AP$29)/($AP$30-$AP$29))</f>
        <v>0.41379310344827586</v>
      </c>
      <c r="BX35">
        <f>1-(($AO$32-$AP$29)/($AP$30-$AP$29))</f>
        <v>0.24137931034482762</v>
      </c>
      <c r="BY35">
        <f>(($AQ$31-$AP$29)/($AP$30-$AP$29))</f>
        <v>0.27586206896551724</v>
      </c>
      <c r="BZ35">
        <f>(($AN$30-$AQ$31)/($AQ$32-$AQ$31))</f>
        <v>0.16666666666666666</v>
      </c>
      <c r="CA35">
        <f>1-(($AO$32-$AQ$31)/($AQ$32-$AQ$31))</f>
        <v>0.41666666666666663</v>
      </c>
      <c r="CB35">
        <f>1-(($AP$30-$AQ$31)/($AQ$32-$AQ$31))</f>
        <v>0.125</v>
      </c>
    </row>
    <row r="36" spans="1:80" x14ac:dyDescent="0.25">
      <c r="A36">
        <v>35</v>
      </c>
      <c r="D36">
        <v>71.893419000000009</v>
      </c>
      <c r="E36" s="2">
        <v>2</v>
      </c>
      <c r="F36">
        <v>62.174423000000004</v>
      </c>
      <c r="G36" s="3">
        <v>3</v>
      </c>
      <c r="P36">
        <v>2</v>
      </c>
      <c r="Q36" t="str">
        <f t="shared" si="0"/>
        <v>23</v>
      </c>
      <c r="R36">
        <v>3</v>
      </c>
      <c r="X36" t="s">
        <v>279</v>
      </c>
      <c r="Y36" t="s">
        <v>269</v>
      </c>
      <c r="AN36">
        <v>881</v>
      </c>
      <c r="AO36">
        <v>841</v>
      </c>
      <c r="AP36">
        <v>897</v>
      </c>
      <c r="AQ36">
        <v>851</v>
      </c>
      <c r="AT36">
        <f>(($AO$33-$AN$31)/($AN$32-$AN$31))</f>
        <v>0.39130434782608697</v>
      </c>
      <c r="AU36">
        <f>(($AP$31-$AN$31)/($AN$32-$AN$31))</f>
        <v>0.69565217391304346</v>
      </c>
      <c r="AV36">
        <f>(($AQ$32-$AN$30)/($AN$31-$AN$30))</f>
        <v>0.76923076923076927</v>
      </c>
      <c r="AW36">
        <f>(($AN$31-$AO$32)/($AO$33-$AO$32))</f>
        <v>0.64</v>
      </c>
      <c r="AX36">
        <f>(($AP$30-$AO$32)/($AO$33-$AO$32))</f>
        <v>0.28000000000000003</v>
      </c>
      <c r="AY36">
        <f>(($AQ$32-$AO$32)/($AO$33-$AO$32))</f>
        <v>0.4</v>
      </c>
      <c r="AZ36">
        <f>(($AN$31-$AP$30)/($AP$31-$AP$30))</f>
        <v>0.36</v>
      </c>
      <c r="BA36">
        <f>(($AO$33-$AP$30)/($AP$31-$AP$30))</f>
        <v>0.72</v>
      </c>
      <c r="BB36">
        <f>(($AQ$32-$AP$30)/($AP$31-$AP$30))</f>
        <v>0.12</v>
      </c>
      <c r="BC36">
        <f>(($AN$31-$AQ$32)/($AQ$33-$AQ$32))</f>
        <v>0.22222222222222221</v>
      </c>
      <c r="BD36">
        <f>(($AO$33-$AQ$32)/($AQ$33-$AQ$32))</f>
        <v>0.55555555555555558</v>
      </c>
      <c r="BE36">
        <f>(($AP$31-$AQ$32)/($AQ$33-$AQ$32))</f>
        <v>0.81481481481481477</v>
      </c>
      <c r="BG36">
        <v>3</v>
      </c>
      <c r="BH36">
        <v>204</v>
      </c>
      <c r="BI36">
        <f>($BH$45-$BH$42)/200</f>
        <v>0.12</v>
      </c>
      <c r="BQ36">
        <f>(($AO$33-$AN$31)/($AN$32-$AN$31))</f>
        <v>0.39130434782608697</v>
      </c>
      <c r="BR36">
        <f>1-(($AP$31-$AN$31)/($AN$32-$AN$31))</f>
        <v>0.30434782608695654</v>
      </c>
      <c r="BS36">
        <f>1-(($AQ$32-$AN$30)/($AN$31-$AN$30))</f>
        <v>0.23076923076923073</v>
      </c>
      <c r="BT36">
        <f>1-(($AN$31-$AO$32)/($AO$33-$AO$32))</f>
        <v>0.36</v>
      </c>
      <c r="BU36">
        <f>(($AP$30-$AO$32)/($AO$33-$AO$32))</f>
        <v>0.28000000000000003</v>
      </c>
      <c r="BV36">
        <f>(($AQ$32-$AO$32)/($AO$33-$AO$32))</f>
        <v>0.4</v>
      </c>
      <c r="BW36">
        <f>(($AN$31-$AP$30)/($AP$31-$AP$30))</f>
        <v>0.36</v>
      </c>
      <c r="BX36">
        <f>1-(($AO$33-$AP$30)/($AP$31-$AP$30))</f>
        <v>0.28000000000000003</v>
      </c>
      <c r="BY36">
        <f>(($AQ$32-$AP$30)/($AP$31-$AP$30))</f>
        <v>0.12</v>
      </c>
      <c r="BZ36">
        <f>(($AN$31-$AQ$32)/($AQ$33-$AQ$32))</f>
        <v>0.22222222222222221</v>
      </c>
      <c r="CA36">
        <f>1-(($AO$33-$AQ$32)/($AQ$33-$AQ$32))</f>
        <v>0.44444444444444442</v>
      </c>
      <c r="CB36">
        <f>1-(($AP$31-$AQ$32)/($AQ$33-$AQ$32))</f>
        <v>0.18518518518518523</v>
      </c>
    </row>
    <row r="37" spans="1:80" x14ac:dyDescent="0.25">
      <c r="A37">
        <v>36</v>
      </c>
      <c r="D37">
        <v>71.851772000000011</v>
      </c>
      <c r="E37" s="2">
        <v>2</v>
      </c>
      <c r="F37">
        <v>62.192599999999999</v>
      </c>
      <c r="G37" s="3">
        <v>3</v>
      </c>
      <c r="P37">
        <v>2</v>
      </c>
      <c r="Q37" t="str">
        <f t="shared" si="0"/>
        <v>23</v>
      </c>
      <c r="R37">
        <v>4</v>
      </c>
      <c r="X37" t="s">
        <v>279</v>
      </c>
      <c r="Y37" t="s">
        <v>270</v>
      </c>
      <c r="AN37">
        <v>906</v>
      </c>
      <c r="AO37">
        <v>866</v>
      </c>
      <c r="AP37">
        <v>941</v>
      </c>
      <c r="AQ37">
        <v>877</v>
      </c>
      <c r="AT37">
        <f>(($AO$34-$AN$32)/($AN$33-$AN$32))</f>
        <v>0.35483870967741937</v>
      </c>
      <c r="AU37">
        <f>(($AP$32-$AN$32)/($AN$33-$AN$32))</f>
        <v>0.58064516129032262</v>
      </c>
      <c r="AV37">
        <f>(($AQ$33-$AN$31)/($AN$32-$AN$31))</f>
        <v>0.91304347826086951</v>
      </c>
      <c r="AW37">
        <f>(($AN$32-$AO$33)/($AO$34-$AO$33))</f>
        <v>0.56000000000000005</v>
      </c>
      <c r="AX37">
        <f>(($AP$31-$AO$33)/($AO$34-$AO$33))</f>
        <v>0.28000000000000003</v>
      </c>
      <c r="AY37">
        <f>(($AQ$33-$AO$33)/($AO$34-$AO$33))</f>
        <v>0.48</v>
      </c>
      <c r="AZ37">
        <f>(($AN$32-$AP$31)/($AP$32-$AP$31))</f>
        <v>0.28000000000000003</v>
      </c>
      <c r="BA37">
        <f>(($AO$34-$AP$31)/($AP$32-$AP$31))</f>
        <v>0.72</v>
      </c>
      <c r="BB37">
        <f>(($AQ$33-$AP$31)/($AP$32-$AP$31))</f>
        <v>0.2</v>
      </c>
      <c r="BC37">
        <f>(($AN$32-$AQ$33)/($AQ$34-$AQ$33))</f>
        <v>7.6923076923076927E-2</v>
      </c>
      <c r="BD37">
        <f>(($AO$34-$AQ$33)/($AQ$34-$AQ$33))</f>
        <v>0.5</v>
      </c>
      <c r="BE37">
        <f>(($AP$32-$AQ$33)/($AQ$34-$AQ$33))</f>
        <v>0.76923076923076927</v>
      </c>
      <c r="BG37">
        <v>4</v>
      </c>
      <c r="BH37">
        <v>205</v>
      </c>
      <c r="BI37">
        <f>($BH$46-$BH$43)/200</f>
        <v>9.5000000000000001E-2</v>
      </c>
      <c r="BQ37">
        <f>(($AO$34-$AN$32)/($AN$33-$AN$32))</f>
        <v>0.35483870967741937</v>
      </c>
      <c r="BR37">
        <f>1-(($AP$32-$AN$32)/($AN$33-$AN$32))</f>
        <v>0.41935483870967738</v>
      </c>
      <c r="BS37">
        <f>1-(($AQ$33-$AN$31)/($AN$32-$AN$31))</f>
        <v>8.6956521739130488E-2</v>
      </c>
      <c r="BT37">
        <f>1-(($AN$32-$AO$33)/($AO$34-$AO$33))</f>
        <v>0.43999999999999995</v>
      </c>
      <c r="BU37">
        <f>(($AP$31-$AO$33)/($AO$34-$AO$33))</f>
        <v>0.28000000000000003</v>
      </c>
      <c r="BV37">
        <f>(($AQ$33-$AO$33)/($AO$34-$AO$33))</f>
        <v>0.48</v>
      </c>
      <c r="BW37">
        <f>(($AN$32-$AP$31)/($AP$32-$AP$31))</f>
        <v>0.28000000000000003</v>
      </c>
      <c r="BX37">
        <f>1-(($AO$34-$AP$31)/($AP$32-$AP$31))</f>
        <v>0.28000000000000003</v>
      </c>
      <c r="BY37">
        <f>(($AQ$33-$AP$31)/($AP$32-$AP$31))</f>
        <v>0.2</v>
      </c>
      <c r="BZ37">
        <f>(($AN$32-$AQ$33)/($AQ$34-$AQ$33))</f>
        <v>7.6923076923076927E-2</v>
      </c>
      <c r="CA37">
        <f>(($AO$34-$AQ$33)/($AQ$34-$AQ$33))</f>
        <v>0.5</v>
      </c>
      <c r="CB37">
        <f>1-(($AP$32-$AQ$33)/($AQ$34-$AQ$33))</f>
        <v>0.23076923076923073</v>
      </c>
    </row>
    <row r="38" spans="1:80" x14ac:dyDescent="0.25">
      <c r="A38">
        <v>37</v>
      </c>
      <c r="D38">
        <v>71.801774000000009</v>
      </c>
      <c r="E38" s="2">
        <v>2</v>
      </c>
      <c r="F38">
        <v>62.211402</v>
      </c>
      <c r="G38" s="3">
        <v>3</v>
      </c>
      <c r="P38">
        <v>2</v>
      </c>
      <c r="Q38" t="str">
        <f t="shared" si="0"/>
        <v>23</v>
      </c>
      <c r="R38" t="s">
        <v>22</v>
      </c>
      <c r="X38" t="s">
        <v>279</v>
      </c>
      <c r="Y38" t="s">
        <v>267</v>
      </c>
      <c r="AN38">
        <v>922</v>
      </c>
      <c r="AO38">
        <v>889</v>
      </c>
      <c r="AP38">
        <v>971</v>
      </c>
      <c r="AQ38">
        <v>902</v>
      </c>
      <c r="AT38">
        <f>(($AO$35-$AN$33)/($AN$34-$AN$33))</f>
        <v>0.35714285714285715</v>
      </c>
      <c r="AU38">
        <f>(($AP$33-$AN$33)/($AN$34-$AN$33))</f>
        <v>0.5357142857142857</v>
      </c>
      <c r="AV38">
        <f>(($AQ$34-$AN$32)/($AN$33-$AN$32))</f>
        <v>0.77419354838709675</v>
      </c>
      <c r="AW38">
        <f>(($AN$33-$AO$34)/($AO$35-$AO$34))</f>
        <v>0.66666666666666663</v>
      </c>
      <c r="AX38">
        <f>(($AP$32-$AO$34)/($AO$35-$AO$34))</f>
        <v>0.23333333333333334</v>
      </c>
      <c r="AY38">
        <f>(($AQ$34-$AO$34)/($AO$35-$AO$34))</f>
        <v>0.43333333333333335</v>
      </c>
      <c r="AZ38">
        <f>(($AN$33-$AP$32)/($AP$33-$AP$32))</f>
        <v>0.4642857142857143</v>
      </c>
      <c r="BA38">
        <f>(($AO$35-$AP$32)/($AP$33-$AP$32))</f>
        <v>0.8214285714285714</v>
      </c>
      <c r="BB38">
        <f>(($AQ$34-$AP$32)/($AP$33-$AP$32))</f>
        <v>0.21428571428571427</v>
      </c>
      <c r="BC38">
        <f>(($AN$33-$AQ$34)/($AQ$35-$AQ$34))</f>
        <v>0.25925925925925924</v>
      </c>
      <c r="BD38">
        <f>(($AO$35-$AQ$34)/($AQ$35-$AQ$34))</f>
        <v>0.62962962962962965</v>
      </c>
      <c r="BE38">
        <f>(($AP$33-$AQ$34)/($AQ$35-$AQ$34))</f>
        <v>0.81481481481481477</v>
      </c>
      <c r="BG38" t="s">
        <v>22</v>
      </c>
      <c r="BH38">
        <v>205</v>
      </c>
      <c r="BI38">
        <f>($BH$47-$BH$44)/200</f>
        <v>0.11</v>
      </c>
      <c r="BQ38">
        <f>(($AO$35-$AN$33)/($AN$34-$AN$33))</f>
        <v>0.35714285714285715</v>
      </c>
      <c r="BR38">
        <f>1-(($AP$33-$AN$33)/($AN$34-$AN$33))</f>
        <v>0.4642857142857143</v>
      </c>
      <c r="BS38">
        <f>1-(($AQ$34-$AN$32)/($AN$33-$AN$32))</f>
        <v>0.22580645161290325</v>
      </c>
      <c r="BT38">
        <f>1-(($AN$33-$AO$34)/($AO$35-$AO$34))</f>
        <v>0.33333333333333337</v>
      </c>
      <c r="BU38">
        <f>(($AP$32-$AO$34)/($AO$35-$AO$34))</f>
        <v>0.23333333333333334</v>
      </c>
      <c r="BV38">
        <f>(($AQ$34-$AO$34)/($AO$35-$AO$34))</f>
        <v>0.43333333333333335</v>
      </c>
      <c r="BW38">
        <f>(($AN$33-$AP$32)/($AP$33-$AP$32))</f>
        <v>0.4642857142857143</v>
      </c>
      <c r="BX38">
        <f>1-(($AO$35-$AP$32)/($AP$33-$AP$32))</f>
        <v>0.1785714285714286</v>
      </c>
      <c r="BY38">
        <f>(($AQ$34-$AP$32)/($AP$33-$AP$32))</f>
        <v>0.21428571428571427</v>
      </c>
      <c r="BZ38">
        <f>(($AN$33-$AQ$34)/($AQ$35-$AQ$34))</f>
        <v>0.25925925925925924</v>
      </c>
      <c r="CA38">
        <f>1-(($AO$35-$AQ$34)/($AQ$35-$AQ$34))</f>
        <v>0.37037037037037035</v>
      </c>
      <c r="CB38">
        <f>1-(($AP$33-$AQ$34)/($AQ$35-$AQ$34))</f>
        <v>0.18518518518518523</v>
      </c>
    </row>
    <row r="39" spans="1:80" x14ac:dyDescent="0.25">
      <c r="A39">
        <v>38</v>
      </c>
      <c r="D39">
        <v>71.78435300000001</v>
      </c>
      <c r="E39" s="2">
        <v>2</v>
      </c>
      <c r="F39">
        <v>62.208068000000004</v>
      </c>
      <c r="G39" s="3">
        <v>3</v>
      </c>
      <c r="P39">
        <v>2</v>
      </c>
      <c r="Q39" t="str">
        <f t="shared" si="0"/>
        <v>23</v>
      </c>
      <c r="R39" t="s">
        <v>22</v>
      </c>
      <c r="X39" t="s">
        <v>279</v>
      </c>
      <c r="Y39" t="s">
        <v>268</v>
      </c>
      <c r="AN39">
        <v>955</v>
      </c>
      <c r="AO39">
        <v>915</v>
      </c>
      <c r="AP39">
        <v>999</v>
      </c>
      <c r="AQ39">
        <v>922</v>
      </c>
      <c r="AT39">
        <f>(($AO$36-$AN$34)/($AN$35-$AN$34))</f>
        <v>0.28000000000000003</v>
      </c>
      <c r="AU39">
        <f>(($AP$34-$AN$34)/($AN$35-$AN$34))</f>
        <v>0.6</v>
      </c>
      <c r="AV39">
        <f>(($AQ$35-$AN$33)/($AN$34-$AN$33))</f>
        <v>0.7142857142857143</v>
      </c>
      <c r="AW39">
        <f>(($AN$34-$AO$35)/($AO$36-$AO$35))</f>
        <v>0.72</v>
      </c>
      <c r="AX39">
        <f>(($AP$33-$AO$35)/($AO$36-$AO$35))</f>
        <v>0.2</v>
      </c>
      <c r="AY39">
        <f>(($AQ$35-$AO$35)/($AO$36-$AO$35))</f>
        <v>0.4</v>
      </c>
      <c r="AZ39">
        <f>(($AN$34-$AP$33)/($AP$34-$AP$33))</f>
        <v>0.4642857142857143</v>
      </c>
      <c r="BA39">
        <f>(($AO$36-$AP$33)/($AP$34-$AP$33))</f>
        <v>0.7142857142857143</v>
      </c>
      <c r="BB39">
        <f>(($AQ$35-$AP$33)/($AP$34-$AP$33))</f>
        <v>0.17857142857142858</v>
      </c>
      <c r="BC39">
        <f>(($AN$34-$AQ$35)/($AQ$36-$AQ$35))</f>
        <v>0.32</v>
      </c>
      <c r="BD39">
        <f>(($AO$36-$AQ$35)/($AQ$36-$AQ$35))</f>
        <v>0.6</v>
      </c>
      <c r="BE39">
        <f>(($AP$34-$AQ$35)/($AQ$36-$AQ$35))</f>
        <v>0.92</v>
      </c>
      <c r="BG39" t="s">
        <v>22</v>
      </c>
      <c r="BH39">
        <v>207</v>
      </c>
      <c r="BI39">
        <f>($BH$48-$BH$45)/200</f>
        <v>0.08</v>
      </c>
      <c r="BQ39">
        <f>(($AO$36-$AN$34)/($AN$35-$AN$34))</f>
        <v>0.28000000000000003</v>
      </c>
      <c r="BR39">
        <f>1-(($AP$34-$AN$34)/($AN$35-$AN$34))</f>
        <v>0.4</v>
      </c>
      <c r="BS39">
        <f>1-(($AQ$35-$AN$33)/($AN$34-$AN$33))</f>
        <v>0.2857142857142857</v>
      </c>
      <c r="BT39">
        <f>1-(($AN$34-$AO$35)/($AO$36-$AO$35))</f>
        <v>0.28000000000000003</v>
      </c>
      <c r="BU39">
        <f>(($AP$33-$AO$35)/($AO$36-$AO$35))</f>
        <v>0.2</v>
      </c>
      <c r="BV39">
        <f>(($AQ$35-$AO$35)/($AO$36-$AO$35))</f>
        <v>0.4</v>
      </c>
      <c r="BW39">
        <f>(($AN$34-$AP$33)/($AP$34-$AP$33))</f>
        <v>0.4642857142857143</v>
      </c>
      <c r="BX39">
        <f>1-(($AO$36-$AP$33)/($AP$34-$AP$33))</f>
        <v>0.2857142857142857</v>
      </c>
      <c r="BY39">
        <f>(($AQ$35-$AP$33)/($AP$34-$AP$33))</f>
        <v>0.17857142857142858</v>
      </c>
      <c r="BZ39">
        <f>(($AN$34-$AQ$35)/($AQ$36-$AQ$35))</f>
        <v>0.32</v>
      </c>
      <c r="CA39">
        <f>1-(($AO$36-$AQ$35)/($AQ$36-$AQ$35))</f>
        <v>0.4</v>
      </c>
      <c r="CB39">
        <f>1-(($AP$34-$AQ$35)/($AQ$36-$AQ$35))</f>
        <v>7.999999999999996E-2</v>
      </c>
    </row>
    <row r="40" spans="1:80" x14ac:dyDescent="0.25">
      <c r="A40">
        <v>39</v>
      </c>
      <c r="D40">
        <v>71.920634000000007</v>
      </c>
      <c r="E40" s="2">
        <v>2</v>
      </c>
      <c r="F40">
        <v>62.101351999999999</v>
      </c>
      <c r="G40" s="3">
        <v>3</v>
      </c>
      <c r="P40">
        <v>2</v>
      </c>
      <c r="Q40" t="str">
        <f t="shared" si="0"/>
        <v>23</v>
      </c>
      <c r="R40">
        <v>2</v>
      </c>
      <c r="X40" t="s">
        <v>279</v>
      </c>
      <c r="Y40" t="s">
        <v>269</v>
      </c>
      <c r="AB40" t="s">
        <v>279</v>
      </c>
      <c r="AC40" t="str">
        <f>CONCATENATE($R40,$R41,$R42,$R43)</f>
        <v>2143</v>
      </c>
      <c r="AN40">
        <v>984</v>
      </c>
      <c r="AO40">
        <v>936</v>
      </c>
      <c r="AP40">
        <v>1026</v>
      </c>
      <c r="AQ40">
        <v>950</v>
      </c>
      <c r="AT40">
        <f>(($AO$37-$AN$35)/($AN$36-$AN$35))</f>
        <v>0.31818181818181818</v>
      </c>
      <c r="AU40">
        <f>(($AP$35-$AN$35)/($AN$36-$AN$35))</f>
        <v>0.68181818181818177</v>
      </c>
      <c r="AV40">
        <f>(($AQ$36-$AN$34)/($AN$35-$AN$34))</f>
        <v>0.68</v>
      </c>
      <c r="AW40">
        <f>(($AN$35-$AO$36)/($AO$37-$AO$36))</f>
        <v>0.72</v>
      </c>
      <c r="AX40">
        <f>(($AP$34-$AO$36)/($AO$37-$AO$36))</f>
        <v>0.32</v>
      </c>
      <c r="AY40">
        <f>(($AQ$36-$AO$36)/($AO$37-$AO$36))</f>
        <v>0.4</v>
      </c>
      <c r="AZ40">
        <f>(($AN$35-$AP$34)/($AP$35-$AP$34))</f>
        <v>0.4</v>
      </c>
      <c r="BA40">
        <f>(($AO$37-$AP$34)/($AP$35-$AP$34))</f>
        <v>0.68</v>
      </c>
      <c r="BB40">
        <f>(($AQ$36-$AP$34)/($AP$35-$AP$34))</f>
        <v>0.08</v>
      </c>
      <c r="BC40">
        <f>(($AN$35-$AQ$36)/($AQ$37-$AQ$36))</f>
        <v>0.30769230769230771</v>
      </c>
      <c r="BD40">
        <f>(($AO$37-$AQ$36)/($AQ$37-$AQ$36))</f>
        <v>0.57692307692307687</v>
      </c>
      <c r="BE40">
        <f>(($AP$35-$AQ$36)/($AQ$37-$AQ$36))</f>
        <v>0.88461538461538458</v>
      </c>
      <c r="BG40">
        <v>2</v>
      </c>
      <c r="BH40">
        <v>208</v>
      </c>
      <c r="BI40">
        <f>($BH$49-$BH$46)/200</f>
        <v>0.1</v>
      </c>
      <c r="BQ40">
        <f>(($AO$37-$AN$35)/($AN$36-$AN$35))</f>
        <v>0.31818181818181818</v>
      </c>
      <c r="BR40">
        <f>1-(($AP$35-$AN$35)/($AN$36-$AN$35))</f>
        <v>0.31818181818181823</v>
      </c>
      <c r="BS40">
        <f>1-(($AQ$36-$AN$34)/($AN$35-$AN$34))</f>
        <v>0.31999999999999995</v>
      </c>
      <c r="BT40">
        <f>1-(($AN$35-$AO$36)/($AO$37-$AO$36))</f>
        <v>0.28000000000000003</v>
      </c>
      <c r="BU40">
        <f>(($AP$34-$AO$36)/($AO$37-$AO$36))</f>
        <v>0.32</v>
      </c>
      <c r="BV40">
        <f>(($AQ$36-$AO$36)/($AO$37-$AO$36))</f>
        <v>0.4</v>
      </c>
      <c r="BW40">
        <f>(($AN$35-$AP$34)/($AP$35-$AP$34))</f>
        <v>0.4</v>
      </c>
      <c r="BX40">
        <f>1-(($AO$37-$AP$34)/($AP$35-$AP$34))</f>
        <v>0.31999999999999995</v>
      </c>
      <c r="BY40">
        <f>(($AQ$36-$AP$34)/($AP$35-$AP$34))</f>
        <v>0.08</v>
      </c>
      <c r="BZ40">
        <f>(($AN$35-$AQ$36)/($AQ$37-$AQ$36))</f>
        <v>0.30769230769230771</v>
      </c>
      <c r="CA40">
        <f>1-(($AO$37-$AQ$36)/($AQ$37-$AQ$36))</f>
        <v>0.42307692307692313</v>
      </c>
      <c r="CB40">
        <f>1-(($AP$35-$AQ$36)/($AQ$37-$AQ$36))</f>
        <v>0.11538461538461542</v>
      </c>
    </row>
    <row r="41" spans="1:80" x14ac:dyDescent="0.25">
      <c r="A41">
        <v>40</v>
      </c>
      <c r="D41">
        <v>71.920634000000007</v>
      </c>
      <c r="E41" s="2">
        <v>2</v>
      </c>
      <c r="F41">
        <v>62.090099000000002</v>
      </c>
      <c r="G41" s="3">
        <v>3</v>
      </c>
      <c r="P41">
        <v>2</v>
      </c>
      <c r="Q41" t="str">
        <f t="shared" si="0"/>
        <v>23</v>
      </c>
      <c r="R41">
        <v>1</v>
      </c>
      <c r="X41" t="s">
        <v>279</v>
      </c>
      <c r="Y41" t="s">
        <v>270</v>
      </c>
      <c r="AN41">
        <v>1013</v>
      </c>
      <c r="AO41">
        <v>967</v>
      </c>
      <c r="AP41">
        <v>1051</v>
      </c>
      <c r="AQ41">
        <v>979</v>
      </c>
      <c r="AT41">
        <f>(($AO$38-$AN$36)/($AN$37-$AN$36))</f>
        <v>0.32</v>
      </c>
      <c r="AU41">
        <f>(($AP$36-$AN$36)/($AN$37-$AN$36))</f>
        <v>0.64</v>
      </c>
      <c r="AV41">
        <f>(($AQ$37-$AN$35)/($AN$36-$AN$35))</f>
        <v>0.81818181818181823</v>
      </c>
      <c r="AW41">
        <f>(($AN$36-$AO$37)/($AO$38-$AO$37))</f>
        <v>0.65217391304347827</v>
      </c>
      <c r="AX41">
        <f>(($AP$35-$AO$37)/($AO$38-$AO$37))</f>
        <v>0.34782608695652173</v>
      </c>
      <c r="AY41">
        <f>(($AQ$37-$AO$37)/($AO$38-$AO$37))</f>
        <v>0.47826086956521741</v>
      </c>
      <c r="AZ41">
        <f>(($AN$36-$AP$35)/($AP$36-$AP$35))</f>
        <v>0.30434782608695654</v>
      </c>
      <c r="BA41">
        <f>(($AO$38-$AP$35)/($AP$36-$AP$35))</f>
        <v>0.65217391304347827</v>
      </c>
      <c r="BB41">
        <f>(($AQ$37-$AP$35)/($AP$36-$AP$35))</f>
        <v>0.13043478260869565</v>
      </c>
      <c r="BC41">
        <f>(($AN$36-$AQ$37)/($AQ$38-$AQ$37))</f>
        <v>0.16</v>
      </c>
      <c r="BD41">
        <f>(($AO$38-$AQ$37)/($AQ$38-$AQ$37))</f>
        <v>0.48</v>
      </c>
      <c r="BE41">
        <f>(($AP$36-$AQ$37)/($AQ$38-$AQ$37))</f>
        <v>0.8</v>
      </c>
      <c r="BG41">
        <v>1</v>
      </c>
      <c r="BH41">
        <v>221</v>
      </c>
      <c r="BI41">
        <f>($BH$50-$BH$47)/200</f>
        <v>9.5000000000000001E-2</v>
      </c>
      <c r="BQ41">
        <f>(($AO$38-$AN$36)/($AN$37-$AN$36))</f>
        <v>0.32</v>
      </c>
      <c r="BR41">
        <f>1-(($AP$36-$AN$36)/($AN$37-$AN$36))</f>
        <v>0.36</v>
      </c>
      <c r="BS41">
        <f>1-(($AQ$37-$AN$35)/($AN$36-$AN$35))</f>
        <v>0.18181818181818177</v>
      </c>
      <c r="BT41">
        <f>1-(($AN$36-$AO$37)/($AO$38-$AO$37))</f>
        <v>0.34782608695652173</v>
      </c>
      <c r="BU41">
        <f>(($AP$35-$AO$37)/($AO$38-$AO$37))</f>
        <v>0.34782608695652173</v>
      </c>
      <c r="BV41">
        <f>(($AQ$37-$AO$37)/($AO$38-$AO$37))</f>
        <v>0.47826086956521741</v>
      </c>
      <c r="BW41">
        <f>(($AN$36-$AP$35)/($AP$36-$AP$35))</f>
        <v>0.30434782608695654</v>
      </c>
      <c r="BX41">
        <f>1-(($AO$38-$AP$35)/($AP$36-$AP$35))</f>
        <v>0.34782608695652173</v>
      </c>
      <c r="BY41">
        <f>(($AQ$37-$AP$35)/($AP$36-$AP$35))</f>
        <v>0.13043478260869565</v>
      </c>
      <c r="BZ41">
        <f>(($AN$36-$AQ$37)/($AQ$38-$AQ$37))</f>
        <v>0.16</v>
      </c>
      <c r="CA41">
        <f>(($AO$38-$AQ$37)/($AQ$38-$AQ$37))</f>
        <v>0.48</v>
      </c>
      <c r="CB41">
        <f>1-(($AP$36-$AQ$37)/($AQ$38-$AQ$37))</f>
        <v>0.19999999999999996</v>
      </c>
    </row>
    <row r="42" spans="1:80" x14ac:dyDescent="0.25">
      <c r="A42">
        <v>41</v>
      </c>
      <c r="F42">
        <v>62.229579000000001</v>
      </c>
      <c r="G42" s="3">
        <v>3</v>
      </c>
      <c r="P42">
        <v>1</v>
      </c>
      <c r="Q42" t="str">
        <f t="shared" si="0"/>
        <v>3</v>
      </c>
      <c r="R42">
        <v>4</v>
      </c>
      <c r="X42" t="s">
        <v>279</v>
      </c>
      <c r="Y42" t="s">
        <v>267</v>
      </c>
      <c r="AN42">
        <v>1039</v>
      </c>
      <c r="AO42">
        <v>993</v>
      </c>
      <c r="AP42">
        <v>1075</v>
      </c>
      <c r="AQ42">
        <v>1003</v>
      </c>
      <c r="AV42">
        <f>(($AQ$38-$AN$36)/($AN$37-$AN$36))</f>
        <v>0.84</v>
      </c>
      <c r="AW42">
        <f>(($AN$37-$AO$38)/($AO$39-$AO$38))</f>
        <v>0.65384615384615385</v>
      </c>
      <c r="AX42">
        <f>(($AP$36-$AO$38)/($AO$39-$AO$38))</f>
        <v>0.30769230769230771</v>
      </c>
      <c r="AY42">
        <f>(($AQ$38-$AO$38)/($AO$39-$AO$38))</f>
        <v>0.5</v>
      </c>
      <c r="BG42">
        <v>4</v>
      </c>
      <c r="BH42">
        <v>224</v>
      </c>
      <c r="BI42">
        <f>($BH$51-$BH$48)/200</f>
        <v>0.09</v>
      </c>
      <c r="BS42">
        <f>1-(($AQ$38-$AN$36)/($AN$37-$AN$36))</f>
        <v>0.16000000000000003</v>
      </c>
      <c r="BT42">
        <f>1-(($AN$37-$AO$38)/($AO$39-$AO$38))</f>
        <v>0.34615384615384615</v>
      </c>
      <c r="BU42">
        <f>(($AP$36-$AO$38)/($AO$39-$AO$38))</f>
        <v>0.30769230769230771</v>
      </c>
      <c r="BV42">
        <f>(($AQ$38-$AO$38)/($AO$39-$AO$38))</f>
        <v>0.5</v>
      </c>
    </row>
    <row r="43" spans="1:80" x14ac:dyDescent="0.25">
      <c r="A43">
        <v>42</v>
      </c>
      <c r="H43">
        <v>72.67152200000001</v>
      </c>
      <c r="I43" s="5">
        <v>4</v>
      </c>
      <c r="P43">
        <v>1</v>
      </c>
      <c r="Q43" t="str">
        <f t="shared" si="0"/>
        <v>4</v>
      </c>
      <c r="R43">
        <v>3</v>
      </c>
      <c r="X43" t="s">
        <v>279</v>
      </c>
      <c r="Y43" t="s">
        <v>268</v>
      </c>
      <c r="AN43">
        <v>1064</v>
      </c>
      <c r="AO43">
        <v>1019</v>
      </c>
      <c r="AP43">
        <v>1097</v>
      </c>
      <c r="AQ43">
        <v>1027</v>
      </c>
      <c r="BG43">
        <v>3</v>
      </c>
      <c r="BH43">
        <v>233</v>
      </c>
      <c r="BI43">
        <f>($BH$52-$BH$49)/200</f>
        <v>8.5000000000000006E-2</v>
      </c>
    </row>
    <row r="44" spans="1:80" x14ac:dyDescent="0.25">
      <c r="A44">
        <v>43</v>
      </c>
      <c r="H44">
        <v>72.682913000000013</v>
      </c>
      <c r="I44" s="5">
        <v>4</v>
      </c>
      <c r="P44">
        <v>1</v>
      </c>
      <c r="Q44" t="str">
        <f t="shared" si="0"/>
        <v>4</v>
      </c>
      <c r="R44">
        <v>2</v>
      </c>
      <c r="X44" t="s">
        <v>279</v>
      </c>
      <c r="Y44" t="s">
        <v>269</v>
      </c>
      <c r="AB44" t="s">
        <v>279</v>
      </c>
      <c r="AC44" t="str">
        <f>CONCATENATE($R44,$R45,$R46,$R47)</f>
        <v>2143</v>
      </c>
      <c r="AN44">
        <v>1086</v>
      </c>
      <c r="AO44">
        <v>1042</v>
      </c>
      <c r="AP44">
        <v>1121</v>
      </c>
      <c r="AQ44">
        <v>1051</v>
      </c>
      <c r="BG44">
        <v>2</v>
      </c>
      <c r="BH44">
        <v>237</v>
      </c>
      <c r="BI44">
        <f>($BH$53-$BH$50)/200</f>
        <v>9.5000000000000001E-2</v>
      </c>
    </row>
    <row r="45" spans="1:80" x14ac:dyDescent="0.25">
      <c r="A45">
        <v>44</v>
      </c>
      <c r="B45">
        <v>83.044785000000005</v>
      </c>
      <c r="C45" s="4">
        <v>1</v>
      </c>
      <c r="H45">
        <v>72.779300000000006</v>
      </c>
      <c r="I45" s="5">
        <v>4</v>
      </c>
      <c r="P45">
        <v>2</v>
      </c>
      <c r="Q45" t="str">
        <f t="shared" si="0"/>
        <v>14</v>
      </c>
      <c r="R45">
        <v>1</v>
      </c>
      <c r="X45" t="s">
        <v>279</v>
      </c>
      <c r="Y45" t="s">
        <v>270</v>
      </c>
      <c r="AN45">
        <v>1108</v>
      </c>
      <c r="AO45">
        <v>1066</v>
      </c>
      <c r="AP45">
        <v>1157</v>
      </c>
      <c r="AQ45">
        <v>1075</v>
      </c>
      <c r="AT45">
        <f>(($AO$40-$AN$38)/($AN$39-$AN$38))</f>
        <v>0.42424242424242425</v>
      </c>
      <c r="AU45">
        <f>(($AP$37-$AN$38)/($AN$39-$AN$38))</f>
        <v>0.5757575757575758</v>
      </c>
      <c r="AV45">
        <f>(($AQ$39-$AN$38)/($AN$39-$AN$38))</f>
        <v>0</v>
      </c>
      <c r="AW45">
        <f>(($AN$39-$AO$40)/($AO$41-$AO$40))</f>
        <v>0.61290322580645162</v>
      </c>
      <c r="AX45">
        <f>(($AP$37-$AO$40)/($AO$41-$AO$40))</f>
        <v>0.16129032258064516</v>
      </c>
      <c r="AY45">
        <f>(($AQ$40-$AO$40)/($AO$41-$AO$40))</f>
        <v>0.45161290322580644</v>
      </c>
      <c r="AZ45">
        <f>(($AN$39-$AP$37)/($AP$38-$AP$37))</f>
        <v>0.46666666666666667</v>
      </c>
      <c r="BA45">
        <f>(($AO$41-$AP$37)/($AP$38-$AP$37))</f>
        <v>0.8666666666666667</v>
      </c>
      <c r="BB45">
        <f>(($AQ$40-$AP$37)/($AP$38-$AP$37))</f>
        <v>0.3</v>
      </c>
      <c r="BC45">
        <f>(($AN$38-$AQ$39)/($AQ$40-$AQ$39))</f>
        <v>0</v>
      </c>
      <c r="BD45">
        <f>(($AO$40-$AQ$39)/($AQ$40-$AQ$39))</f>
        <v>0.5</v>
      </c>
      <c r="BE45">
        <f>(($AP$37-$AQ$39)/($AQ$40-$AQ$39))</f>
        <v>0.6785714285714286</v>
      </c>
      <c r="BG45">
        <v>1</v>
      </c>
      <c r="BH45">
        <v>248</v>
      </c>
      <c r="BI45">
        <f>($BH$54-$BH$51)/200</f>
        <v>0.11</v>
      </c>
      <c r="BQ45">
        <f>(($AO$40-$AN$38)/($AN$39-$AN$38))</f>
        <v>0.42424242424242425</v>
      </c>
      <c r="BR45">
        <f>1-(($AP$37-$AN$38)/($AN$39-$AN$38))</f>
        <v>0.4242424242424242</v>
      </c>
      <c r="BS45">
        <f>(($AQ$39-$AN$38)/($AN$39-$AN$38))</f>
        <v>0</v>
      </c>
      <c r="BT45">
        <f>1-(($AN$39-$AO$40)/($AO$41-$AO$40))</f>
        <v>0.38709677419354838</v>
      </c>
      <c r="BU45">
        <f>(($AP$37-$AO$40)/($AO$41-$AO$40))</f>
        <v>0.16129032258064516</v>
      </c>
      <c r="BV45">
        <f>(($AQ$40-$AO$40)/($AO$41-$AO$40))</f>
        <v>0.45161290322580644</v>
      </c>
      <c r="BW45">
        <f>(($AN$39-$AP$37)/($AP$38-$AP$37))</f>
        <v>0.46666666666666667</v>
      </c>
      <c r="BX45">
        <f>1-(($AO$41-$AP$37)/($AP$38-$AP$37))</f>
        <v>0.1333333333333333</v>
      </c>
      <c r="BY45">
        <f>(($AQ$40-$AP$37)/($AP$38-$AP$37))</f>
        <v>0.3</v>
      </c>
      <c r="BZ45">
        <f>(($AN$38-$AQ$39)/($AQ$40-$AQ$39))</f>
        <v>0</v>
      </c>
      <c r="CA45">
        <f>(($AO$40-$AQ$39)/($AQ$40-$AQ$39))</f>
        <v>0.5</v>
      </c>
      <c r="CB45">
        <f>1-(($AP$37-$AQ$39)/($AQ$40-$AQ$39))</f>
        <v>0.3214285714285714</v>
      </c>
    </row>
    <row r="46" spans="1:80" x14ac:dyDescent="0.25">
      <c r="A46">
        <v>45</v>
      </c>
      <c r="B46">
        <v>83.031332000000006</v>
      </c>
      <c r="C46" s="4">
        <v>1</v>
      </c>
      <c r="H46">
        <v>72.790330000000012</v>
      </c>
      <c r="I46" s="5">
        <v>4</v>
      </c>
      <c r="P46">
        <v>2</v>
      </c>
      <c r="Q46" t="str">
        <f t="shared" si="0"/>
        <v>14</v>
      </c>
      <c r="R46">
        <v>4</v>
      </c>
      <c r="X46" t="s">
        <v>279</v>
      </c>
      <c r="Y46" t="s">
        <v>267</v>
      </c>
      <c r="AN46">
        <v>1129</v>
      </c>
      <c r="AO46">
        <v>1090</v>
      </c>
      <c r="AP46">
        <v>1182</v>
      </c>
      <c r="AQ46">
        <v>1099</v>
      </c>
      <c r="AT46">
        <f>(($AO$41-$AN$39)/($AN$40-$AN$39))</f>
        <v>0.41379310344827586</v>
      </c>
      <c r="AU46">
        <f>(($AP$38-$AN$39)/($AN$40-$AN$39))</f>
        <v>0.55172413793103448</v>
      </c>
      <c r="AV46">
        <f>(($AQ$40-$AN$38)/($AN$39-$AN$38))</f>
        <v>0.84848484848484851</v>
      </c>
      <c r="AW46">
        <f>(($AN$40-$AO$41)/($AO$42-$AO$41))</f>
        <v>0.65384615384615385</v>
      </c>
      <c r="AX46">
        <f>(($AP$38-$AO$41)/($AO$42-$AO$41))</f>
        <v>0.15384615384615385</v>
      </c>
      <c r="AY46">
        <f>(($AQ$41-$AO$41)/($AO$42-$AO$41))</f>
        <v>0.46153846153846156</v>
      </c>
      <c r="AZ46">
        <f>(($AN$40-$AP$38)/($AP$39-$AP$38))</f>
        <v>0.4642857142857143</v>
      </c>
      <c r="BA46">
        <f>(($AO$42-$AP$38)/($AP$39-$AP$38))</f>
        <v>0.7857142857142857</v>
      </c>
      <c r="BB46">
        <f>(($AQ$41-$AP$38)/($AP$39-$AP$38))</f>
        <v>0.2857142857142857</v>
      </c>
      <c r="BC46">
        <f>(($AN$39-$AQ$40)/($AQ$41-$AQ$40))</f>
        <v>0.17241379310344829</v>
      </c>
      <c r="BD46">
        <f>(($AO$41-$AQ$40)/($AQ$41-$AQ$40))</f>
        <v>0.58620689655172409</v>
      </c>
      <c r="BE46">
        <f>(($AP$38-$AQ$40)/($AQ$41-$AQ$40))</f>
        <v>0.72413793103448276</v>
      </c>
      <c r="BG46">
        <v>4</v>
      </c>
      <c r="BH46">
        <v>252</v>
      </c>
      <c r="BI46">
        <f>($BH$55-$BH$52)/200</f>
        <v>0.09</v>
      </c>
      <c r="BQ46">
        <f>(($AO$41-$AN$39)/($AN$40-$AN$39))</f>
        <v>0.41379310344827586</v>
      </c>
      <c r="BR46">
        <f>1-(($AP$38-$AN$39)/($AN$40-$AN$39))</f>
        <v>0.44827586206896552</v>
      </c>
      <c r="BS46">
        <f>1-(($AQ$40-$AN$38)/($AN$39-$AN$38))</f>
        <v>0.15151515151515149</v>
      </c>
      <c r="BT46">
        <f>1-(($AN$40-$AO$41)/($AO$42-$AO$41))</f>
        <v>0.34615384615384615</v>
      </c>
      <c r="BU46">
        <f>(($AP$38-$AO$41)/($AO$42-$AO$41))</f>
        <v>0.15384615384615385</v>
      </c>
      <c r="BV46">
        <f>(($AQ$41-$AO$41)/($AO$42-$AO$41))</f>
        <v>0.46153846153846156</v>
      </c>
      <c r="BW46">
        <f>(($AN$40-$AP$38)/($AP$39-$AP$38))</f>
        <v>0.4642857142857143</v>
      </c>
      <c r="BX46">
        <f>1-(($AO$42-$AP$38)/($AP$39-$AP$38))</f>
        <v>0.2142857142857143</v>
      </c>
      <c r="BY46">
        <f>(($AQ$41-$AP$38)/($AP$39-$AP$38))</f>
        <v>0.2857142857142857</v>
      </c>
      <c r="BZ46">
        <f>(($AN$39-$AQ$40)/($AQ$41-$AQ$40))</f>
        <v>0.17241379310344829</v>
      </c>
      <c r="CA46">
        <f>1-(($AO$41-$AQ$40)/($AQ$41-$AQ$40))</f>
        <v>0.41379310344827591</v>
      </c>
      <c r="CB46">
        <f>1-(($AP$38-$AQ$40)/($AQ$41-$AQ$40))</f>
        <v>0.27586206896551724</v>
      </c>
    </row>
    <row r="47" spans="1:80" x14ac:dyDescent="0.25">
      <c r="A47">
        <v>46</v>
      </c>
      <c r="B47">
        <v>83.035869000000005</v>
      </c>
      <c r="C47" s="4">
        <v>1</v>
      </c>
      <c r="H47">
        <v>72.789505000000005</v>
      </c>
      <c r="I47" s="5">
        <v>4</v>
      </c>
      <c r="P47">
        <v>2</v>
      </c>
      <c r="Q47" t="str">
        <f t="shared" si="0"/>
        <v>14</v>
      </c>
      <c r="R47">
        <v>3</v>
      </c>
      <c r="X47" t="s">
        <v>279</v>
      </c>
      <c r="Y47" t="s">
        <v>268</v>
      </c>
      <c r="AN47">
        <v>1147</v>
      </c>
      <c r="AO47">
        <v>1111</v>
      </c>
      <c r="AP47">
        <v>1206</v>
      </c>
      <c r="AQ47">
        <v>1121</v>
      </c>
      <c r="AT47">
        <f>(($AO$42-$AN$40)/($AN$41-$AN$40))</f>
        <v>0.31034482758620691</v>
      </c>
      <c r="AU47">
        <f>(($AP$39-$AN$40)/($AN$41-$AN$40))</f>
        <v>0.51724137931034486</v>
      </c>
      <c r="AV47">
        <f>(($AQ$41-$AN$39)/($AN$40-$AN$39))</f>
        <v>0.82758620689655171</v>
      </c>
      <c r="AW47">
        <f>(($AN$41-$AO$42)/($AO$43-$AO$42))</f>
        <v>0.76923076923076927</v>
      </c>
      <c r="AX47">
        <f>(($AP$39-$AO$42)/($AO$43-$AO$42))</f>
        <v>0.23076923076923078</v>
      </c>
      <c r="AY47">
        <f>(($AQ$42-$AO$42)/($AO$43-$AO$42))</f>
        <v>0.38461538461538464</v>
      </c>
      <c r="AZ47">
        <f>(($AN$41-$AP$39)/($AP$40-$AP$39))</f>
        <v>0.51851851851851849</v>
      </c>
      <c r="BA47">
        <f>(($AO$43-$AP$39)/($AP$40-$AP$39))</f>
        <v>0.7407407407407407</v>
      </c>
      <c r="BB47">
        <f>(($AQ$42-$AP$39)/($AP$40-$AP$39))</f>
        <v>0.14814814814814814</v>
      </c>
      <c r="BC47">
        <f>(($AN$40-$AQ$41)/($AQ$42-$AQ$41))</f>
        <v>0.20833333333333334</v>
      </c>
      <c r="BD47">
        <f>(($AO$42-$AQ$41)/($AQ$42-$AQ$41))</f>
        <v>0.58333333333333337</v>
      </c>
      <c r="BE47">
        <f>(($AP$39-$AQ$41)/($AQ$42-$AQ$41))</f>
        <v>0.83333333333333337</v>
      </c>
      <c r="BG47">
        <v>3</v>
      </c>
      <c r="BH47">
        <v>259</v>
      </c>
      <c r="BI47">
        <f>($BH$56-$BH$53)/200</f>
        <v>7.0000000000000007E-2</v>
      </c>
      <c r="BQ47">
        <f>(($AO$42-$AN$40)/($AN$41-$AN$40))</f>
        <v>0.31034482758620691</v>
      </c>
      <c r="BR47">
        <f>1-(($AP$39-$AN$40)/($AN$41-$AN$40))</f>
        <v>0.48275862068965514</v>
      </c>
      <c r="BS47">
        <f>1-(($AQ$41-$AN$39)/($AN$40-$AN$39))</f>
        <v>0.17241379310344829</v>
      </c>
      <c r="BT47">
        <f>1-(($AN$41-$AO$42)/($AO$43-$AO$42))</f>
        <v>0.23076923076923073</v>
      </c>
      <c r="BU47">
        <f>(($AP$39-$AO$42)/($AO$43-$AO$42))</f>
        <v>0.23076923076923078</v>
      </c>
      <c r="BV47">
        <f>(($AQ$42-$AO$42)/($AO$43-$AO$42))</f>
        <v>0.38461538461538464</v>
      </c>
      <c r="BW47">
        <f>1-(($AN$41-$AP$39)/($AP$40-$AP$39))</f>
        <v>0.48148148148148151</v>
      </c>
      <c r="BX47">
        <f>1-(($AO$43-$AP$39)/($AP$40-$AP$39))</f>
        <v>0.2592592592592593</v>
      </c>
      <c r="BY47">
        <f>(($AQ$42-$AP$39)/($AP$40-$AP$39))</f>
        <v>0.14814814814814814</v>
      </c>
      <c r="BZ47">
        <f>(($AN$40-$AQ$41)/($AQ$42-$AQ$41))</f>
        <v>0.20833333333333334</v>
      </c>
      <c r="CA47">
        <f>1-(($AO$42-$AQ$41)/($AQ$42-$AQ$41))</f>
        <v>0.41666666666666663</v>
      </c>
      <c r="CB47">
        <f>1-(($AP$39-$AQ$41)/($AQ$42-$AQ$41))</f>
        <v>0.16666666666666663</v>
      </c>
    </row>
    <row r="48" spans="1:80" x14ac:dyDescent="0.25">
      <c r="A48">
        <v>47</v>
      </c>
      <c r="B48">
        <v>83.047156999999999</v>
      </c>
      <c r="C48" s="4">
        <v>1</v>
      </c>
      <c r="H48">
        <v>72.721158000000003</v>
      </c>
      <c r="I48" s="5">
        <v>4</v>
      </c>
      <c r="P48">
        <v>2</v>
      </c>
      <c r="Q48" t="str">
        <f t="shared" si="0"/>
        <v>14</v>
      </c>
      <c r="R48">
        <v>2</v>
      </c>
      <c r="X48" t="s">
        <v>279</v>
      </c>
      <c r="Y48" t="s">
        <v>269</v>
      </c>
      <c r="AB48" t="s">
        <v>279</v>
      </c>
      <c r="AC48" t="str">
        <f>CONCATENATE($R48,$R49,$R50,$R51)</f>
        <v>2143</v>
      </c>
      <c r="AN48">
        <v>1172</v>
      </c>
      <c r="AO48">
        <v>1133</v>
      </c>
      <c r="AP48">
        <v>1231</v>
      </c>
      <c r="AQ48">
        <v>1152</v>
      </c>
      <c r="AT48">
        <f>(($AO$43-$AN$41)/($AN$42-$AN$41))</f>
        <v>0.23076923076923078</v>
      </c>
      <c r="AU48">
        <f>(($AP$40-$AN$41)/($AN$42-$AN$41))</f>
        <v>0.5</v>
      </c>
      <c r="AV48">
        <f>(($AQ$42-$AN$40)/($AN$41-$AN$40))</f>
        <v>0.65517241379310343</v>
      </c>
      <c r="AW48">
        <f>(($AN$42-$AO$43)/($AO$44-$AO$43))</f>
        <v>0.86956521739130432</v>
      </c>
      <c r="AX48">
        <f>(($AP$40-$AO$43)/($AO$44-$AO$43))</f>
        <v>0.30434782608695654</v>
      </c>
      <c r="AY48">
        <f>(($AQ$43-$AO$43)/($AO$44-$AO$43))</f>
        <v>0.34782608695652173</v>
      </c>
      <c r="AZ48">
        <f>(($AN$42-$AP$40)/($AP$41-$AP$40))</f>
        <v>0.52</v>
      </c>
      <c r="BA48">
        <f>(($AO$44-$AP$40)/($AP$41-$AP$40))</f>
        <v>0.64</v>
      </c>
      <c r="BB48">
        <f>(($AQ$43-$AP$40)/($AP$41-$AP$40))</f>
        <v>0.04</v>
      </c>
      <c r="BC48">
        <f>(($AN$41-$AQ$42)/($AQ$43-$AQ$42))</f>
        <v>0.41666666666666669</v>
      </c>
      <c r="BD48">
        <f>(($AO$43-$AQ$42)/($AQ$43-$AQ$42))</f>
        <v>0.66666666666666663</v>
      </c>
      <c r="BE48">
        <f>(($AP$40-$AQ$42)/($AQ$43-$AQ$42))</f>
        <v>0.95833333333333337</v>
      </c>
      <c r="BG48">
        <v>2</v>
      </c>
      <c r="BH48">
        <v>264</v>
      </c>
      <c r="BI48">
        <f>($BH$57-$BH$54)/200</f>
        <v>0.08</v>
      </c>
      <c r="BQ48">
        <f>(($AO$43-$AN$41)/($AN$42-$AN$41))</f>
        <v>0.23076923076923078</v>
      </c>
      <c r="BR48">
        <f>(($AP$40-$AN$41)/($AN$42-$AN$41))</f>
        <v>0.5</v>
      </c>
      <c r="BS48">
        <f>1-(($AQ$42-$AN$40)/($AN$41-$AN$40))</f>
        <v>0.34482758620689657</v>
      </c>
      <c r="BT48">
        <f>1-(($AN$42-$AO$43)/($AO$44-$AO$43))</f>
        <v>0.13043478260869568</v>
      </c>
      <c r="BU48">
        <f>(($AP$40-$AO$43)/($AO$44-$AO$43))</f>
        <v>0.30434782608695654</v>
      </c>
      <c r="BV48">
        <f>(($AQ$43-$AO$43)/($AO$44-$AO$43))</f>
        <v>0.34782608695652173</v>
      </c>
      <c r="BW48">
        <f>1-(($AN$42-$AP$40)/($AP$41-$AP$40))</f>
        <v>0.48</v>
      </c>
      <c r="BX48">
        <f>1-(($AO$44-$AP$40)/($AP$41-$AP$40))</f>
        <v>0.36</v>
      </c>
      <c r="BY48">
        <f>(($AQ$43-$AP$40)/($AP$41-$AP$40))</f>
        <v>0.04</v>
      </c>
      <c r="BZ48">
        <f>(($AN$41-$AQ$42)/($AQ$43-$AQ$42))</f>
        <v>0.41666666666666669</v>
      </c>
      <c r="CA48">
        <f>1-(($AO$43-$AQ$42)/($AQ$43-$AQ$42))</f>
        <v>0.33333333333333337</v>
      </c>
      <c r="CB48">
        <f>1-(($AP$40-$AQ$42)/($AQ$43-$AQ$42))</f>
        <v>4.166666666666663E-2</v>
      </c>
    </row>
    <row r="49" spans="1:80" x14ac:dyDescent="0.25">
      <c r="A49">
        <v>48</v>
      </c>
      <c r="B49">
        <v>83.038394000000011</v>
      </c>
      <c r="C49" s="4">
        <v>1</v>
      </c>
      <c r="H49">
        <v>72.701262000000014</v>
      </c>
      <c r="I49" s="5">
        <v>4</v>
      </c>
      <c r="P49">
        <v>2</v>
      </c>
      <c r="Q49" t="str">
        <f t="shared" si="0"/>
        <v>14</v>
      </c>
      <c r="R49">
        <v>1</v>
      </c>
      <c r="X49" t="s">
        <v>279</v>
      </c>
      <c r="Y49" t="s">
        <v>270</v>
      </c>
      <c r="AN49">
        <v>1196</v>
      </c>
      <c r="AO49">
        <v>1166</v>
      </c>
      <c r="AP49">
        <v>1256</v>
      </c>
      <c r="AQ49">
        <v>1179</v>
      </c>
      <c r="AT49">
        <f>(($AO$44-$AN$42)/($AN$43-$AN$42))</f>
        <v>0.12</v>
      </c>
      <c r="AU49">
        <f>(($AP$41-$AN$42)/($AN$43-$AN$42))</f>
        <v>0.48</v>
      </c>
      <c r="AV49">
        <f>(($AQ$43-$AN$41)/($AN$42-$AN$41))</f>
        <v>0.53846153846153844</v>
      </c>
      <c r="AW49">
        <f>(($AN$43-$AO$44)/($AO$45-$AO$44))</f>
        <v>0.91666666666666663</v>
      </c>
      <c r="AX49">
        <f>(($AP$41-$AO$44)/($AO$45-$AO$44))</f>
        <v>0.375</v>
      </c>
      <c r="AY49">
        <f>(($AQ$44-$AO$44)/($AO$45-$AO$44))</f>
        <v>0.375</v>
      </c>
      <c r="AZ49">
        <f>(($AN$43-$AP$41)/($AP$42-$AP$41))</f>
        <v>0.54166666666666663</v>
      </c>
      <c r="BA49">
        <f>(($AO$45-$AP$41)/($AP$42-$AP$41))</f>
        <v>0.625</v>
      </c>
      <c r="BB49">
        <f>(($AQ$44-$AP$41)/($AP$42-$AP$41))</f>
        <v>0</v>
      </c>
      <c r="BC49">
        <f>(($AN$42-$AQ$43)/($AQ$44-$AQ$43))</f>
        <v>0.5</v>
      </c>
      <c r="BD49">
        <f>(($AO$44-$AQ$43)/($AQ$44-$AQ$43))</f>
        <v>0.625</v>
      </c>
      <c r="BE49">
        <f>(($AP$41-$AQ$44)/($AQ$45-$AQ$44))</f>
        <v>0</v>
      </c>
      <c r="BG49">
        <v>1</v>
      </c>
      <c r="BH49">
        <v>272</v>
      </c>
      <c r="BI49">
        <f>($BH$58-$BH$55)/200</f>
        <v>9.5000000000000001E-2</v>
      </c>
      <c r="BQ49">
        <f>(($AO$44-$AN$42)/($AN$43-$AN$42))</f>
        <v>0.12</v>
      </c>
      <c r="BR49">
        <f>(($AP$41-$AN$42)/($AN$43-$AN$42))</f>
        <v>0.48</v>
      </c>
      <c r="BS49">
        <f>1-(($AQ$43-$AN$41)/($AN$42-$AN$41))</f>
        <v>0.46153846153846156</v>
      </c>
      <c r="BT49">
        <f>1-(($AN$43-$AO$44)/($AO$45-$AO$44))</f>
        <v>8.333333333333337E-2</v>
      </c>
      <c r="BU49">
        <f>(($AP$41-$AO$44)/($AO$45-$AO$44))</f>
        <v>0.375</v>
      </c>
      <c r="BV49">
        <f>(($AQ$44-$AO$44)/($AO$45-$AO$44))</f>
        <v>0.375</v>
      </c>
      <c r="BW49">
        <f>1-(($AN$43-$AP$41)/($AP$42-$AP$41))</f>
        <v>0.45833333333333337</v>
      </c>
      <c r="BX49">
        <f>1-(($AO$45-$AP$41)/($AP$42-$AP$41))</f>
        <v>0.375</v>
      </c>
      <c r="BY49">
        <f>(($AQ$44-$AP$41)/($AP$42-$AP$41))</f>
        <v>0</v>
      </c>
      <c r="BZ49">
        <f>(($AN$42-$AQ$43)/($AQ$44-$AQ$43))</f>
        <v>0.5</v>
      </c>
      <c r="CA49">
        <f>1-(($AO$44-$AQ$43)/($AQ$44-$AQ$43))</f>
        <v>0.375</v>
      </c>
      <c r="CB49">
        <f>(($AP$41-$AQ$44)/($AQ$45-$AQ$44))</f>
        <v>0</v>
      </c>
    </row>
    <row r="50" spans="1:80" x14ac:dyDescent="0.25">
      <c r="A50">
        <v>49</v>
      </c>
      <c r="B50">
        <v>83.033653000000015</v>
      </c>
      <c r="C50" s="4">
        <v>1</v>
      </c>
      <c r="H50">
        <v>72.663429000000008</v>
      </c>
      <c r="I50" s="5">
        <v>4</v>
      </c>
      <c r="P50">
        <v>2</v>
      </c>
      <c r="Q50" t="str">
        <f t="shared" si="0"/>
        <v>14</v>
      </c>
      <c r="R50">
        <v>4</v>
      </c>
      <c r="X50" t="s">
        <v>279</v>
      </c>
      <c r="Y50" t="s">
        <v>267</v>
      </c>
      <c r="AN50">
        <v>1220</v>
      </c>
      <c r="AO50">
        <v>1190</v>
      </c>
      <c r="AP50">
        <v>1281</v>
      </c>
      <c r="AQ50">
        <v>1203</v>
      </c>
      <c r="AT50">
        <f>(($AO$45-$AN$43)/($AN$44-$AN$43))</f>
        <v>9.0909090909090912E-2</v>
      </c>
      <c r="AU50">
        <f>(($AP$42-$AN$43)/($AN$44-$AN$43))</f>
        <v>0.5</v>
      </c>
      <c r="AV50">
        <f>(($AQ$44-$AN$42)/($AN$43-$AN$42))</f>
        <v>0.48</v>
      </c>
      <c r="AW50">
        <f>(($AN$44-$AO$45)/($AO$46-$AO$45))</f>
        <v>0.83333333333333337</v>
      </c>
      <c r="AX50">
        <f>(($AP$42-$AO$45)/($AO$46-$AO$45))</f>
        <v>0.375</v>
      </c>
      <c r="AY50">
        <f>(($AQ$45-$AO$45)/($AO$46-$AO$45))</f>
        <v>0.375</v>
      </c>
      <c r="AZ50">
        <f>(($AN$44-$AP$42)/($AP$43-$AP$42))</f>
        <v>0.5</v>
      </c>
      <c r="BA50">
        <f>(($AO$46-$AP$42)/($AP$43-$AP$42))</f>
        <v>0.68181818181818177</v>
      </c>
      <c r="BB50">
        <f>(($AQ$45-$AP$42)/($AP$43-$AP$42))</f>
        <v>0</v>
      </c>
      <c r="BC50">
        <f>(($AN$43-$AQ$44)/($AQ$45-$AQ$44))</f>
        <v>0.54166666666666663</v>
      </c>
      <c r="BD50">
        <f>(($AO$45-$AQ$44)/($AQ$45-$AQ$44))</f>
        <v>0.625</v>
      </c>
      <c r="BE50">
        <f>(($AP$42-$AQ$45)/($AQ$46-$AQ$45))</f>
        <v>0</v>
      </c>
      <c r="BG50">
        <v>4</v>
      </c>
      <c r="BH50">
        <v>278</v>
      </c>
      <c r="BI50">
        <f>($BH$59-$BH$56)/200</f>
        <v>9.5000000000000001E-2</v>
      </c>
      <c r="BQ50">
        <f>(($AO$45-$AN$43)/($AN$44-$AN$43))</f>
        <v>9.0909090909090912E-2</v>
      </c>
      <c r="BR50">
        <f>(($AP$42-$AN$43)/($AN$44-$AN$43))</f>
        <v>0.5</v>
      </c>
      <c r="BS50">
        <f>(($AQ$44-$AN$42)/($AN$43-$AN$42))</f>
        <v>0.48</v>
      </c>
      <c r="BT50">
        <f>1-(($AN$44-$AO$45)/($AO$46-$AO$45))</f>
        <v>0.16666666666666663</v>
      </c>
      <c r="BU50">
        <f>(($AP$42-$AO$45)/($AO$46-$AO$45))</f>
        <v>0.375</v>
      </c>
      <c r="BV50">
        <f>(($AQ$45-$AO$45)/($AO$46-$AO$45))</f>
        <v>0.375</v>
      </c>
      <c r="BW50">
        <f>(($AN$44-$AP$42)/($AP$43-$AP$42))</f>
        <v>0.5</v>
      </c>
      <c r="BX50">
        <f>1-(($AO$46-$AP$42)/($AP$43-$AP$42))</f>
        <v>0.31818181818181823</v>
      </c>
      <c r="BY50">
        <f>(($AQ$45-$AP$42)/($AP$43-$AP$42))</f>
        <v>0</v>
      </c>
      <c r="BZ50">
        <f>1-(($AN$43-$AQ$44)/($AQ$45-$AQ$44))</f>
        <v>0.45833333333333337</v>
      </c>
      <c r="CA50">
        <f>1-(($AO$45-$AQ$44)/($AQ$45-$AQ$44))</f>
        <v>0.375</v>
      </c>
      <c r="CB50">
        <f>(($AP$42-$AQ$45)/($AQ$46-$AQ$45))</f>
        <v>0</v>
      </c>
    </row>
    <row r="51" spans="1:80" x14ac:dyDescent="0.25">
      <c r="A51">
        <v>50</v>
      </c>
      <c r="B51">
        <v>83.031745000000001</v>
      </c>
      <c r="C51" s="4">
        <v>1</v>
      </c>
      <c r="H51">
        <v>72.670697000000004</v>
      </c>
      <c r="I51" s="5">
        <v>4</v>
      </c>
      <c r="P51">
        <v>2</v>
      </c>
      <c r="Q51" t="str">
        <f t="shared" si="0"/>
        <v>14</v>
      </c>
      <c r="R51">
        <v>3</v>
      </c>
      <c r="X51" t="s">
        <v>279</v>
      </c>
      <c r="Y51" t="s">
        <v>268</v>
      </c>
      <c r="AN51">
        <v>1245</v>
      </c>
      <c r="AO51">
        <v>1213</v>
      </c>
      <c r="AP51">
        <v>1306</v>
      </c>
      <c r="AQ51">
        <v>1228</v>
      </c>
      <c r="AT51">
        <f>(($AO$46-$AN$44)/($AN$45-$AN$44))</f>
        <v>0.18181818181818182</v>
      </c>
      <c r="AU51">
        <f>(($AP$43-$AN$44)/($AN$45-$AN$44))</f>
        <v>0.5</v>
      </c>
      <c r="AV51">
        <f>(($AQ$45-$AN$43)/($AN$44-$AN$43))</f>
        <v>0.5</v>
      </c>
      <c r="AW51">
        <f>(($AN$45-$AO$46)/($AO$47-$AO$46))</f>
        <v>0.8571428571428571</v>
      </c>
      <c r="AX51">
        <f>(($AP$43-$AO$46)/($AO$47-$AO$46))</f>
        <v>0.33333333333333331</v>
      </c>
      <c r="AY51">
        <f>(($AQ$46-$AO$46)/($AO$47-$AO$46))</f>
        <v>0.42857142857142855</v>
      </c>
      <c r="AZ51">
        <f>(($AN$45-$AP$43)/($AP$44-$AP$43))</f>
        <v>0.45833333333333331</v>
      </c>
      <c r="BA51">
        <f>(($AO$47-$AP$43)/($AP$44-$AP$43))</f>
        <v>0.58333333333333337</v>
      </c>
      <c r="BB51">
        <f>(($AQ$46-$AP$43)/($AP$44-$AP$43))</f>
        <v>8.3333333333333329E-2</v>
      </c>
      <c r="BC51">
        <f>(($AN$44-$AQ$45)/($AQ$46-$AQ$45))</f>
        <v>0.45833333333333331</v>
      </c>
      <c r="BD51">
        <f>(($AO$46-$AQ$45)/($AQ$46-$AQ$45))</f>
        <v>0.625</v>
      </c>
      <c r="BE51">
        <f>(($AP$43-$AQ$45)/($AQ$46-$AQ$45))</f>
        <v>0.91666666666666663</v>
      </c>
      <c r="BG51">
        <v>3</v>
      </c>
      <c r="BH51">
        <v>282</v>
      </c>
      <c r="BI51">
        <f>($BH$60-$BH$57)/200</f>
        <v>0.105</v>
      </c>
      <c r="BQ51">
        <f>(($AO$46-$AN$44)/($AN$45-$AN$44))</f>
        <v>0.18181818181818182</v>
      </c>
      <c r="BR51">
        <f>(($AP$43-$AN$44)/($AN$45-$AN$44))</f>
        <v>0.5</v>
      </c>
      <c r="BS51">
        <f>(($AQ$45-$AN$43)/($AN$44-$AN$43))</f>
        <v>0.5</v>
      </c>
      <c r="BT51">
        <f>1-(($AN$45-$AO$46)/($AO$47-$AO$46))</f>
        <v>0.1428571428571429</v>
      </c>
      <c r="BU51">
        <f>(($AP$43-$AO$46)/($AO$47-$AO$46))</f>
        <v>0.33333333333333331</v>
      </c>
      <c r="BV51">
        <f>(($AQ$46-$AO$46)/($AO$47-$AO$46))</f>
        <v>0.42857142857142855</v>
      </c>
      <c r="BW51">
        <f>(($AN$45-$AP$43)/($AP$44-$AP$43))</f>
        <v>0.45833333333333331</v>
      </c>
      <c r="BX51">
        <f>1-(($AO$47-$AP$43)/($AP$44-$AP$43))</f>
        <v>0.41666666666666663</v>
      </c>
      <c r="BY51">
        <f>(($AQ$46-$AP$43)/($AP$44-$AP$43))</f>
        <v>8.3333333333333329E-2</v>
      </c>
      <c r="BZ51">
        <f>(($AN$44-$AQ$45)/($AQ$46-$AQ$45))</f>
        <v>0.45833333333333331</v>
      </c>
      <c r="CA51">
        <f>1-(($AO$46-$AQ$45)/($AQ$46-$AQ$45))</f>
        <v>0.375</v>
      </c>
      <c r="CB51">
        <f>1-(($AP$43-$AQ$45)/($AQ$46-$AQ$45))</f>
        <v>8.333333333333337E-2</v>
      </c>
    </row>
    <row r="52" spans="1:80" x14ac:dyDescent="0.25">
      <c r="A52">
        <v>51</v>
      </c>
      <c r="B52">
        <v>83.047363000000004</v>
      </c>
      <c r="C52" s="4">
        <v>1</v>
      </c>
      <c r="H52">
        <v>72.683789000000004</v>
      </c>
      <c r="I52" s="5">
        <v>4</v>
      </c>
      <c r="P52">
        <v>2</v>
      </c>
      <c r="Q52" t="str">
        <f t="shared" si="0"/>
        <v>14</v>
      </c>
      <c r="R52">
        <v>2</v>
      </c>
      <c r="X52" t="s">
        <v>279</v>
      </c>
      <c r="Y52" t="s">
        <v>269</v>
      </c>
      <c r="AB52" t="s">
        <v>279</v>
      </c>
      <c r="AC52" t="str">
        <f>CONCATENATE($R52,$R53,$R54,$R55)</f>
        <v>2143</v>
      </c>
      <c r="AN52">
        <v>1271</v>
      </c>
      <c r="AO52">
        <v>1237</v>
      </c>
      <c r="AP52">
        <v>1334</v>
      </c>
      <c r="AQ52">
        <v>1252</v>
      </c>
      <c r="AT52">
        <f>(($AO$47-$AN$45)/($AN$46-$AN$45))</f>
        <v>0.14285714285714285</v>
      </c>
      <c r="AU52">
        <f>(($AP$44-$AN$45)/($AN$46-$AN$45))</f>
        <v>0.61904761904761907</v>
      </c>
      <c r="AV52">
        <f>(($AQ$46-$AN$44)/($AN$45-$AN$44))</f>
        <v>0.59090909090909094</v>
      </c>
      <c r="AW52">
        <f>(($AN$46-$AO$47)/($AO$48-$AO$47))</f>
        <v>0.81818181818181823</v>
      </c>
      <c r="AX52">
        <f>(($AP$44-$AO$47)/($AO$48-$AO$47))</f>
        <v>0.45454545454545453</v>
      </c>
      <c r="AY52">
        <f>(($AQ$47-$AO$47)/($AO$48-$AO$47))</f>
        <v>0.45454545454545453</v>
      </c>
      <c r="BC52">
        <f>(($AN$45-$AQ$46)/($AQ$47-$AQ$46))</f>
        <v>0.40909090909090912</v>
      </c>
      <c r="BD52">
        <f>(($AO$47-$AQ$46)/($AQ$47-$AQ$46))</f>
        <v>0.54545454545454541</v>
      </c>
      <c r="BG52">
        <v>2</v>
      </c>
      <c r="BH52">
        <v>289</v>
      </c>
      <c r="BI52">
        <f>($BH$61-$BH$58)/200</f>
        <v>0.105</v>
      </c>
      <c r="BQ52">
        <f>(($AO$47-$AN$45)/($AN$46-$AN$45))</f>
        <v>0.14285714285714285</v>
      </c>
      <c r="BR52">
        <f>1-(($AP$44-$AN$45)/($AN$46-$AN$45))</f>
        <v>0.38095238095238093</v>
      </c>
      <c r="BS52">
        <f>1-(($AQ$46-$AN$44)/($AN$45-$AN$44))</f>
        <v>0.40909090909090906</v>
      </c>
      <c r="BT52">
        <f>1-(($AN$46-$AO$47)/($AO$48-$AO$47))</f>
        <v>0.18181818181818177</v>
      </c>
      <c r="BU52">
        <f>(($AP$44-$AO$47)/($AO$48-$AO$47))</f>
        <v>0.45454545454545453</v>
      </c>
      <c r="BV52">
        <f>(($AQ$47-$AO$47)/($AO$48-$AO$47))</f>
        <v>0.45454545454545453</v>
      </c>
      <c r="BZ52">
        <f>(($AN$45-$AQ$46)/($AQ$47-$AQ$46))</f>
        <v>0.40909090909090912</v>
      </c>
      <c r="CA52">
        <f>1-(($AO$47-$AQ$46)/($AQ$47-$AQ$46))</f>
        <v>0.45454545454545459</v>
      </c>
    </row>
    <row r="53" spans="1:80" x14ac:dyDescent="0.25">
      <c r="A53">
        <v>52</v>
      </c>
      <c r="B53">
        <v>83.053754000000012</v>
      </c>
      <c r="C53" s="4">
        <v>1</v>
      </c>
      <c r="H53">
        <v>73.023565000000005</v>
      </c>
      <c r="I53" s="5">
        <v>4</v>
      </c>
      <c r="P53">
        <v>2</v>
      </c>
      <c r="Q53" t="str">
        <f t="shared" si="0"/>
        <v>14</v>
      </c>
      <c r="R53">
        <v>1</v>
      </c>
      <c r="X53" t="s">
        <v>279</v>
      </c>
      <c r="Y53" t="s">
        <v>270</v>
      </c>
      <c r="AN53">
        <v>1296</v>
      </c>
      <c r="AO53">
        <v>1267</v>
      </c>
      <c r="AP53">
        <v>1358</v>
      </c>
      <c r="AQ53">
        <v>1279</v>
      </c>
      <c r="AV53">
        <f>(($AQ$47-$AN$45)/($AN$46-$AN$45))</f>
        <v>0.61904761904761907</v>
      </c>
      <c r="BG53">
        <v>1</v>
      </c>
      <c r="BH53">
        <v>297</v>
      </c>
      <c r="BI53">
        <f>($BH$62-$BH$59)/200</f>
        <v>0.115</v>
      </c>
      <c r="BS53">
        <f>1-(($AQ$47-$AN$45)/($AN$46-$AN$45))</f>
        <v>0.38095238095238093</v>
      </c>
    </row>
    <row r="54" spans="1:80" x14ac:dyDescent="0.25">
      <c r="A54">
        <v>53</v>
      </c>
      <c r="B54">
        <v>83.114730000000009</v>
      </c>
      <c r="C54" s="4">
        <v>1</v>
      </c>
      <c r="P54">
        <v>1</v>
      </c>
      <c r="Q54" t="str">
        <f t="shared" si="0"/>
        <v>1</v>
      </c>
      <c r="R54">
        <v>4</v>
      </c>
      <c r="X54" t="s">
        <v>279</v>
      </c>
      <c r="Y54" t="s">
        <v>267</v>
      </c>
      <c r="AN54">
        <v>1322</v>
      </c>
      <c r="AO54">
        <v>1291</v>
      </c>
      <c r="AQ54">
        <v>1304</v>
      </c>
      <c r="BG54">
        <v>4</v>
      </c>
      <c r="BH54">
        <v>304</v>
      </c>
      <c r="BI54">
        <f>($BH$63-$BH$60)/200</f>
        <v>7.0000000000000007E-2</v>
      </c>
    </row>
    <row r="55" spans="1:80" x14ac:dyDescent="0.25">
      <c r="A55">
        <v>54</v>
      </c>
      <c r="B55">
        <v>83.044785000000005</v>
      </c>
      <c r="C55" s="4">
        <v>1</v>
      </c>
      <c r="P55">
        <v>1</v>
      </c>
      <c r="Q55" t="str">
        <f t="shared" si="0"/>
        <v>1</v>
      </c>
      <c r="R55">
        <v>3</v>
      </c>
      <c r="X55" t="s">
        <v>279</v>
      </c>
      <c r="Y55" t="s">
        <v>268</v>
      </c>
      <c r="AN55">
        <v>1346</v>
      </c>
      <c r="AO55">
        <v>1316</v>
      </c>
      <c r="AQ55">
        <v>1330</v>
      </c>
      <c r="BG55">
        <v>3</v>
      </c>
      <c r="BH55">
        <v>307</v>
      </c>
      <c r="BI55">
        <f>($BH$64-$BH$61)/200</f>
        <v>0.08</v>
      </c>
    </row>
    <row r="56" spans="1:80" x14ac:dyDescent="0.25">
      <c r="A56">
        <v>55</v>
      </c>
      <c r="D56">
        <v>92.399752000000007</v>
      </c>
      <c r="E56" s="2">
        <v>2</v>
      </c>
      <c r="P56">
        <v>1</v>
      </c>
      <c r="Q56" t="str">
        <f t="shared" si="0"/>
        <v>2</v>
      </c>
      <c r="R56">
        <v>2</v>
      </c>
      <c r="X56" t="s">
        <v>279</v>
      </c>
      <c r="Y56" t="s">
        <v>269</v>
      </c>
      <c r="AB56" t="s">
        <v>279</v>
      </c>
      <c r="AC56" t="str">
        <f>CONCATENATE($R56,$R57,$R58,$R59)</f>
        <v>2143</v>
      </c>
      <c r="AO56">
        <v>1337</v>
      </c>
      <c r="AQ56">
        <v>1353</v>
      </c>
      <c r="AT56">
        <f>(($AO$49-$AN$47)/($AN$48-$AN$47))</f>
        <v>0.76</v>
      </c>
      <c r="AU56">
        <f>(($AP$45-$AN$47)/($AN$48-$AN$47))</f>
        <v>0.4</v>
      </c>
      <c r="AV56">
        <f>(($AQ$48-$AN$47)/($AN$48-$AN$47))</f>
        <v>0.2</v>
      </c>
      <c r="AW56">
        <f>(($AN$48-$AO$49)/($AO$50-$AO$49))</f>
        <v>0.25</v>
      </c>
      <c r="AX56">
        <f>(($AP$46-$AO$49)/($AO$50-$AO$49))</f>
        <v>0.66666666666666663</v>
      </c>
      <c r="AY56">
        <f>(($AQ$49-$AO$49)/($AO$50-$AO$49))</f>
        <v>0.54166666666666663</v>
      </c>
      <c r="AZ56">
        <f>(($AN$48-$AP$45)/($AP$46-$AP$45))</f>
        <v>0.6</v>
      </c>
      <c r="BA56">
        <f>(($AO$49-$AP$45)/($AP$46-$AP$45))</f>
        <v>0.36</v>
      </c>
      <c r="BB56">
        <f>(($AQ$49-$AP$45)/($AP$46-$AP$45))</f>
        <v>0.88</v>
      </c>
      <c r="BC56">
        <f>(($AN$48-$AQ$48)/($AQ$49-$AQ$48))</f>
        <v>0.7407407407407407</v>
      </c>
      <c r="BD56">
        <f>(($AO$49-$AQ$48)/($AQ$49-$AQ$48))</f>
        <v>0.51851851851851849</v>
      </c>
      <c r="BE56">
        <f>(($AP$45-$AQ$48)/($AQ$49-$AQ$48))</f>
        <v>0.18518518518518517</v>
      </c>
      <c r="BG56">
        <v>2</v>
      </c>
      <c r="BH56">
        <v>311</v>
      </c>
      <c r="BI56">
        <f>($BH$65-$BH$62)/200</f>
        <v>8.5000000000000006E-2</v>
      </c>
      <c r="BQ56">
        <f>1-(($AO$49-$AN$47)/($AN$48-$AN$47))</f>
        <v>0.24</v>
      </c>
      <c r="BR56">
        <f>(($AP$45-$AN$47)/($AN$48-$AN$47))</f>
        <v>0.4</v>
      </c>
      <c r="BS56">
        <f>(($AQ$48-$AN$47)/($AN$48-$AN$47))</f>
        <v>0.2</v>
      </c>
      <c r="BT56">
        <f>(($AN$48-$AO$49)/($AO$50-$AO$49))</f>
        <v>0.25</v>
      </c>
      <c r="BU56">
        <f>1-(($AP$46-$AO$49)/($AO$50-$AO$49))</f>
        <v>0.33333333333333337</v>
      </c>
      <c r="BV56">
        <f>1-(($AQ$49-$AO$49)/($AO$50-$AO$49))</f>
        <v>0.45833333333333337</v>
      </c>
      <c r="BW56">
        <f>1-(($AN$48-$AP$45)/($AP$46-$AP$45))</f>
        <v>0.4</v>
      </c>
      <c r="BX56">
        <f>(($AO$49-$AP$45)/($AP$46-$AP$45))</f>
        <v>0.36</v>
      </c>
      <c r="BY56">
        <f>1-(($AQ$49-$AP$45)/($AP$46-$AP$45))</f>
        <v>0.12</v>
      </c>
      <c r="BZ56">
        <f>1-(($AN$48-$AQ$48)/($AQ$49-$AQ$48))</f>
        <v>0.2592592592592593</v>
      </c>
      <c r="CA56">
        <f>1-(($AO$49-$AQ$48)/($AQ$49-$AQ$48))</f>
        <v>0.48148148148148151</v>
      </c>
      <c r="CB56">
        <f>(($AP$45-$AQ$48)/($AQ$49-$AQ$48))</f>
        <v>0.18518518518518517</v>
      </c>
    </row>
    <row r="57" spans="1:80" x14ac:dyDescent="0.25">
      <c r="A57">
        <v>56</v>
      </c>
      <c r="D57">
        <v>92.368929000000009</v>
      </c>
      <c r="E57" s="2">
        <v>2</v>
      </c>
      <c r="P57">
        <v>1</v>
      </c>
      <c r="Q57" t="str">
        <f t="shared" si="0"/>
        <v>2</v>
      </c>
      <c r="R57">
        <v>1</v>
      </c>
      <c r="X57" t="s">
        <v>279</v>
      </c>
      <c r="Y57" t="s">
        <v>270</v>
      </c>
      <c r="AT57">
        <f>(($AO$50-$AN$48)/($AN$49-$AN$48))</f>
        <v>0.75</v>
      </c>
      <c r="AU57">
        <f>(($AP$46-$AN$48)/($AN$49-$AN$48))</f>
        <v>0.41666666666666669</v>
      </c>
      <c r="AV57">
        <f>(($AQ$49-$AN$48)/($AN$49-$AN$48))</f>
        <v>0.29166666666666669</v>
      </c>
      <c r="AW57">
        <f>(($AN$49-$AO$50)/($AO$51-$AO$50))</f>
        <v>0.2608695652173913</v>
      </c>
      <c r="AX57">
        <f>(($AP$47-$AO$50)/($AO$51-$AO$50))</f>
        <v>0.69565217391304346</v>
      </c>
      <c r="AY57">
        <f>(($AQ$50-$AO$50)/($AO$51-$AO$50))</f>
        <v>0.56521739130434778</v>
      </c>
      <c r="AZ57">
        <f>(($AN$49-$AP$46)/($AP$47-$AP$46))</f>
        <v>0.58333333333333337</v>
      </c>
      <c r="BA57">
        <f>(($AO$50-$AP$46)/($AP$47-$AP$46))</f>
        <v>0.33333333333333331</v>
      </c>
      <c r="BB57">
        <f>(($AQ$50-$AP$46)/($AP$47-$AP$46))</f>
        <v>0.875</v>
      </c>
      <c r="BC57">
        <f>(($AN$49-$AQ$49)/($AQ$50-$AQ$49))</f>
        <v>0.70833333333333337</v>
      </c>
      <c r="BD57">
        <f>(($AO$50-$AQ$49)/($AQ$50-$AQ$49))</f>
        <v>0.45833333333333331</v>
      </c>
      <c r="BE57">
        <f>(($AP$46-$AQ$49)/($AQ$50-$AQ$49))</f>
        <v>0.125</v>
      </c>
      <c r="BG57">
        <v>1</v>
      </c>
      <c r="BH57">
        <v>320</v>
      </c>
      <c r="BI57">
        <f>($BH$66-$BH$63)/200</f>
        <v>0.11</v>
      </c>
      <c r="BQ57">
        <f>1-(($AO$50-$AN$48)/($AN$49-$AN$48))</f>
        <v>0.25</v>
      </c>
      <c r="BR57">
        <f>(($AP$46-$AN$48)/($AN$49-$AN$48))</f>
        <v>0.41666666666666669</v>
      </c>
      <c r="BS57">
        <f>(($AQ$49-$AN$48)/($AN$49-$AN$48))</f>
        <v>0.29166666666666669</v>
      </c>
      <c r="BT57">
        <f>(($AN$49-$AO$50)/($AO$51-$AO$50))</f>
        <v>0.2608695652173913</v>
      </c>
      <c r="BU57">
        <f>1-(($AP$47-$AO$50)/($AO$51-$AO$50))</f>
        <v>0.30434782608695654</v>
      </c>
      <c r="BV57">
        <f>1-(($AQ$50-$AO$50)/($AO$51-$AO$50))</f>
        <v>0.43478260869565222</v>
      </c>
      <c r="BW57">
        <f>1-(($AN$49-$AP$46)/($AP$47-$AP$46))</f>
        <v>0.41666666666666663</v>
      </c>
      <c r="BX57">
        <f>(($AO$50-$AP$46)/($AP$47-$AP$46))</f>
        <v>0.33333333333333331</v>
      </c>
      <c r="BY57">
        <f>1-(($AQ$50-$AP$46)/($AP$47-$AP$46))</f>
        <v>0.125</v>
      </c>
      <c r="BZ57">
        <f>1-(($AN$49-$AQ$49)/($AQ$50-$AQ$49))</f>
        <v>0.29166666666666663</v>
      </c>
      <c r="CA57">
        <f>(($AO$50-$AQ$49)/($AQ$50-$AQ$49))</f>
        <v>0.45833333333333331</v>
      </c>
      <c r="CB57">
        <f>(($AP$46-$AQ$49)/($AQ$50-$AQ$49))</f>
        <v>0.125</v>
      </c>
    </row>
    <row r="58" spans="1:80" x14ac:dyDescent="0.25">
      <c r="A58">
        <v>57</v>
      </c>
      <c r="D58">
        <v>92.385836000000012</v>
      </c>
      <c r="E58" s="2">
        <v>2</v>
      </c>
      <c r="P58">
        <v>1</v>
      </c>
      <c r="Q58" t="str">
        <f t="shared" si="0"/>
        <v>2</v>
      </c>
      <c r="R58">
        <v>4</v>
      </c>
      <c r="X58" t="s">
        <v>279</v>
      </c>
      <c r="Y58" t="s">
        <v>267</v>
      </c>
      <c r="AT58">
        <f>(($AO$51-$AN$49)/($AN$50-$AN$49))</f>
        <v>0.70833333333333337</v>
      </c>
      <c r="AU58">
        <f>(($AP$47-$AN$49)/($AN$50-$AN$49))</f>
        <v>0.41666666666666669</v>
      </c>
      <c r="AV58">
        <f>(($AQ$50-$AN$49)/($AN$50-$AN$49))</f>
        <v>0.29166666666666669</v>
      </c>
      <c r="AW58">
        <f>(($AN$50-$AO$51)/($AO$52-$AO$51))</f>
        <v>0.29166666666666669</v>
      </c>
      <c r="AX58">
        <f>(($AP$48-$AO$51)/($AO$52-$AO$51))</f>
        <v>0.75</v>
      </c>
      <c r="AY58">
        <f>(($AQ$51-$AO$51)/($AO$52-$AO$51))</f>
        <v>0.625</v>
      </c>
      <c r="AZ58">
        <f>(($AN$50-$AP$47)/($AP$48-$AP$47))</f>
        <v>0.56000000000000005</v>
      </c>
      <c r="BA58">
        <f>(($AO$51-$AP$47)/($AP$48-$AP$47))</f>
        <v>0.28000000000000003</v>
      </c>
      <c r="BB58">
        <f>(($AQ$51-$AP$47)/($AP$48-$AP$47))</f>
        <v>0.88</v>
      </c>
      <c r="BC58">
        <f>(($AN$50-$AQ$50)/($AQ$51-$AQ$50))</f>
        <v>0.68</v>
      </c>
      <c r="BD58">
        <f>(($AO$51-$AQ$50)/($AQ$51-$AQ$50))</f>
        <v>0.4</v>
      </c>
      <c r="BE58">
        <f>(($AP$47-$AQ$50)/($AQ$51-$AQ$50))</f>
        <v>0.12</v>
      </c>
      <c r="BG58">
        <v>4</v>
      </c>
      <c r="BH58">
        <v>326</v>
      </c>
      <c r="BI58">
        <f>($BH$67-$BH$64)/200</f>
        <v>0.08</v>
      </c>
      <c r="BQ58">
        <f>1-(($AO$51-$AN$49)/($AN$50-$AN$49))</f>
        <v>0.29166666666666663</v>
      </c>
      <c r="BR58">
        <f>(($AP$47-$AN$49)/($AN$50-$AN$49))</f>
        <v>0.41666666666666669</v>
      </c>
      <c r="BS58">
        <f>(($AQ$50-$AN$49)/($AN$50-$AN$49))</f>
        <v>0.29166666666666669</v>
      </c>
      <c r="BT58">
        <f>(($AN$50-$AO$51)/($AO$52-$AO$51))</f>
        <v>0.29166666666666669</v>
      </c>
      <c r="BU58">
        <f>1-(($AP$48-$AO$51)/($AO$52-$AO$51))</f>
        <v>0.25</v>
      </c>
      <c r="BV58">
        <f>1-(($AQ$51-$AO$51)/($AO$52-$AO$51))</f>
        <v>0.375</v>
      </c>
      <c r="BW58">
        <f>1-(($AN$50-$AP$47)/($AP$48-$AP$47))</f>
        <v>0.43999999999999995</v>
      </c>
      <c r="BX58">
        <f>(($AO$51-$AP$47)/($AP$48-$AP$47))</f>
        <v>0.28000000000000003</v>
      </c>
      <c r="BY58">
        <f>1-(($AQ$51-$AP$47)/($AP$48-$AP$47))</f>
        <v>0.12</v>
      </c>
      <c r="BZ58">
        <f>1-(($AN$50-$AQ$50)/($AQ$51-$AQ$50))</f>
        <v>0.31999999999999995</v>
      </c>
      <c r="CA58">
        <f>(($AO$51-$AQ$50)/($AQ$51-$AQ$50))</f>
        <v>0.4</v>
      </c>
      <c r="CB58">
        <f>(($AP$47-$AQ$50)/($AQ$51-$AQ$50))</f>
        <v>0.12</v>
      </c>
    </row>
    <row r="59" spans="1:80" x14ac:dyDescent="0.25">
      <c r="A59">
        <v>58</v>
      </c>
      <c r="D59">
        <v>92.357127000000006</v>
      </c>
      <c r="E59" s="2">
        <v>2</v>
      </c>
      <c r="P59">
        <v>1</v>
      </c>
      <c r="Q59" t="str">
        <f t="shared" si="0"/>
        <v>2</v>
      </c>
      <c r="R59">
        <v>3</v>
      </c>
      <c r="X59" t="s">
        <v>279</v>
      </c>
      <c r="Y59" t="s">
        <v>268</v>
      </c>
      <c r="AT59">
        <f>(($AO$52-$AN$50)/($AN$51-$AN$50))</f>
        <v>0.68</v>
      </c>
      <c r="AU59">
        <f>(($AP$48-$AN$50)/($AN$51-$AN$50))</f>
        <v>0.44</v>
      </c>
      <c r="AV59">
        <f>(($AQ$51-$AN$50)/($AN$51-$AN$50))</f>
        <v>0.32</v>
      </c>
      <c r="AW59">
        <f>(($AN$51-$AO$52)/($AO$53-$AO$52))</f>
        <v>0.26666666666666666</v>
      </c>
      <c r="AX59">
        <f>(($AP$49-$AO$52)/($AO$53-$AO$52))</f>
        <v>0.6333333333333333</v>
      </c>
      <c r="AY59">
        <f>(($AQ$52-$AO$52)/($AO$53-$AO$52))</f>
        <v>0.5</v>
      </c>
      <c r="AZ59">
        <f>(($AN$51-$AP$48)/($AP$49-$AP$48))</f>
        <v>0.56000000000000005</v>
      </c>
      <c r="BA59">
        <f>(($AO$52-$AP$48)/($AP$49-$AP$48))</f>
        <v>0.24</v>
      </c>
      <c r="BB59">
        <f>(($AQ$52-$AP$48)/($AP$49-$AP$48))</f>
        <v>0.84</v>
      </c>
      <c r="BC59">
        <f>(($AN$51-$AQ$51)/($AQ$52-$AQ$51))</f>
        <v>0.70833333333333337</v>
      </c>
      <c r="BD59">
        <f>(($AO$52-$AQ$51)/($AQ$52-$AQ$51))</f>
        <v>0.375</v>
      </c>
      <c r="BE59">
        <f>(($AP$48-$AQ$51)/($AQ$52-$AQ$51))</f>
        <v>0.125</v>
      </c>
      <c r="BG59">
        <v>3</v>
      </c>
      <c r="BH59">
        <v>330</v>
      </c>
      <c r="BI59">
        <f>($BH$68-$BH$65)/200</f>
        <v>7.4999999999999997E-2</v>
      </c>
      <c r="BQ59">
        <f>1-(($AO$52-$AN$50)/($AN$51-$AN$50))</f>
        <v>0.31999999999999995</v>
      </c>
      <c r="BR59">
        <f>(($AP$48-$AN$50)/($AN$51-$AN$50))</f>
        <v>0.44</v>
      </c>
      <c r="BS59">
        <f>(($AQ$51-$AN$50)/($AN$51-$AN$50))</f>
        <v>0.32</v>
      </c>
      <c r="BT59">
        <f>(($AN$51-$AO$52)/($AO$53-$AO$52))</f>
        <v>0.26666666666666666</v>
      </c>
      <c r="BU59">
        <f>1-(($AP$49-$AO$52)/($AO$53-$AO$52))</f>
        <v>0.3666666666666667</v>
      </c>
      <c r="BV59">
        <f>(($AQ$52-$AO$52)/($AO$53-$AO$52))</f>
        <v>0.5</v>
      </c>
      <c r="BW59">
        <f>1-(($AN$51-$AP$48)/($AP$49-$AP$48))</f>
        <v>0.43999999999999995</v>
      </c>
      <c r="BX59">
        <f>(($AO$52-$AP$48)/($AP$49-$AP$48))</f>
        <v>0.24</v>
      </c>
      <c r="BY59">
        <f>1-(($AQ$52-$AP$48)/($AP$49-$AP$48))</f>
        <v>0.16000000000000003</v>
      </c>
      <c r="BZ59">
        <f>1-(($AN$51-$AQ$51)/($AQ$52-$AQ$51))</f>
        <v>0.29166666666666663</v>
      </c>
      <c r="CA59">
        <f>(($AO$52-$AQ$51)/($AQ$52-$AQ$51))</f>
        <v>0.375</v>
      </c>
      <c r="CB59">
        <f>(($AP$48-$AQ$51)/($AQ$52-$AQ$51))</f>
        <v>0.125</v>
      </c>
    </row>
    <row r="60" spans="1:80" x14ac:dyDescent="0.25">
      <c r="A60">
        <v>59</v>
      </c>
      <c r="D60">
        <v>92.363106000000002</v>
      </c>
      <c r="E60" s="2">
        <v>2</v>
      </c>
      <c r="P60">
        <v>1</v>
      </c>
      <c r="Q60" t="str">
        <f t="shared" si="0"/>
        <v>2</v>
      </c>
      <c r="R60">
        <v>2</v>
      </c>
      <c r="X60" t="s">
        <v>279</v>
      </c>
      <c r="Y60" t="s">
        <v>269</v>
      </c>
      <c r="AB60" t="s">
        <v>279</v>
      </c>
      <c r="AC60" t="str">
        <f>CONCATENATE($R60,$R61,$R62,$R63)</f>
        <v>2143</v>
      </c>
      <c r="AT60">
        <f>(($AO$53-$AN$51)/($AN$52-$AN$51))</f>
        <v>0.84615384615384615</v>
      </c>
      <c r="AU60">
        <f>(($AP$49-$AN$51)/($AN$52-$AN$51))</f>
        <v>0.42307692307692307</v>
      </c>
      <c r="AV60">
        <f>(($AQ$52-$AN$51)/($AN$52-$AN$51))</f>
        <v>0.26923076923076922</v>
      </c>
      <c r="AW60">
        <f>(($AN$52-$AO$53)/($AO$54-$AO$53))</f>
        <v>0.16666666666666666</v>
      </c>
      <c r="AX60">
        <f>(($AP$50-$AO$53)/($AO$54-$AO$53))</f>
        <v>0.58333333333333337</v>
      </c>
      <c r="AY60">
        <f>(($AQ$53-$AO$53)/($AO$54-$AO$53))</f>
        <v>0.5</v>
      </c>
      <c r="AZ60">
        <f>(($AN$52-$AP$49)/($AP$50-$AP$49))</f>
        <v>0.6</v>
      </c>
      <c r="BA60">
        <f>(($AO$53-$AP$49)/($AP$50-$AP$49))</f>
        <v>0.44</v>
      </c>
      <c r="BB60">
        <f>(($AQ$53-$AP$49)/($AP$50-$AP$49))</f>
        <v>0.92</v>
      </c>
      <c r="BC60">
        <f>(($AN$52-$AQ$52)/($AQ$53-$AQ$52))</f>
        <v>0.70370370370370372</v>
      </c>
      <c r="BD60">
        <f>(($AO$53-$AQ$52)/($AQ$53-$AQ$52))</f>
        <v>0.55555555555555558</v>
      </c>
      <c r="BE60">
        <f>(($AP$49-$AQ$52)/($AQ$53-$AQ$52))</f>
        <v>0.14814814814814814</v>
      </c>
      <c r="BG60">
        <v>2</v>
      </c>
      <c r="BH60">
        <v>341</v>
      </c>
      <c r="BI60">
        <f>($BH$69-$BH$66)/200</f>
        <v>0.08</v>
      </c>
      <c r="BQ60">
        <f>1-(($AO$53-$AN$51)/($AN$52-$AN$51))</f>
        <v>0.15384615384615385</v>
      </c>
      <c r="BR60">
        <f>(($AP$49-$AN$51)/($AN$52-$AN$51))</f>
        <v>0.42307692307692307</v>
      </c>
      <c r="BS60">
        <f>(($AQ$52-$AN$51)/($AN$52-$AN$51))</f>
        <v>0.26923076923076922</v>
      </c>
      <c r="BT60">
        <f>(($AN$52-$AO$53)/($AO$54-$AO$53))</f>
        <v>0.16666666666666666</v>
      </c>
      <c r="BU60">
        <f>1-(($AP$50-$AO$53)/($AO$54-$AO$53))</f>
        <v>0.41666666666666663</v>
      </c>
      <c r="BV60">
        <f>(($AQ$53-$AO$53)/($AO$54-$AO$53))</f>
        <v>0.5</v>
      </c>
      <c r="BW60">
        <f>1-(($AN$52-$AP$49)/($AP$50-$AP$49))</f>
        <v>0.4</v>
      </c>
      <c r="BX60">
        <f>(($AO$53-$AP$49)/($AP$50-$AP$49))</f>
        <v>0.44</v>
      </c>
      <c r="BY60">
        <f>1-(($AQ$53-$AP$49)/($AP$50-$AP$49))</f>
        <v>7.999999999999996E-2</v>
      </c>
      <c r="BZ60">
        <f>1-(($AN$52-$AQ$52)/($AQ$53-$AQ$52))</f>
        <v>0.29629629629629628</v>
      </c>
      <c r="CA60">
        <f>1-(($AO$53-$AQ$52)/($AQ$53-$AQ$52))</f>
        <v>0.44444444444444442</v>
      </c>
      <c r="CB60">
        <f>(($AP$49-$AQ$52)/($AQ$53-$AQ$52))</f>
        <v>0.14814814814814814</v>
      </c>
    </row>
    <row r="61" spans="1:80" x14ac:dyDescent="0.25">
      <c r="A61">
        <v>60</v>
      </c>
      <c r="D61">
        <v>92.339550000000003</v>
      </c>
      <c r="E61" s="2">
        <v>2</v>
      </c>
      <c r="F61">
        <v>87.510323</v>
      </c>
      <c r="G61" s="3">
        <v>3</v>
      </c>
      <c r="P61">
        <v>2</v>
      </c>
      <c r="Q61" t="str">
        <f t="shared" si="0"/>
        <v>23</v>
      </c>
      <c r="R61">
        <v>1</v>
      </c>
      <c r="X61" t="s">
        <v>279</v>
      </c>
      <c r="Y61" t="s">
        <v>270</v>
      </c>
      <c r="AT61">
        <f>(($AO$54-$AN$52)/($AN$53-$AN$52))</f>
        <v>0.8</v>
      </c>
      <c r="AU61">
        <f>(($AP$50-$AN$52)/($AN$53-$AN$52))</f>
        <v>0.4</v>
      </c>
      <c r="AV61">
        <f>(($AQ$53-$AN$52)/($AN$53-$AN$52))</f>
        <v>0.32</v>
      </c>
      <c r="AW61">
        <f>(($AN$53-$AO$54)/($AO$55-$AO$54))</f>
        <v>0.2</v>
      </c>
      <c r="AX61">
        <f>(($AP$51-$AO$54)/($AO$55-$AO$54))</f>
        <v>0.6</v>
      </c>
      <c r="AY61">
        <f>(($AQ$54-$AO$54)/($AO$55-$AO$54))</f>
        <v>0.52</v>
      </c>
      <c r="AZ61">
        <f>(($AN$53-$AP$50)/($AP$51-$AP$50))</f>
        <v>0.6</v>
      </c>
      <c r="BA61">
        <f>(($AO$54-$AP$50)/($AP$51-$AP$50))</f>
        <v>0.4</v>
      </c>
      <c r="BB61">
        <f>(($AQ$54-$AP$50)/($AP$51-$AP$50))</f>
        <v>0.92</v>
      </c>
      <c r="BC61">
        <f>(($AN$53-$AQ$53)/($AQ$54-$AQ$53))</f>
        <v>0.68</v>
      </c>
      <c r="BD61">
        <f>(($AO$54-$AQ$53)/($AQ$54-$AQ$53))</f>
        <v>0.48</v>
      </c>
      <c r="BE61">
        <f>(($AP$50-$AQ$53)/($AQ$54-$AQ$53))</f>
        <v>0.08</v>
      </c>
      <c r="BG61">
        <v>1</v>
      </c>
      <c r="BH61">
        <v>347</v>
      </c>
      <c r="BI61">
        <f>($BH$70-$BH$67)/200</f>
        <v>0.105</v>
      </c>
      <c r="BQ61">
        <f>1-(($AO$54-$AN$52)/($AN$53-$AN$52))</f>
        <v>0.19999999999999996</v>
      </c>
      <c r="BR61">
        <f>(($AP$50-$AN$52)/($AN$53-$AN$52))</f>
        <v>0.4</v>
      </c>
      <c r="BS61">
        <f>(($AQ$53-$AN$52)/($AN$53-$AN$52))</f>
        <v>0.32</v>
      </c>
      <c r="BT61">
        <f>(($AN$53-$AO$54)/($AO$55-$AO$54))</f>
        <v>0.2</v>
      </c>
      <c r="BU61">
        <f>1-(($AP$51-$AO$54)/($AO$55-$AO$54))</f>
        <v>0.4</v>
      </c>
      <c r="BV61">
        <f>1-(($AQ$54-$AO$54)/($AO$55-$AO$54))</f>
        <v>0.48</v>
      </c>
      <c r="BW61">
        <f>1-(($AN$53-$AP$50)/($AP$51-$AP$50))</f>
        <v>0.4</v>
      </c>
      <c r="BX61">
        <f>(($AO$54-$AP$50)/($AP$51-$AP$50))</f>
        <v>0.4</v>
      </c>
      <c r="BY61">
        <f>1-(($AQ$54-$AP$50)/($AP$51-$AP$50))</f>
        <v>7.999999999999996E-2</v>
      </c>
      <c r="BZ61">
        <f>1-(($AN$53-$AQ$53)/($AQ$54-$AQ$53))</f>
        <v>0.31999999999999995</v>
      </c>
      <c r="CA61">
        <f>(($AO$54-$AQ$53)/($AQ$54-$AQ$53))</f>
        <v>0.48</v>
      </c>
      <c r="CB61">
        <f>(($AP$50-$AQ$53)/($AQ$54-$AQ$53))</f>
        <v>0.08</v>
      </c>
    </row>
    <row r="62" spans="1:80" x14ac:dyDescent="0.25">
      <c r="A62">
        <v>61</v>
      </c>
      <c r="D62">
        <v>92.301974000000001</v>
      </c>
      <c r="E62" s="2">
        <v>2</v>
      </c>
      <c r="F62">
        <v>87.57954500000001</v>
      </c>
      <c r="G62" s="3">
        <v>3</v>
      </c>
      <c r="P62">
        <v>2</v>
      </c>
      <c r="Q62" t="str">
        <f t="shared" si="0"/>
        <v>23</v>
      </c>
      <c r="R62">
        <v>4</v>
      </c>
      <c r="X62" t="s">
        <v>279</v>
      </c>
      <c r="Y62" t="s">
        <v>267</v>
      </c>
      <c r="AT62">
        <f>(($AO$55-$AN$53)/($AN$54-$AN$53))</f>
        <v>0.76923076923076927</v>
      </c>
      <c r="AU62">
        <f>(($AP$51-$AN$53)/($AN$54-$AN$53))</f>
        <v>0.38461538461538464</v>
      </c>
      <c r="AV62">
        <f>(($AQ$54-$AN$53)/($AN$54-$AN$53))</f>
        <v>0.30769230769230771</v>
      </c>
      <c r="AW62">
        <f>(($AN$54-$AO$55)/($AO$56-$AO$55))</f>
        <v>0.2857142857142857</v>
      </c>
      <c r="AX62">
        <f>(($AP$52-$AO$55)/($AO$56-$AO$55))</f>
        <v>0.8571428571428571</v>
      </c>
      <c r="AY62">
        <f>(($AQ$55-$AO$55)/($AO$56-$AO$55))</f>
        <v>0.66666666666666663</v>
      </c>
      <c r="AZ62">
        <f>(($AN$54-$AP$51)/($AP$52-$AP$51))</f>
        <v>0.5714285714285714</v>
      </c>
      <c r="BA62">
        <f>(($AO$55-$AP$51)/($AP$52-$AP$51))</f>
        <v>0.35714285714285715</v>
      </c>
      <c r="BB62">
        <f>(($AQ$55-$AP$51)/($AP$52-$AP$51))</f>
        <v>0.8571428571428571</v>
      </c>
      <c r="BC62">
        <f>(($AN$54-$AQ$54)/($AQ$55-$AQ$54))</f>
        <v>0.69230769230769229</v>
      </c>
      <c r="BD62">
        <f>(($AO$55-$AQ$54)/($AQ$55-$AQ$54))</f>
        <v>0.46153846153846156</v>
      </c>
      <c r="BE62">
        <f>(($AP$51-$AQ$54)/($AQ$55-$AQ$54))</f>
        <v>7.6923076923076927E-2</v>
      </c>
      <c r="BG62">
        <v>4</v>
      </c>
      <c r="BH62">
        <v>353</v>
      </c>
      <c r="BI62">
        <f>($BH$71-$BH$68)/200</f>
        <v>0.09</v>
      </c>
      <c r="BQ62">
        <f>1-(($AO$55-$AN$53)/($AN$54-$AN$53))</f>
        <v>0.23076923076923073</v>
      </c>
      <c r="BR62">
        <f>(($AP$51-$AN$53)/($AN$54-$AN$53))</f>
        <v>0.38461538461538464</v>
      </c>
      <c r="BS62">
        <f>(($AQ$54-$AN$53)/($AN$54-$AN$53))</f>
        <v>0.30769230769230771</v>
      </c>
      <c r="BT62">
        <f>(($AN$54-$AO$55)/($AO$56-$AO$55))</f>
        <v>0.2857142857142857</v>
      </c>
      <c r="BU62">
        <f>1-(($AP$52-$AO$55)/($AO$56-$AO$55))</f>
        <v>0.1428571428571429</v>
      </c>
      <c r="BV62">
        <f>1-(($AQ$55-$AO$55)/($AO$56-$AO$55))</f>
        <v>0.33333333333333337</v>
      </c>
      <c r="BW62">
        <f>1-(($AN$54-$AP$51)/($AP$52-$AP$51))</f>
        <v>0.4285714285714286</v>
      </c>
      <c r="BX62">
        <f>(($AO$55-$AP$51)/($AP$52-$AP$51))</f>
        <v>0.35714285714285715</v>
      </c>
      <c r="BY62">
        <f>1-(($AQ$55-$AP$51)/($AP$52-$AP$51))</f>
        <v>0.1428571428571429</v>
      </c>
      <c r="BZ62">
        <f>1-(($AN$54-$AQ$54)/($AQ$55-$AQ$54))</f>
        <v>0.30769230769230771</v>
      </c>
      <c r="CA62">
        <f>(($AO$55-$AQ$54)/($AQ$55-$AQ$54))</f>
        <v>0.46153846153846156</v>
      </c>
      <c r="CB62">
        <f>(($AP$51-$AQ$54)/($AQ$55-$AQ$54))</f>
        <v>7.6923076923076927E-2</v>
      </c>
    </row>
    <row r="63" spans="1:80" x14ac:dyDescent="0.25">
      <c r="A63">
        <v>62</v>
      </c>
      <c r="D63">
        <v>92.298158999999998</v>
      </c>
      <c r="E63" s="2">
        <v>2</v>
      </c>
      <c r="F63">
        <v>87.536042000000009</v>
      </c>
      <c r="G63" s="3">
        <v>3</v>
      </c>
      <c r="P63">
        <v>2</v>
      </c>
      <c r="Q63" t="str">
        <f t="shared" si="0"/>
        <v>23</v>
      </c>
      <c r="R63">
        <v>3</v>
      </c>
      <c r="X63" t="s">
        <v>279</v>
      </c>
      <c r="Y63" t="s">
        <v>268</v>
      </c>
      <c r="AT63">
        <f>(($AO$56-$AN$54)/($AN$55-$AN$54))</f>
        <v>0.625</v>
      </c>
      <c r="AU63">
        <f>(($AP$52-$AN$54)/($AN$55-$AN$54))</f>
        <v>0.5</v>
      </c>
      <c r="AV63">
        <f>(($AQ$55-$AN$54)/($AN$55-$AN$54))</f>
        <v>0.33333333333333331</v>
      </c>
      <c r="AZ63">
        <f>(($AN$55-$AP$52)/($AP$53-$AP$52))</f>
        <v>0.5</v>
      </c>
      <c r="BA63">
        <f>(($AO$56-$AP$52)/($AP$53-$AP$52))</f>
        <v>0.125</v>
      </c>
      <c r="BB63">
        <f>(($AQ$56-$AP$52)/($AP$53-$AP$52))</f>
        <v>0.79166666666666663</v>
      </c>
      <c r="BC63">
        <f>(($AN$55-$AQ$55)/($AQ$56-$AQ$55))</f>
        <v>0.69565217391304346</v>
      </c>
      <c r="BD63">
        <f>(($AO$56-$AQ$55)/($AQ$56-$AQ$55))</f>
        <v>0.30434782608695654</v>
      </c>
      <c r="BE63">
        <f>(($AP$52-$AQ$55)/($AQ$56-$AQ$55))</f>
        <v>0.17391304347826086</v>
      </c>
      <c r="BG63">
        <v>3</v>
      </c>
      <c r="BH63">
        <v>355</v>
      </c>
      <c r="BI63">
        <f>($BH$72-$BH$69)/200</f>
        <v>7.4999999999999997E-2</v>
      </c>
      <c r="BQ63">
        <f>1-(($AO$56-$AN$54)/($AN$55-$AN$54))</f>
        <v>0.375</v>
      </c>
      <c r="BR63">
        <f>(($AP$52-$AN$54)/($AN$55-$AN$54))</f>
        <v>0.5</v>
      </c>
      <c r="BS63">
        <f>(($AQ$55-$AN$54)/($AN$55-$AN$54))</f>
        <v>0.33333333333333331</v>
      </c>
      <c r="BW63">
        <f>(($AN$55-$AP$52)/($AP$53-$AP$52))</f>
        <v>0.5</v>
      </c>
      <c r="BX63">
        <f>(($AO$56-$AP$52)/($AP$53-$AP$52))</f>
        <v>0.125</v>
      </c>
      <c r="BY63">
        <f>1-(($AQ$56-$AP$52)/($AP$53-$AP$52))</f>
        <v>0.20833333333333337</v>
      </c>
      <c r="BZ63">
        <f>1-(($AN$55-$AQ$55)/($AQ$56-$AQ$55))</f>
        <v>0.30434782608695654</v>
      </c>
      <c r="CA63">
        <f>(($AO$56-$AQ$55)/($AQ$56-$AQ$55))</f>
        <v>0.30434782608695654</v>
      </c>
      <c r="CB63">
        <f>(($AP$52-$AQ$55)/($AQ$56-$AQ$55))</f>
        <v>0.17391304347826086</v>
      </c>
    </row>
    <row r="64" spans="1:80" x14ac:dyDescent="0.25">
      <c r="A64">
        <v>63</v>
      </c>
      <c r="D64">
        <v>92.399752000000007</v>
      </c>
      <c r="E64" s="2">
        <v>2</v>
      </c>
      <c r="F64">
        <v>87.523415</v>
      </c>
      <c r="G64" s="3">
        <v>3</v>
      </c>
      <c r="P64">
        <v>2</v>
      </c>
      <c r="Q64" t="str">
        <f t="shared" si="0"/>
        <v>23</v>
      </c>
      <c r="R64">
        <v>2</v>
      </c>
      <c r="X64" t="s">
        <v>279</v>
      </c>
      <c r="Y64" t="s">
        <v>269</v>
      </c>
      <c r="AB64" t="s">
        <v>279</v>
      </c>
      <c r="AC64" t="str">
        <f>CONCATENATE($R64,$R65,$R66,$R67)</f>
        <v>2143</v>
      </c>
      <c r="BG64">
        <v>2</v>
      </c>
      <c r="BH64">
        <v>363</v>
      </c>
      <c r="BI64">
        <f>($BH$73-$BH$70)/200</f>
        <v>0.08</v>
      </c>
    </row>
    <row r="65" spans="1:61" x14ac:dyDescent="0.25">
      <c r="A65">
        <v>64</v>
      </c>
      <c r="F65">
        <v>87.503312000000008</v>
      </c>
      <c r="G65" s="3">
        <v>3</v>
      </c>
      <c r="P65">
        <v>1</v>
      </c>
      <c r="Q65" t="str">
        <f t="shared" si="0"/>
        <v>3</v>
      </c>
      <c r="R65">
        <v>1</v>
      </c>
      <c r="X65" t="s">
        <v>279</v>
      </c>
      <c r="Y65" t="s">
        <v>270</v>
      </c>
      <c r="BG65">
        <v>1</v>
      </c>
      <c r="BH65">
        <v>370</v>
      </c>
      <c r="BI65">
        <f>($BH$74-$BH$71)/200</f>
        <v>0.11</v>
      </c>
    </row>
    <row r="66" spans="1:61" x14ac:dyDescent="0.25">
      <c r="A66">
        <v>65</v>
      </c>
      <c r="F66">
        <v>87.450016000000005</v>
      </c>
      <c r="G66" s="3">
        <v>3</v>
      </c>
      <c r="P66">
        <v>1</v>
      </c>
      <c r="Q66" t="str">
        <f t="shared" ref="Q66:Q129" si="2">CONCATENATE(C66,E66,G66,I66)</f>
        <v>3</v>
      </c>
      <c r="R66">
        <v>4</v>
      </c>
      <c r="X66" t="s">
        <v>279</v>
      </c>
      <c r="Y66" t="s">
        <v>267</v>
      </c>
      <c r="BG66">
        <v>4</v>
      </c>
      <c r="BH66">
        <v>377</v>
      </c>
      <c r="BI66">
        <f>($BH$80-$BH$77)/200</f>
        <v>0.09</v>
      </c>
    </row>
    <row r="67" spans="1:61" x14ac:dyDescent="0.25">
      <c r="A67">
        <v>66</v>
      </c>
      <c r="F67">
        <v>87.475323000000003</v>
      </c>
      <c r="G67" s="3">
        <v>3</v>
      </c>
      <c r="H67">
        <v>93.690508000000008</v>
      </c>
      <c r="I67" s="5">
        <v>4</v>
      </c>
      <c r="P67">
        <v>2</v>
      </c>
      <c r="Q67" t="str">
        <f t="shared" si="2"/>
        <v>34</v>
      </c>
      <c r="R67">
        <v>3</v>
      </c>
      <c r="X67" t="s">
        <v>279</v>
      </c>
      <c r="Y67" t="s">
        <v>268</v>
      </c>
      <c r="BG67">
        <v>3</v>
      </c>
      <c r="BH67">
        <v>379</v>
      </c>
      <c r="BI67">
        <f>($BH$81-$BH$78)/200</f>
        <v>0.08</v>
      </c>
    </row>
    <row r="68" spans="1:61" x14ac:dyDescent="0.25">
      <c r="A68">
        <v>67</v>
      </c>
      <c r="F68">
        <v>87.472180000000009</v>
      </c>
      <c r="G68" s="3">
        <v>3</v>
      </c>
      <c r="H68">
        <v>93.641800000000003</v>
      </c>
      <c r="I68" s="5">
        <v>4</v>
      </c>
      <c r="P68">
        <v>2</v>
      </c>
      <c r="Q68" t="str">
        <f t="shared" si="2"/>
        <v>34</v>
      </c>
      <c r="R68">
        <v>2</v>
      </c>
      <c r="X68" t="s">
        <v>279</v>
      </c>
      <c r="Y68" t="s">
        <v>269</v>
      </c>
      <c r="AB68" t="s">
        <v>279</v>
      </c>
      <c r="AC68" t="str">
        <f>CONCATENATE($R68,$R69,$R70,$R71)</f>
        <v>2143</v>
      </c>
      <c r="BG68">
        <v>2</v>
      </c>
      <c r="BH68">
        <v>385</v>
      </c>
      <c r="BI68">
        <f>($BH$82-$BH$79)/200</f>
        <v>0.09</v>
      </c>
    </row>
    <row r="69" spans="1:61" x14ac:dyDescent="0.25">
      <c r="A69">
        <v>68</v>
      </c>
      <c r="F69">
        <v>87.510323</v>
      </c>
      <c r="G69" s="3">
        <v>3</v>
      </c>
      <c r="H69">
        <v>93.65824400000001</v>
      </c>
      <c r="I69" s="5">
        <v>4</v>
      </c>
      <c r="P69">
        <v>2</v>
      </c>
      <c r="Q69" t="str">
        <f t="shared" si="2"/>
        <v>34</v>
      </c>
      <c r="R69">
        <v>1</v>
      </c>
      <c r="X69" t="s">
        <v>279</v>
      </c>
      <c r="Y69" t="s">
        <v>270</v>
      </c>
      <c r="BG69">
        <v>1</v>
      </c>
      <c r="BH69">
        <v>393</v>
      </c>
      <c r="BI69">
        <f>($BH$83-$BH$80)/200</f>
        <v>0.105</v>
      </c>
    </row>
    <row r="70" spans="1:61" x14ac:dyDescent="0.25">
      <c r="A70">
        <v>69</v>
      </c>
      <c r="F70">
        <v>87.510323</v>
      </c>
      <c r="G70" s="3">
        <v>3</v>
      </c>
      <c r="H70">
        <v>93.657830000000004</v>
      </c>
      <c r="I70" s="5">
        <v>4</v>
      </c>
      <c r="P70">
        <v>2</v>
      </c>
      <c r="Q70" t="str">
        <f t="shared" si="2"/>
        <v>34</v>
      </c>
      <c r="R70">
        <v>4</v>
      </c>
      <c r="X70" t="s">
        <v>279</v>
      </c>
      <c r="Y70" t="s">
        <v>267</v>
      </c>
      <c r="BG70">
        <v>4</v>
      </c>
      <c r="BH70">
        <v>400</v>
      </c>
      <c r="BI70">
        <f>($BH$84-$BH$81)/200</f>
        <v>8.5000000000000006E-2</v>
      </c>
    </row>
    <row r="71" spans="1:61" x14ac:dyDescent="0.25">
      <c r="A71">
        <v>70</v>
      </c>
      <c r="B71">
        <v>109.55554400000001</v>
      </c>
      <c r="C71" s="4">
        <v>1</v>
      </c>
      <c r="H71">
        <v>93.696539000000001</v>
      </c>
      <c r="I71" s="5">
        <v>4</v>
      </c>
      <c r="P71">
        <v>2</v>
      </c>
      <c r="Q71" t="str">
        <f t="shared" si="2"/>
        <v>14</v>
      </c>
      <c r="R71">
        <v>3</v>
      </c>
      <c r="X71" t="s">
        <v>279</v>
      </c>
      <c r="Y71" t="s">
        <v>268</v>
      </c>
      <c r="BG71">
        <v>3</v>
      </c>
      <c r="BH71">
        <v>403</v>
      </c>
      <c r="BI71">
        <f>($BH$85-$BH$82)/200</f>
        <v>0.09</v>
      </c>
    </row>
    <row r="72" spans="1:61" x14ac:dyDescent="0.25">
      <c r="A72">
        <v>71</v>
      </c>
      <c r="B72">
        <v>109.58827400000001</v>
      </c>
      <c r="C72" s="4">
        <v>1</v>
      </c>
      <c r="H72">
        <v>93.704323000000002</v>
      </c>
      <c r="I72" s="5">
        <v>4</v>
      </c>
      <c r="P72">
        <v>2</v>
      </c>
      <c r="Q72" t="str">
        <f t="shared" si="2"/>
        <v>14</v>
      </c>
      <c r="R72">
        <v>2</v>
      </c>
      <c r="X72" t="s">
        <v>279</v>
      </c>
      <c r="Y72" t="s">
        <v>269</v>
      </c>
      <c r="BG72">
        <v>2</v>
      </c>
      <c r="BH72">
        <v>408</v>
      </c>
      <c r="BI72">
        <f>($BH$86-$BH$83)/200</f>
        <v>8.5000000000000006E-2</v>
      </c>
    </row>
    <row r="73" spans="1:61" x14ac:dyDescent="0.25">
      <c r="A73">
        <v>72</v>
      </c>
      <c r="B73">
        <v>109.60863300000001</v>
      </c>
      <c r="C73" s="4">
        <v>1</v>
      </c>
      <c r="H73">
        <v>93.656748000000007</v>
      </c>
      <c r="I73" s="5">
        <v>4</v>
      </c>
      <c r="P73">
        <v>2</v>
      </c>
      <c r="Q73" t="str">
        <f t="shared" si="2"/>
        <v>14</v>
      </c>
      <c r="R73">
        <v>1</v>
      </c>
      <c r="X73" t="s">
        <v>279</v>
      </c>
      <c r="Y73" t="s">
        <v>270</v>
      </c>
      <c r="BG73">
        <v>1</v>
      </c>
      <c r="BH73">
        <v>416</v>
      </c>
      <c r="BI73">
        <f>($BH$87-$BH$84)/200</f>
        <v>0.105</v>
      </c>
    </row>
    <row r="74" spans="1:61" x14ac:dyDescent="0.25">
      <c r="A74">
        <v>73</v>
      </c>
      <c r="B74">
        <v>109.60832400000001</v>
      </c>
      <c r="C74" s="4">
        <v>1</v>
      </c>
      <c r="H74">
        <v>93.761021</v>
      </c>
      <c r="I74" s="5">
        <v>4</v>
      </c>
      <c r="P74">
        <v>2</v>
      </c>
      <c r="Q74" t="str">
        <f t="shared" si="2"/>
        <v>14</v>
      </c>
      <c r="R74">
        <v>4</v>
      </c>
      <c r="X74" t="s">
        <v>279</v>
      </c>
      <c r="Y74" t="s">
        <v>267</v>
      </c>
      <c r="BG74">
        <v>4</v>
      </c>
      <c r="BH74">
        <v>425</v>
      </c>
      <c r="BI74">
        <f>($BH$88-$BH$85)/200</f>
        <v>7.4999999999999997E-2</v>
      </c>
    </row>
    <row r="75" spans="1:61" x14ac:dyDescent="0.25">
      <c r="A75">
        <v>74</v>
      </c>
      <c r="B75">
        <v>109.60121000000001</v>
      </c>
      <c r="C75" s="4">
        <v>1</v>
      </c>
      <c r="H75">
        <v>93.690508000000008</v>
      </c>
      <c r="I75" s="5">
        <v>4</v>
      </c>
      <c r="P75">
        <v>2</v>
      </c>
      <c r="Q75" t="str">
        <f t="shared" si="2"/>
        <v>14</v>
      </c>
      <c r="R75" t="s">
        <v>22</v>
      </c>
      <c r="X75" t="s">
        <v>279</v>
      </c>
      <c r="Y75" t="s">
        <v>268</v>
      </c>
      <c r="BG75" t="s">
        <v>22</v>
      </c>
      <c r="BH75">
        <v>428</v>
      </c>
      <c r="BI75">
        <f>($BH$89-$BH$86)/200</f>
        <v>8.5000000000000006E-2</v>
      </c>
    </row>
    <row r="76" spans="1:61" x14ac:dyDescent="0.25">
      <c r="A76">
        <v>75</v>
      </c>
      <c r="B76">
        <v>109.57466700000001</v>
      </c>
      <c r="C76" s="4">
        <v>1</v>
      </c>
      <c r="P76">
        <v>1</v>
      </c>
      <c r="Q76" t="str">
        <f t="shared" si="2"/>
        <v>1</v>
      </c>
      <c r="R76" t="s">
        <v>22</v>
      </c>
      <c r="X76" t="s">
        <v>279</v>
      </c>
      <c r="Y76" t="s">
        <v>269</v>
      </c>
      <c r="BG76" t="s">
        <v>22</v>
      </c>
      <c r="BH76">
        <v>430</v>
      </c>
      <c r="BI76">
        <f>($BH$90-$BH$87)/200</f>
        <v>8.5000000000000006E-2</v>
      </c>
    </row>
    <row r="77" spans="1:61" x14ac:dyDescent="0.25">
      <c r="A77">
        <v>76</v>
      </c>
      <c r="B77">
        <v>109.57899700000002</v>
      </c>
      <c r="C77" s="4">
        <v>1</v>
      </c>
      <c r="P77">
        <v>1</v>
      </c>
      <c r="Q77" t="str">
        <f t="shared" si="2"/>
        <v>1</v>
      </c>
      <c r="R77">
        <v>2</v>
      </c>
      <c r="X77" t="s">
        <v>279</v>
      </c>
      <c r="Y77" t="s">
        <v>270</v>
      </c>
      <c r="AB77" t="s">
        <v>279</v>
      </c>
      <c r="AC77" t="str">
        <f>CONCATENATE($R77,$R78,$R79,$R80)</f>
        <v>2143</v>
      </c>
      <c r="BG77">
        <v>2</v>
      </c>
      <c r="BH77">
        <v>431</v>
      </c>
      <c r="BI77">
        <f>($BH$91-$BH$88)/200</f>
        <v>0.11</v>
      </c>
    </row>
    <row r="78" spans="1:61" x14ac:dyDescent="0.25">
      <c r="A78">
        <v>77</v>
      </c>
      <c r="B78">
        <v>109.603892</v>
      </c>
      <c r="C78" s="4">
        <v>1</v>
      </c>
      <c r="P78">
        <v>1</v>
      </c>
      <c r="Q78" t="str">
        <f t="shared" si="2"/>
        <v>1</v>
      </c>
      <c r="R78">
        <v>1</v>
      </c>
      <c r="X78" t="s">
        <v>279</v>
      </c>
      <c r="Y78" t="s">
        <v>267</v>
      </c>
      <c r="BG78">
        <v>1</v>
      </c>
      <c r="BH78">
        <v>439</v>
      </c>
      <c r="BI78">
        <f>($BH$92-$BH$89)/200</f>
        <v>7.4999999999999997E-2</v>
      </c>
    </row>
    <row r="79" spans="1:61" x14ac:dyDescent="0.25">
      <c r="A79">
        <v>78</v>
      </c>
      <c r="B79">
        <v>109.65862900000002</v>
      </c>
      <c r="C79" s="4">
        <v>1</v>
      </c>
      <c r="P79">
        <v>1</v>
      </c>
      <c r="Q79" t="str">
        <f t="shared" si="2"/>
        <v>1</v>
      </c>
      <c r="R79">
        <v>4</v>
      </c>
      <c r="X79" t="s">
        <v>279</v>
      </c>
      <c r="Y79" t="s">
        <v>268</v>
      </c>
      <c r="BG79">
        <v>4</v>
      </c>
      <c r="BH79">
        <v>444</v>
      </c>
      <c r="BI79">
        <f>($BH$93-$BH$90)/200</f>
        <v>0.08</v>
      </c>
    </row>
    <row r="80" spans="1:61" x14ac:dyDescent="0.25">
      <c r="A80">
        <v>79</v>
      </c>
      <c r="B80">
        <v>109.55554400000001</v>
      </c>
      <c r="C80" s="4">
        <v>1</v>
      </c>
      <c r="D80">
        <v>119.04220400000001</v>
      </c>
      <c r="E80" s="2">
        <v>2</v>
      </c>
      <c r="P80">
        <v>2</v>
      </c>
      <c r="Q80" t="str">
        <f t="shared" si="2"/>
        <v>12</v>
      </c>
      <c r="R80">
        <v>3</v>
      </c>
      <c r="X80" t="s">
        <v>279</v>
      </c>
      <c r="Y80" t="s">
        <v>269</v>
      </c>
      <c r="BG80">
        <v>3</v>
      </c>
      <c r="BH80">
        <v>449</v>
      </c>
      <c r="BI80">
        <f>($BH$94-$BH$91)/200</f>
        <v>0.08</v>
      </c>
    </row>
    <row r="81" spans="1:61" x14ac:dyDescent="0.25">
      <c r="A81">
        <v>80</v>
      </c>
      <c r="D81">
        <v>119.05205000000001</v>
      </c>
      <c r="E81" s="2">
        <v>2</v>
      </c>
      <c r="P81">
        <v>1</v>
      </c>
      <c r="Q81" t="str">
        <f t="shared" si="2"/>
        <v>2</v>
      </c>
      <c r="R81">
        <v>2</v>
      </c>
      <c r="X81" t="s">
        <v>279</v>
      </c>
      <c r="Y81" t="s">
        <v>270</v>
      </c>
      <c r="AB81" t="s">
        <v>279</v>
      </c>
      <c r="AC81" t="str">
        <f>CONCATENATE($R81,$R82,$R83,$R84)</f>
        <v>2143</v>
      </c>
      <c r="BG81">
        <v>2</v>
      </c>
      <c r="BH81">
        <v>455</v>
      </c>
      <c r="BI81">
        <f>($BH$95-$BH$92)/200</f>
        <v>0.105</v>
      </c>
    </row>
    <row r="82" spans="1:61" x14ac:dyDescent="0.25">
      <c r="A82">
        <v>81</v>
      </c>
      <c r="D82">
        <v>119.03241200000001</v>
      </c>
      <c r="E82" s="2">
        <v>2</v>
      </c>
      <c r="P82">
        <v>1</v>
      </c>
      <c r="Q82" t="str">
        <f t="shared" si="2"/>
        <v>2</v>
      </c>
      <c r="R82">
        <v>1</v>
      </c>
      <c r="X82" t="s">
        <v>279</v>
      </c>
      <c r="Y82" t="s">
        <v>267</v>
      </c>
      <c r="BG82">
        <v>1</v>
      </c>
      <c r="BH82">
        <v>462</v>
      </c>
      <c r="BI82">
        <f>($BH$96-$BH$93)/200</f>
        <v>7.4999999999999997E-2</v>
      </c>
    </row>
    <row r="83" spans="1:61" x14ac:dyDescent="0.25">
      <c r="A83">
        <v>82</v>
      </c>
      <c r="D83">
        <v>118.99767200000001</v>
      </c>
      <c r="E83" s="2">
        <v>2</v>
      </c>
      <c r="P83">
        <v>1</v>
      </c>
      <c r="Q83" t="str">
        <f t="shared" si="2"/>
        <v>2</v>
      </c>
      <c r="R83">
        <v>4</v>
      </c>
      <c r="X83" t="s">
        <v>279</v>
      </c>
      <c r="Y83" t="s">
        <v>268</v>
      </c>
      <c r="BG83">
        <v>4</v>
      </c>
      <c r="BH83">
        <v>470</v>
      </c>
      <c r="BI83">
        <f>($BH$97-$BH$94)/200</f>
        <v>0.105</v>
      </c>
    </row>
    <row r="84" spans="1:61" x14ac:dyDescent="0.25">
      <c r="A84">
        <v>83</v>
      </c>
      <c r="D84">
        <v>118.95808600000001</v>
      </c>
      <c r="E84" s="2">
        <v>2</v>
      </c>
      <c r="P84">
        <v>1</v>
      </c>
      <c r="Q84" t="str">
        <f t="shared" si="2"/>
        <v>2</v>
      </c>
      <c r="R84">
        <v>3</v>
      </c>
      <c r="X84" t="s">
        <v>279</v>
      </c>
      <c r="Y84" t="s">
        <v>269</v>
      </c>
      <c r="BG84">
        <v>3</v>
      </c>
      <c r="BH84">
        <v>472</v>
      </c>
      <c r="BI84">
        <f>($BH$98-$BH$95)/200</f>
        <v>9.5000000000000001E-2</v>
      </c>
    </row>
    <row r="85" spans="1:61" x14ac:dyDescent="0.25">
      <c r="A85">
        <v>84</v>
      </c>
      <c r="D85">
        <v>119.00102100000001</v>
      </c>
      <c r="E85" s="2">
        <v>2</v>
      </c>
      <c r="P85">
        <v>1</v>
      </c>
      <c r="Q85" t="str">
        <f t="shared" si="2"/>
        <v>2</v>
      </c>
      <c r="R85">
        <v>2</v>
      </c>
      <c r="X85" t="s">
        <v>277</v>
      </c>
      <c r="Y85" t="s">
        <v>271</v>
      </c>
      <c r="AB85" t="s">
        <v>279</v>
      </c>
      <c r="AC85" t="str">
        <f>CONCATENATE($R85,$R86,$R87,$R88)</f>
        <v>2143</v>
      </c>
      <c r="BG85">
        <v>2</v>
      </c>
      <c r="BH85">
        <v>480</v>
      </c>
      <c r="BI85">
        <f>($BH$99-$BH$96)/200</f>
        <v>0.13500000000000001</v>
      </c>
    </row>
    <row r="86" spans="1:61" x14ac:dyDescent="0.25">
      <c r="A86">
        <v>85</v>
      </c>
      <c r="D86">
        <v>119.05086400000002</v>
      </c>
      <c r="E86" s="2">
        <v>2</v>
      </c>
      <c r="P86">
        <v>1</v>
      </c>
      <c r="Q86" t="str">
        <f t="shared" si="2"/>
        <v>2</v>
      </c>
      <c r="R86">
        <v>1</v>
      </c>
      <c r="X86" t="s">
        <v>280</v>
      </c>
      <c r="Y86" t="s">
        <v>272</v>
      </c>
      <c r="BG86">
        <v>1</v>
      </c>
      <c r="BH86">
        <v>487</v>
      </c>
      <c r="BI86">
        <f>($BH$100-$BH$97)/200</f>
        <v>7.0000000000000007E-2</v>
      </c>
    </row>
    <row r="87" spans="1:61" x14ac:dyDescent="0.25">
      <c r="A87">
        <v>86</v>
      </c>
      <c r="D87">
        <v>119.06627500000002</v>
      </c>
      <c r="E87" s="2">
        <v>2</v>
      </c>
      <c r="F87">
        <v>115.890826</v>
      </c>
      <c r="G87" s="3">
        <v>3</v>
      </c>
      <c r="P87">
        <v>2</v>
      </c>
      <c r="Q87" t="str">
        <f t="shared" si="2"/>
        <v>23</v>
      </c>
      <c r="R87">
        <v>4</v>
      </c>
      <c r="X87" t="s">
        <v>280</v>
      </c>
      <c r="Y87" t="s">
        <v>273</v>
      </c>
      <c r="BG87">
        <v>4</v>
      </c>
      <c r="BH87">
        <v>493</v>
      </c>
      <c r="BI87">
        <f>($BH$101-$BH$98)/200</f>
        <v>8.5000000000000006E-2</v>
      </c>
    </row>
    <row r="88" spans="1:61" x14ac:dyDescent="0.25">
      <c r="A88">
        <v>87</v>
      </c>
      <c r="D88">
        <v>119.04220400000001</v>
      </c>
      <c r="E88" s="2">
        <v>2</v>
      </c>
      <c r="F88">
        <v>115.92309</v>
      </c>
      <c r="G88" s="3">
        <v>3</v>
      </c>
      <c r="P88">
        <v>2</v>
      </c>
      <c r="Q88" t="str">
        <f t="shared" si="2"/>
        <v>23</v>
      </c>
      <c r="R88">
        <v>3</v>
      </c>
      <c r="X88" t="s">
        <v>280</v>
      </c>
      <c r="Y88" t="s">
        <v>274</v>
      </c>
      <c r="BG88">
        <v>3</v>
      </c>
      <c r="BH88">
        <v>495</v>
      </c>
      <c r="BI88">
        <f>($BH$102-$BH$99)/200</f>
        <v>7.4999999999999997E-2</v>
      </c>
    </row>
    <row r="89" spans="1:61" x14ac:dyDescent="0.25">
      <c r="A89">
        <v>88</v>
      </c>
      <c r="F89">
        <v>115.89067300000001</v>
      </c>
      <c r="G89" s="3">
        <v>3</v>
      </c>
      <c r="P89">
        <v>1</v>
      </c>
      <c r="Q89" t="str">
        <f t="shared" si="2"/>
        <v>3</v>
      </c>
      <c r="R89">
        <v>2</v>
      </c>
      <c r="X89" t="s">
        <v>277</v>
      </c>
      <c r="Y89" t="s">
        <v>275</v>
      </c>
      <c r="AB89" t="s">
        <v>279</v>
      </c>
      <c r="AC89" t="str">
        <f>CONCATENATE($R89,$R90,$R91,$R92)</f>
        <v>2143</v>
      </c>
      <c r="BG89">
        <v>2</v>
      </c>
      <c r="BH89">
        <v>504</v>
      </c>
      <c r="BI89">
        <f>($BH$103-$BH$100)/200</f>
        <v>0.11</v>
      </c>
    </row>
    <row r="90" spans="1:61" x14ac:dyDescent="0.25">
      <c r="A90">
        <v>89</v>
      </c>
      <c r="F90">
        <v>115.87381600000001</v>
      </c>
      <c r="G90" s="3">
        <v>3</v>
      </c>
      <c r="P90">
        <v>1</v>
      </c>
      <c r="Q90" t="str">
        <f t="shared" si="2"/>
        <v>3</v>
      </c>
      <c r="R90">
        <v>1</v>
      </c>
      <c r="X90" t="s">
        <v>279</v>
      </c>
      <c r="Y90" t="s">
        <v>267</v>
      </c>
      <c r="BG90">
        <v>1</v>
      </c>
      <c r="BH90">
        <v>510</v>
      </c>
      <c r="BI90">
        <f>($BH$104-$BH$101)/200</f>
        <v>0.08</v>
      </c>
    </row>
    <row r="91" spans="1:61" x14ac:dyDescent="0.25">
      <c r="A91">
        <v>90</v>
      </c>
      <c r="F91">
        <v>115.87350700000002</v>
      </c>
      <c r="G91" s="3">
        <v>3</v>
      </c>
      <c r="H91">
        <v>120.46414000000001</v>
      </c>
      <c r="I91" s="5">
        <v>4</v>
      </c>
      <c r="P91">
        <v>2</v>
      </c>
      <c r="Q91" t="str">
        <f t="shared" si="2"/>
        <v>34</v>
      </c>
      <c r="R91">
        <v>4</v>
      </c>
      <c r="X91" t="s">
        <v>279</v>
      </c>
      <c r="Y91" t="s">
        <v>268</v>
      </c>
      <c r="BG91">
        <v>4</v>
      </c>
      <c r="BH91">
        <v>517</v>
      </c>
      <c r="BI91">
        <f>($BH$105-$BH$102)/200</f>
        <v>0.08</v>
      </c>
    </row>
    <row r="92" spans="1:61" x14ac:dyDescent="0.25">
      <c r="A92">
        <v>91</v>
      </c>
      <c r="F92">
        <v>115.85793900000002</v>
      </c>
      <c r="G92" s="3">
        <v>3</v>
      </c>
      <c r="H92">
        <v>120.457076</v>
      </c>
      <c r="I92" s="5">
        <v>4</v>
      </c>
      <c r="P92">
        <v>2</v>
      </c>
      <c r="Q92" t="str">
        <f t="shared" si="2"/>
        <v>34</v>
      </c>
      <c r="R92">
        <v>3</v>
      </c>
      <c r="X92" t="s">
        <v>279</v>
      </c>
      <c r="Y92" t="s">
        <v>269</v>
      </c>
      <c r="BG92">
        <v>3</v>
      </c>
      <c r="BH92">
        <v>519</v>
      </c>
      <c r="BI92">
        <f>($BH$106-$BH$103)/200</f>
        <v>8.5000000000000006E-2</v>
      </c>
    </row>
    <row r="93" spans="1:61" x14ac:dyDescent="0.25">
      <c r="A93">
        <v>92</v>
      </c>
      <c r="B93">
        <v>132.869822</v>
      </c>
      <c r="C93" s="4">
        <v>1</v>
      </c>
      <c r="F93">
        <v>115.85155</v>
      </c>
      <c r="G93" s="3">
        <v>3</v>
      </c>
      <c r="H93">
        <v>120.44641000000001</v>
      </c>
      <c r="I93" s="5">
        <v>4</v>
      </c>
      <c r="P93">
        <v>3</v>
      </c>
      <c r="Q93" t="str">
        <f t="shared" si="2"/>
        <v>134</v>
      </c>
      <c r="R93">
        <v>2</v>
      </c>
      <c r="X93" t="s">
        <v>279</v>
      </c>
      <c r="Y93" t="s">
        <v>270</v>
      </c>
      <c r="AB93" t="s">
        <v>279</v>
      </c>
      <c r="AC93" t="str">
        <f>CONCATENATE($R93,$R94,$R95,$R96)</f>
        <v>2143</v>
      </c>
      <c r="BG93">
        <v>2</v>
      </c>
      <c r="BH93">
        <v>526</v>
      </c>
      <c r="BI93">
        <f>($BH$107-$BH$104)/200</f>
        <v>0.11</v>
      </c>
    </row>
    <row r="94" spans="1:61" x14ac:dyDescent="0.25">
      <c r="A94">
        <v>93</v>
      </c>
      <c r="B94">
        <v>132.85879400000002</v>
      </c>
      <c r="C94" s="4">
        <v>1</v>
      </c>
      <c r="F94">
        <v>115.91273000000001</v>
      </c>
      <c r="G94" s="3">
        <v>3</v>
      </c>
      <c r="H94">
        <v>120.45481000000001</v>
      </c>
      <c r="I94" s="5">
        <v>4</v>
      </c>
      <c r="P94">
        <v>3</v>
      </c>
      <c r="Q94" t="str">
        <f t="shared" si="2"/>
        <v>134</v>
      </c>
      <c r="R94">
        <v>1</v>
      </c>
      <c r="X94" t="s">
        <v>279</v>
      </c>
      <c r="Y94" t="s">
        <v>267</v>
      </c>
      <c r="BG94">
        <v>1</v>
      </c>
      <c r="BH94">
        <v>533</v>
      </c>
      <c r="BI94">
        <f>($BH$108-$BH$105)/200</f>
        <v>9.5000000000000001E-2</v>
      </c>
    </row>
    <row r="95" spans="1:61" x14ac:dyDescent="0.25">
      <c r="A95">
        <v>94</v>
      </c>
      <c r="B95">
        <v>132.874461</v>
      </c>
      <c r="C95" s="4">
        <v>1</v>
      </c>
      <c r="F95">
        <v>115.890826</v>
      </c>
      <c r="G95" s="3">
        <v>3</v>
      </c>
      <c r="H95">
        <v>120.48908500000002</v>
      </c>
      <c r="I95" s="5">
        <v>4</v>
      </c>
      <c r="P95">
        <v>3</v>
      </c>
      <c r="Q95" t="str">
        <f t="shared" si="2"/>
        <v>134</v>
      </c>
      <c r="R95">
        <v>4</v>
      </c>
      <c r="X95" t="s">
        <v>279</v>
      </c>
      <c r="Y95" t="s">
        <v>268</v>
      </c>
      <c r="BG95">
        <v>4</v>
      </c>
      <c r="BH95">
        <v>540</v>
      </c>
      <c r="BI95">
        <f>($BH$109-$BH$106)/200</f>
        <v>7.4999999999999997E-2</v>
      </c>
    </row>
    <row r="96" spans="1:61" x14ac:dyDescent="0.25">
      <c r="A96">
        <v>95</v>
      </c>
      <c r="B96">
        <v>132.875235</v>
      </c>
      <c r="C96" s="4">
        <v>1</v>
      </c>
      <c r="H96">
        <v>120.557433</v>
      </c>
      <c r="I96" s="5">
        <v>4</v>
      </c>
      <c r="P96">
        <v>2</v>
      </c>
      <c r="Q96" t="str">
        <f t="shared" si="2"/>
        <v>14</v>
      </c>
      <c r="R96">
        <v>3</v>
      </c>
      <c r="X96" t="s">
        <v>279</v>
      </c>
      <c r="Y96" t="s">
        <v>269</v>
      </c>
      <c r="BG96">
        <v>3</v>
      </c>
      <c r="BH96">
        <v>541</v>
      </c>
      <c r="BI96">
        <f>($BH$110-$BH$107)/200</f>
        <v>8.5000000000000006E-2</v>
      </c>
    </row>
    <row r="97" spans="1:61" x14ac:dyDescent="0.25">
      <c r="A97">
        <v>96</v>
      </c>
      <c r="B97">
        <v>132.91136399999999</v>
      </c>
      <c r="C97" s="4">
        <v>1</v>
      </c>
      <c r="H97">
        <v>120.59841</v>
      </c>
      <c r="I97" s="5">
        <v>4</v>
      </c>
      <c r="P97">
        <v>2</v>
      </c>
      <c r="Q97" t="str">
        <f t="shared" si="2"/>
        <v>14</v>
      </c>
      <c r="R97">
        <v>2</v>
      </c>
      <c r="X97" t="s">
        <v>279</v>
      </c>
      <c r="Y97" t="s">
        <v>270</v>
      </c>
      <c r="AB97" t="s">
        <v>280</v>
      </c>
      <c r="AC97" t="str">
        <f>CONCATENATE($R97,$R98,$R99,$R100)</f>
        <v>2134</v>
      </c>
      <c r="BG97">
        <v>2</v>
      </c>
      <c r="BH97">
        <v>554</v>
      </c>
      <c r="BI97">
        <f>($BH$111-$BH$108)/200</f>
        <v>0.105</v>
      </c>
    </row>
    <row r="98" spans="1:61" x14ac:dyDescent="0.25">
      <c r="A98">
        <v>97</v>
      </c>
      <c r="B98">
        <v>132.94079400000001</v>
      </c>
      <c r="C98" s="4">
        <v>1</v>
      </c>
      <c r="H98">
        <v>120.591296</v>
      </c>
      <c r="I98" s="5">
        <v>4</v>
      </c>
      <c r="P98">
        <v>2</v>
      </c>
      <c r="Q98" t="str">
        <f t="shared" si="2"/>
        <v>14</v>
      </c>
      <c r="R98">
        <v>1</v>
      </c>
      <c r="X98" t="s">
        <v>276</v>
      </c>
      <c r="Y98" t="s">
        <v>259</v>
      </c>
      <c r="BG98">
        <v>1</v>
      </c>
      <c r="BH98">
        <v>559</v>
      </c>
      <c r="BI98">
        <f>($BH$117-$BH$114)/200</f>
        <v>0.09</v>
      </c>
    </row>
    <row r="99" spans="1:61" x14ac:dyDescent="0.25">
      <c r="A99">
        <v>98</v>
      </c>
      <c r="B99">
        <v>132.89646800000003</v>
      </c>
      <c r="C99" s="4">
        <v>1</v>
      </c>
      <c r="H99">
        <v>120.46414000000001</v>
      </c>
      <c r="I99" s="5">
        <v>4</v>
      </c>
      <c r="P99">
        <v>2</v>
      </c>
      <c r="Q99" t="str">
        <f t="shared" si="2"/>
        <v>14</v>
      </c>
      <c r="R99">
        <v>3</v>
      </c>
      <c r="X99" t="s">
        <v>276</v>
      </c>
      <c r="Y99" t="s">
        <v>260</v>
      </c>
      <c r="BG99">
        <v>3</v>
      </c>
      <c r="BH99">
        <v>568</v>
      </c>
      <c r="BI99">
        <f>($BH$118-$BH$115)/200</f>
        <v>0.16500000000000001</v>
      </c>
    </row>
    <row r="100" spans="1:61" x14ac:dyDescent="0.25">
      <c r="A100">
        <v>99</v>
      </c>
      <c r="B100">
        <v>132.89301500000002</v>
      </c>
      <c r="C100" s="4">
        <v>1</v>
      </c>
      <c r="P100">
        <v>1</v>
      </c>
      <c r="Q100" t="str">
        <f t="shared" si="2"/>
        <v>1</v>
      </c>
      <c r="R100">
        <v>4</v>
      </c>
      <c r="X100" t="s">
        <v>276</v>
      </c>
      <c r="Y100" t="s">
        <v>261</v>
      </c>
      <c r="BG100">
        <v>4</v>
      </c>
      <c r="BH100">
        <v>568</v>
      </c>
      <c r="BI100">
        <f>($BH$119-$BH$116)/200</f>
        <v>0.09</v>
      </c>
    </row>
    <row r="101" spans="1:61" x14ac:dyDescent="0.25">
      <c r="A101">
        <v>100</v>
      </c>
      <c r="B101">
        <v>132.92054200000001</v>
      </c>
      <c r="C101" s="4">
        <v>1</v>
      </c>
      <c r="P101">
        <v>1</v>
      </c>
      <c r="Q101" t="str">
        <f t="shared" si="2"/>
        <v>1</v>
      </c>
      <c r="R101">
        <v>2</v>
      </c>
      <c r="X101" t="s">
        <v>277</v>
      </c>
      <c r="Y101" t="s">
        <v>262</v>
      </c>
      <c r="AB101" t="s">
        <v>279</v>
      </c>
      <c r="AC101" t="str">
        <f>CONCATENATE($R101,$R102,$R103,$R104)</f>
        <v>2143</v>
      </c>
      <c r="BG101">
        <v>2</v>
      </c>
      <c r="BH101">
        <v>576</v>
      </c>
      <c r="BI101">
        <f>($BH$120-$BH$117)/200</f>
        <v>0.15</v>
      </c>
    </row>
    <row r="102" spans="1:61" x14ac:dyDescent="0.25">
      <c r="A102">
        <v>101</v>
      </c>
      <c r="B102">
        <v>132.984972</v>
      </c>
      <c r="C102" s="4">
        <v>1</v>
      </c>
      <c r="P102">
        <v>1</v>
      </c>
      <c r="Q102" t="str">
        <f t="shared" si="2"/>
        <v>1</v>
      </c>
      <c r="R102">
        <v>1</v>
      </c>
      <c r="X102" t="s">
        <v>278</v>
      </c>
      <c r="Y102" t="s">
        <v>263</v>
      </c>
      <c r="BG102">
        <v>1</v>
      </c>
      <c r="BH102">
        <v>583</v>
      </c>
      <c r="BI102">
        <f>($BH$121-$BH$118)/200</f>
        <v>0.09</v>
      </c>
    </row>
    <row r="103" spans="1:61" x14ac:dyDescent="0.25">
      <c r="A103">
        <v>102</v>
      </c>
      <c r="B103">
        <v>132.869822</v>
      </c>
      <c r="C103" s="4">
        <v>1</v>
      </c>
      <c r="D103">
        <v>151.65403000000001</v>
      </c>
      <c r="E103" s="2">
        <v>2</v>
      </c>
      <c r="P103">
        <v>2</v>
      </c>
      <c r="Q103" t="str">
        <f t="shared" si="2"/>
        <v>12</v>
      </c>
      <c r="R103">
        <v>4</v>
      </c>
      <c r="X103" t="s">
        <v>278</v>
      </c>
      <c r="Y103" t="s">
        <v>264</v>
      </c>
      <c r="BG103">
        <v>4</v>
      </c>
      <c r="BH103">
        <v>590</v>
      </c>
      <c r="BI103">
        <f>($BH$122-$BH$119)/200</f>
        <v>0.14000000000000001</v>
      </c>
    </row>
    <row r="104" spans="1:61" x14ac:dyDescent="0.25">
      <c r="A104">
        <v>103</v>
      </c>
      <c r="D104">
        <v>151.69591800000001</v>
      </c>
      <c r="E104" s="2">
        <v>2</v>
      </c>
      <c r="P104">
        <v>1</v>
      </c>
      <c r="Q104" t="str">
        <f t="shared" si="2"/>
        <v>2</v>
      </c>
      <c r="R104">
        <v>3</v>
      </c>
      <c r="X104" t="s">
        <v>278</v>
      </c>
      <c r="Y104" t="s">
        <v>265</v>
      </c>
      <c r="BG104">
        <v>3</v>
      </c>
      <c r="BH104">
        <v>592</v>
      </c>
      <c r="BI104">
        <f>($BH$123-$BH$120)/200</f>
        <v>0.1</v>
      </c>
    </row>
    <row r="105" spans="1:61" x14ac:dyDescent="0.25">
      <c r="A105">
        <v>104</v>
      </c>
      <c r="D105">
        <v>151.62862200000001</v>
      </c>
      <c r="E105" s="2">
        <v>2</v>
      </c>
      <c r="P105">
        <v>1</v>
      </c>
      <c r="Q105" t="str">
        <f t="shared" si="2"/>
        <v>2</v>
      </c>
      <c r="R105">
        <v>2</v>
      </c>
      <c r="X105" t="s">
        <v>278</v>
      </c>
      <c r="Y105" t="s">
        <v>266</v>
      </c>
      <c r="AB105" t="s">
        <v>279</v>
      </c>
      <c r="AC105" t="str">
        <f>CONCATENATE($R105,$R106,$R107,$R108)</f>
        <v>2143</v>
      </c>
      <c r="BG105">
        <v>2</v>
      </c>
      <c r="BH105">
        <v>599</v>
      </c>
      <c r="BI105">
        <f>($BH$124-$BH$121)/200</f>
        <v>0.12</v>
      </c>
    </row>
    <row r="106" spans="1:61" x14ac:dyDescent="0.25">
      <c r="A106">
        <v>105</v>
      </c>
      <c r="D106">
        <v>151.67198999999999</v>
      </c>
      <c r="E106" s="2">
        <v>2</v>
      </c>
      <c r="P106">
        <v>1</v>
      </c>
      <c r="Q106" t="str">
        <f t="shared" si="2"/>
        <v>2</v>
      </c>
      <c r="R106">
        <v>1</v>
      </c>
      <c r="X106" t="s">
        <v>278</v>
      </c>
      <c r="Y106" t="s">
        <v>263</v>
      </c>
      <c r="BG106">
        <v>1</v>
      </c>
      <c r="BH106">
        <v>607</v>
      </c>
      <c r="BI106">
        <f>($BH$125-$BH$122)/200</f>
        <v>0.08</v>
      </c>
    </row>
    <row r="107" spans="1:61" x14ac:dyDescent="0.25">
      <c r="A107">
        <v>106</v>
      </c>
      <c r="D107">
        <v>151.67663199999998</v>
      </c>
      <c r="E107" s="2">
        <v>2</v>
      </c>
      <c r="P107">
        <v>1</v>
      </c>
      <c r="Q107" t="str">
        <f t="shared" si="2"/>
        <v>2</v>
      </c>
      <c r="R107">
        <v>4</v>
      </c>
      <c r="X107" t="s">
        <v>278</v>
      </c>
      <c r="Y107" t="s">
        <v>264</v>
      </c>
      <c r="BG107">
        <v>4</v>
      </c>
      <c r="BH107">
        <v>614</v>
      </c>
      <c r="BI107">
        <f>($BH$126-$BH$123)/200</f>
        <v>0.11</v>
      </c>
    </row>
    <row r="108" spans="1:61" x14ac:dyDescent="0.25">
      <c r="A108">
        <v>107</v>
      </c>
      <c r="D108">
        <v>151.65678500000001</v>
      </c>
      <c r="E108" s="2">
        <v>2</v>
      </c>
      <c r="P108">
        <v>1</v>
      </c>
      <c r="Q108" t="str">
        <f t="shared" si="2"/>
        <v>2</v>
      </c>
      <c r="R108">
        <v>3</v>
      </c>
      <c r="X108" t="s">
        <v>278</v>
      </c>
      <c r="Y108" t="s">
        <v>265</v>
      </c>
      <c r="BG108">
        <v>3</v>
      </c>
      <c r="BH108">
        <v>618</v>
      </c>
      <c r="BI108">
        <f>($BH$127-$BH$124)/200</f>
        <v>0.105</v>
      </c>
    </row>
    <row r="109" spans="1:61" x14ac:dyDescent="0.25">
      <c r="A109">
        <v>108</v>
      </c>
      <c r="D109">
        <v>151.63887700000001</v>
      </c>
      <c r="E109" s="2">
        <v>2</v>
      </c>
      <c r="F109">
        <v>136.730547</v>
      </c>
      <c r="G109" s="3">
        <v>3</v>
      </c>
      <c r="P109">
        <v>2</v>
      </c>
      <c r="Q109" t="str">
        <f t="shared" si="2"/>
        <v>23</v>
      </c>
      <c r="R109">
        <v>2</v>
      </c>
      <c r="X109" t="s">
        <v>278</v>
      </c>
      <c r="Y109" t="s">
        <v>266</v>
      </c>
      <c r="BG109">
        <v>2</v>
      </c>
      <c r="BH109">
        <v>622</v>
      </c>
      <c r="BI109">
        <f>($BH$128-$BH$125)/200</f>
        <v>0.1</v>
      </c>
    </row>
    <row r="110" spans="1:61" x14ac:dyDescent="0.25">
      <c r="A110">
        <v>109</v>
      </c>
      <c r="D110">
        <v>151.65403000000001</v>
      </c>
      <c r="E110" s="2">
        <v>2</v>
      </c>
      <c r="F110">
        <v>136.730547</v>
      </c>
      <c r="G110" s="3">
        <v>3</v>
      </c>
      <c r="P110">
        <v>2</v>
      </c>
      <c r="Q110" t="str">
        <f t="shared" si="2"/>
        <v>23</v>
      </c>
      <c r="R110">
        <v>1</v>
      </c>
      <c r="X110" t="s">
        <v>278</v>
      </c>
      <c r="Y110" t="s">
        <v>263</v>
      </c>
      <c r="BG110">
        <v>1</v>
      </c>
      <c r="BH110">
        <v>631</v>
      </c>
      <c r="BI110">
        <f>($BH$129-$BH$126)/200</f>
        <v>0.08</v>
      </c>
    </row>
    <row r="111" spans="1:61" x14ac:dyDescent="0.25">
      <c r="A111">
        <v>110</v>
      </c>
      <c r="F111">
        <v>136.76285799999999</v>
      </c>
      <c r="G111" s="3">
        <v>3</v>
      </c>
      <c r="P111">
        <v>1</v>
      </c>
      <c r="Q111" t="str">
        <f t="shared" si="2"/>
        <v>3</v>
      </c>
      <c r="R111">
        <v>4</v>
      </c>
      <c r="X111" t="s">
        <v>278</v>
      </c>
      <c r="Y111" t="s">
        <v>264</v>
      </c>
      <c r="BG111">
        <v>4</v>
      </c>
      <c r="BH111">
        <v>639</v>
      </c>
      <c r="BI111">
        <f>($BH$130-$BH$127)/200</f>
        <v>0.09</v>
      </c>
    </row>
    <row r="112" spans="1:61" x14ac:dyDescent="0.25">
      <c r="A112">
        <v>111</v>
      </c>
      <c r="F112">
        <v>136.821619</v>
      </c>
      <c r="G112" s="3">
        <v>3</v>
      </c>
      <c r="H112">
        <v>152.08255</v>
      </c>
      <c r="I112" s="5">
        <v>4</v>
      </c>
      <c r="P112">
        <v>2</v>
      </c>
      <c r="Q112" t="str">
        <f t="shared" si="2"/>
        <v>34</v>
      </c>
      <c r="R112" t="s">
        <v>22</v>
      </c>
      <c r="X112" t="s">
        <v>278</v>
      </c>
      <c r="Y112" t="s">
        <v>265</v>
      </c>
      <c r="BG112" t="s">
        <v>22</v>
      </c>
      <c r="BH112">
        <v>642</v>
      </c>
      <c r="BI112">
        <f>($BH$131-$BH$128)/200</f>
        <v>0.11</v>
      </c>
    </row>
    <row r="113" spans="1:61" x14ac:dyDescent="0.25">
      <c r="A113">
        <v>112</v>
      </c>
      <c r="F113">
        <v>136.873988</v>
      </c>
      <c r="G113" s="3">
        <v>3</v>
      </c>
      <c r="H113">
        <v>152.10413199999999</v>
      </c>
      <c r="I113" s="5">
        <v>4</v>
      </c>
      <c r="P113">
        <v>2</v>
      </c>
      <c r="Q113" t="str">
        <f t="shared" si="2"/>
        <v>34</v>
      </c>
      <c r="R113" t="s">
        <v>22</v>
      </c>
      <c r="X113" t="s">
        <v>278</v>
      </c>
      <c r="Y113" t="s">
        <v>266</v>
      </c>
      <c r="BG113" t="s">
        <v>22</v>
      </c>
      <c r="BH113">
        <v>645</v>
      </c>
      <c r="BI113">
        <f>($BH$132-$BH$129)/200</f>
        <v>0.105</v>
      </c>
    </row>
    <row r="114" spans="1:61" x14ac:dyDescent="0.25">
      <c r="A114">
        <v>113</v>
      </c>
      <c r="F114">
        <v>136.698847</v>
      </c>
      <c r="G114" s="3">
        <v>3</v>
      </c>
      <c r="H114">
        <v>152.061836</v>
      </c>
      <c r="I114" s="5">
        <v>4</v>
      </c>
      <c r="P114">
        <v>2</v>
      </c>
      <c r="Q114" t="str">
        <f t="shared" si="2"/>
        <v>34</v>
      </c>
      <c r="R114">
        <v>2</v>
      </c>
      <c r="X114" t="s">
        <v>278</v>
      </c>
      <c r="Y114" t="s">
        <v>263</v>
      </c>
      <c r="AB114" t="s">
        <v>276</v>
      </c>
      <c r="AC114" t="str">
        <f>CONCATENATE($R114,$R115,$R116,$R117)</f>
        <v>2314</v>
      </c>
      <c r="BG114">
        <v>2</v>
      </c>
      <c r="BH114">
        <v>646</v>
      </c>
      <c r="BI114">
        <f>($BH$133-$BH$130)/200</f>
        <v>7.0000000000000007E-2</v>
      </c>
    </row>
    <row r="115" spans="1:61" x14ac:dyDescent="0.25">
      <c r="A115">
        <v>114</v>
      </c>
      <c r="F115">
        <v>136.65549700000003</v>
      </c>
      <c r="G115" s="3">
        <v>3</v>
      </c>
      <c r="H115">
        <v>152.060408</v>
      </c>
      <c r="I115" s="5">
        <v>4</v>
      </c>
      <c r="P115">
        <v>2</v>
      </c>
      <c r="Q115" t="str">
        <f t="shared" si="2"/>
        <v>34</v>
      </c>
      <c r="R115">
        <v>3</v>
      </c>
      <c r="X115" t="s">
        <v>278</v>
      </c>
      <c r="Y115" t="s">
        <v>264</v>
      </c>
      <c r="BG115">
        <v>3</v>
      </c>
      <c r="BH115">
        <v>647</v>
      </c>
      <c r="BI115">
        <f>($BH$134-$BH$131)/200</f>
        <v>0.09</v>
      </c>
    </row>
    <row r="116" spans="1:61" x14ac:dyDescent="0.25">
      <c r="A116">
        <v>115</v>
      </c>
      <c r="F116">
        <v>136.730547</v>
      </c>
      <c r="G116" s="3">
        <v>3</v>
      </c>
      <c r="H116">
        <v>152.060408</v>
      </c>
      <c r="I116" s="5">
        <v>4</v>
      </c>
      <c r="P116">
        <v>2</v>
      </c>
      <c r="Q116" t="str">
        <f t="shared" si="2"/>
        <v>34</v>
      </c>
      <c r="R116">
        <v>1</v>
      </c>
      <c r="X116" t="s">
        <v>278</v>
      </c>
      <c r="Y116" t="s">
        <v>265</v>
      </c>
      <c r="BG116">
        <v>1</v>
      </c>
      <c r="BH116">
        <v>664</v>
      </c>
      <c r="BI116">
        <f>($BH$135-$BH$132)/200</f>
        <v>0.1</v>
      </c>
    </row>
    <row r="117" spans="1:61" x14ac:dyDescent="0.25">
      <c r="A117">
        <v>116</v>
      </c>
      <c r="F117">
        <v>136.730547</v>
      </c>
      <c r="G117" s="3">
        <v>3</v>
      </c>
      <c r="H117">
        <v>152.060408</v>
      </c>
      <c r="I117" s="5">
        <v>4</v>
      </c>
      <c r="P117">
        <v>2</v>
      </c>
      <c r="Q117" t="str">
        <f t="shared" si="2"/>
        <v>34</v>
      </c>
      <c r="R117">
        <v>4</v>
      </c>
      <c r="X117" t="s">
        <v>278</v>
      </c>
      <c r="Y117" t="s">
        <v>266</v>
      </c>
      <c r="BG117">
        <v>4</v>
      </c>
      <c r="BH117">
        <v>664</v>
      </c>
      <c r="BI117">
        <f>($BH$136-$BH$133)/200</f>
        <v>0.12</v>
      </c>
    </row>
    <row r="118" spans="1:61" x14ac:dyDescent="0.25">
      <c r="A118">
        <v>117</v>
      </c>
      <c r="H118">
        <v>151.77132599999999</v>
      </c>
      <c r="I118" s="5">
        <v>4</v>
      </c>
      <c r="P118">
        <v>1</v>
      </c>
      <c r="Q118" t="str">
        <f t="shared" si="2"/>
        <v>4</v>
      </c>
      <c r="R118">
        <v>2</v>
      </c>
      <c r="X118" t="s">
        <v>278</v>
      </c>
      <c r="Y118" t="s">
        <v>263</v>
      </c>
      <c r="AB118" t="s">
        <v>278</v>
      </c>
      <c r="AC118" t="str">
        <f>CONCATENATE($R118,$R119,$R120,$R121)</f>
        <v>2341</v>
      </c>
      <c r="BG118">
        <v>2</v>
      </c>
      <c r="BH118">
        <v>680</v>
      </c>
      <c r="BI118">
        <f>($BH$137-$BH$134)/200</f>
        <v>0.1</v>
      </c>
    </row>
    <row r="119" spans="1:61" x14ac:dyDescent="0.25">
      <c r="A119">
        <v>118</v>
      </c>
      <c r="H119">
        <v>152.08255</v>
      </c>
      <c r="I119" s="5">
        <v>4</v>
      </c>
      <c r="P119">
        <v>1</v>
      </c>
      <c r="Q119" t="str">
        <f t="shared" si="2"/>
        <v>4</v>
      </c>
      <c r="R119">
        <v>3</v>
      </c>
      <c r="X119" t="s">
        <v>278</v>
      </c>
      <c r="Y119" t="s">
        <v>264</v>
      </c>
      <c r="BG119">
        <v>3</v>
      </c>
      <c r="BH119">
        <v>682</v>
      </c>
      <c r="BI119">
        <f>($BH$138-$BH$135)/200</f>
        <v>0.115</v>
      </c>
    </row>
    <row r="120" spans="1:61" x14ac:dyDescent="0.25">
      <c r="A120">
        <v>119</v>
      </c>
      <c r="P120">
        <v>0</v>
      </c>
      <c r="Q120" t="str">
        <f t="shared" si="2"/>
        <v/>
      </c>
      <c r="R120">
        <v>4</v>
      </c>
      <c r="X120" t="s">
        <v>278</v>
      </c>
      <c r="Y120" t="s">
        <v>265</v>
      </c>
      <c r="BG120">
        <v>4</v>
      </c>
      <c r="BH120">
        <v>694</v>
      </c>
      <c r="BI120">
        <f>($BH$139-$BH$136)/200</f>
        <v>0.11</v>
      </c>
    </row>
    <row r="121" spans="1:61" x14ac:dyDescent="0.25">
      <c r="A121">
        <v>120</v>
      </c>
      <c r="P121">
        <v>0</v>
      </c>
      <c r="Q121" t="str">
        <f t="shared" si="2"/>
        <v/>
      </c>
      <c r="R121">
        <v>1</v>
      </c>
      <c r="X121" t="s">
        <v>278</v>
      </c>
      <c r="Y121" t="s">
        <v>266</v>
      </c>
      <c r="BG121">
        <v>1</v>
      </c>
      <c r="BH121">
        <v>698</v>
      </c>
      <c r="BI121">
        <f>($BH$140-$BH$137)/200</f>
        <v>0.1</v>
      </c>
    </row>
    <row r="122" spans="1:61" x14ac:dyDescent="0.25">
      <c r="A122">
        <v>121</v>
      </c>
      <c r="P122">
        <v>0</v>
      </c>
      <c r="Q122" t="str">
        <f t="shared" si="2"/>
        <v/>
      </c>
      <c r="R122">
        <v>2</v>
      </c>
      <c r="X122" t="s">
        <v>278</v>
      </c>
      <c r="Y122" t="s">
        <v>263</v>
      </c>
      <c r="AB122" t="s">
        <v>278</v>
      </c>
      <c r="AC122" t="str">
        <f>CONCATENATE($R122,$R123,$R124,$R125)</f>
        <v>2341</v>
      </c>
      <c r="BG122">
        <v>2</v>
      </c>
      <c r="BH122">
        <v>710</v>
      </c>
      <c r="BI122">
        <f>($BH$141-$BH$138)/200</f>
        <v>0.09</v>
      </c>
    </row>
    <row r="123" spans="1:61" x14ac:dyDescent="0.25">
      <c r="A123">
        <v>122</v>
      </c>
      <c r="B123">
        <v>169.460713</v>
      </c>
      <c r="C123" s="4">
        <v>1</v>
      </c>
      <c r="P123">
        <v>1</v>
      </c>
      <c r="Q123" t="str">
        <f t="shared" si="2"/>
        <v>1</v>
      </c>
      <c r="R123">
        <v>3</v>
      </c>
      <c r="X123" t="s">
        <v>278</v>
      </c>
      <c r="Y123" t="s">
        <v>264</v>
      </c>
      <c r="BG123">
        <v>3</v>
      </c>
      <c r="BH123">
        <v>714</v>
      </c>
      <c r="BI123">
        <f>($BH$142-$BH$139)/200</f>
        <v>0.1</v>
      </c>
    </row>
    <row r="124" spans="1:61" x14ac:dyDescent="0.25">
      <c r="A124">
        <v>123</v>
      </c>
      <c r="B124">
        <v>169.460713</v>
      </c>
      <c r="C124" s="4">
        <v>1</v>
      </c>
      <c r="P124">
        <v>1</v>
      </c>
      <c r="Q124" t="str">
        <f t="shared" si="2"/>
        <v>1</v>
      </c>
      <c r="R124">
        <v>4</v>
      </c>
      <c r="X124" t="s">
        <v>278</v>
      </c>
      <c r="Y124" t="s">
        <v>265</v>
      </c>
      <c r="BG124">
        <v>4</v>
      </c>
      <c r="BH124">
        <v>722</v>
      </c>
      <c r="BI124">
        <f>($BH$143-$BH$140)/200</f>
        <v>0.115</v>
      </c>
    </row>
    <row r="125" spans="1:61" x14ac:dyDescent="0.25">
      <c r="A125">
        <v>124</v>
      </c>
      <c r="B125">
        <v>169.451379</v>
      </c>
      <c r="C125" s="4">
        <v>1</v>
      </c>
      <c r="P125">
        <v>1</v>
      </c>
      <c r="Q125" t="str">
        <f t="shared" si="2"/>
        <v>1</v>
      </c>
      <c r="R125">
        <v>1</v>
      </c>
      <c r="X125" t="s">
        <v>278</v>
      </c>
      <c r="Y125" t="s">
        <v>266</v>
      </c>
      <c r="BG125">
        <v>1</v>
      </c>
      <c r="BH125">
        <v>726</v>
      </c>
      <c r="BI125">
        <f>($BH$144-$BH$141)/200</f>
        <v>8.5000000000000006E-2</v>
      </c>
    </row>
    <row r="126" spans="1:61" x14ac:dyDescent="0.25">
      <c r="A126">
        <v>125</v>
      </c>
      <c r="B126">
        <v>169.473062</v>
      </c>
      <c r="C126" s="4">
        <v>1</v>
      </c>
      <c r="P126">
        <v>1</v>
      </c>
      <c r="Q126" t="str">
        <f t="shared" si="2"/>
        <v>1</v>
      </c>
      <c r="R126">
        <v>2</v>
      </c>
      <c r="X126" t="s">
        <v>278</v>
      </c>
      <c r="Y126" t="s">
        <v>263</v>
      </c>
      <c r="AB126" t="s">
        <v>278</v>
      </c>
      <c r="AC126" t="str">
        <f>CONCATENATE($R126,$R127,$R128,$R129)</f>
        <v>2341</v>
      </c>
      <c r="BG126">
        <v>2</v>
      </c>
      <c r="BH126">
        <v>736</v>
      </c>
      <c r="BI126">
        <f>($BH$145-$BH$142)/200</f>
        <v>0.09</v>
      </c>
    </row>
    <row r="127" spans="1:61" x14ac:dyDescent="0.25">
      <c r="A127">
        <v>126</v>
      </c>
      <c r="B127">
        <v>169.47898000000001</v>
      </c>
      <c r="C127" s="4">
        <v>1</v>
      </c>
      <c r="P127">
        <v>1</v>
      </c>
      <c r="Q127" t="str">
        <f t="shared" si="2"/>
        <v>1</v>
      </c>
      <c r="R127">
        <v>3</v>
      </c>
      <c r="X127" t="s">
        <v>278</v>
      </c>
      <c r="Y127" t="s">
        <v>264</v>
      </c>
      <c r="BG127">
        <v>3</v>
      </c>
      <c r="BH127">
        <v>743</v>
      </c>
      <c r="BI127">
        <f>($BH$146-$BH$143)/200</f>
        <v>8.5000000000000006E-2</v>
      </c>
    </row>
    <row r="128" spans="1:61" x14ac:dyDescent="0.25">
      <c r="A128">
        <v>127</v>
      </c>
      <c r="B128">
        <v>169.47418299999998</v>
      </c>
      <c r="C128" s="4">
        <v>1</v>
      </c>
      <c r="D128">
        <v>175.243674</v>
      </c>
      <c r="E128" s="2">
        <v>2</v>
      </c>
      <c r="P128">
        <v>2</v>
      </c>
      <c r="Q128" t="str">
        <f t="shared" si="2"/>
        <v>12</v>
      </c>
      <c r="R128">
        <v>4</v>
      </c>
      <c r="X128" t="s">
        <v>278</v>
      </c>
      <c r="Y128" t="s">
        <v>265</v>
      </c>
      <c r="BG128">
        <v>4</v>
      </c>
      <c r="BH128">
        <v>746</v>
      </c>
      <c r="BI128">
        <f>($BH$147-$BH$144)/200</f>
        <v>0.115</v>
      </c>
    </row>
    <row r="129" spans="1:61" x14ac:dyDescent="0.25">
      <c r="A129">
        <v>128</v>
      </c>
      <c r="B129">
        <v>169.45469400000002</v>
      </c>
      <c r="C129" s="4">
        <v>1</v>
      </c>
      <c r="D129">
        <v>175.214797</v>
      </c>
      <c r="E129" s="2">
        <v>2</v>
      </c>
      <c r="P129">
        <v>2</v>
      </c>
      <c r="Q129" t="str">
        <f t="shared" si="2"/>
        <v>12</v>
      </c>
      <c r="R129">
        <v>1</v>
      </c>
      <c r="X129" t="s">
        <v>278</v>
      </c>
      <c r="Y129" t="s">
        <v>266</v>
      </c>
      <c r="BG129">
        <v>1</v>
      </c>
      <c r="BH129">
        <v>752</v>
      </c>
      <c r="BI129">
        <f>($BH$148-$BH$145)/200</f>
        <v>0.09</v>
      </c>
    </row>
    <row r="130" spans="1:61" x14ac:dyDescent="0.25">
      <c r="A130">
        <v>129</v>
      </c>
      <c r="B130">
        <v>169.50377600000002</v>
      </c>
      <c r="C130" s="4">
        <v>1</v>
      </c>
      <c r="D130">
        <v>175.246274</v>
      </c>
      <c r="E130" s="2">
        <v>2</v>
      </c>
      <c r="P130">
        <v>2</v>
      </c>
      <c r="Q130" t="str">
        <f t="shared" ref="Q130:Q193" si="3">CONCATENATE(C130,E130,G130,I130)</f>
        <v>12</v>
      </c>
      <c r="R130">
        <v>2</v>
      </c>
      <c r="X130" t="s">
        <v>278</v>
      </c>
      <c r="Y130" t="s">
        <v>263</v>
      </c>
      <c r="AB130" t="s">
        <v>278</v>
      </c>
      <c r="AC130" t="str">
        <f>CONCATENATE($R130,$R131,$R132,$R133)</f>
        <v>2341</v>
      </c>
      <c r="BG130">
        <v>2</v>
      </c>
      <c r="BH130">
        <v>761</v>
      </c>
      <c r="BI130">
        <f>($BH$149-$BH$146)/200</f>
        <v>7.4999999999999997E-2</v>
      </c>
    </row>
    <row r="131" spans="1:61" x14ac:dyDescent="0.25">
      <c r="A131">
        <v>130</v>
      </c>
      <c r="B131">
        <v>169.460713</v>
      </c>
      <c r="C131" s="4">
        <v>1</v>
      </c>
      <c r="D131">
        <v>175.24801200000002</v>
      </c>
      <c r="E131" s="2">
        <v>2</v>
      </c>
      <c r="P131">
        <v>2</v>
      </c>
      <c r="Q131" t="str">
        <f t="shared" si="3"/>
        <v>12</v>
      </c>
      <c r="R131">
        <v>3</v>
      </c>
      <c r="X131" t="s">
        <v>278</v>
      </c>
      <c r="Y131" t="s">
        <v>264</v>
      </c>
      <c r="BG131">
        <v>3</v>
      </c>
      <c r="BH131">
        <v>768</v>
      </c>
      <c r="BI131">
        <f>($BH$150-$BH$147)/200</f>
        <v>7.4999999999999997E-2</v>
      </c>
    </row>
    <row r="132" spans="1:61" x14ac:dyDescent="0.25">
      <c r="A132">
        <v>131</v>
      </c>
      <c r="D132">
        <v>175.22443899999999</v>
      </c>
      <c r="E132" s="2">
        <v>2</v>
      </c>
      <c r="P132">
        <v>1</v>
      </c>
      <c r="Q132" t="str">
        <f t="shared" si="3"/>
        <v>2</v>
      </c>
      <c r="R132">
        <v>4</v>
      </c>
      <c r="X132" t="s">
        <v>278</v>
      </c>
      <c r="Y132" t="s">
        <v>265</v>
      </c>
      <c r="BG132">
        <v>4</v>
      </c>
      <c r="BH132">
        <v>773</v>
      </c>
      <c r="BI132">
        <f>($BH$151-$BH$148)/200</f>
        <v>0.1</v>
      </c>
    </row>
    <row r="133" spans="1:61" x14ac:dyDescent="0.25">
      <c r="A133">
        <v>132</v>
      </c>
      <c r="D133">
        <v>175.252906</v>
      </c>
      <c r="E133" s="2">
        <v>2</v>
      </c>
      <c r="P133">
        <v>1</v>
      </c>
      <c r="Q133" t="str">
        <f t="shared" si="3"/>
        <v>2</v>
      </c>
      <c r="R133">
        <v>1</v>
      </c>
      <c r="X133" t="s">
        <v>278</v>
      </c>
      <c r="Y133" t="s">
        <v>266</v>
      </c>
      <c r="BG133">
        <v>1</v>
      </c>
      <c r="BH133">
        <v>775</v>
      </c>
      <c r="BI133">
        <f>($BH$152-$BH$149)/200</f>
        <v>0.105</v>
      </c>
    </row>
    <row r="134" spans="1:61" x14ac:dyDescent="0.25">
      <c r="A134">
        <v>133</v>
      </c>
      <c r="D134">
        <v>175.243674</v>
      </c>
      <c r="E134" s="2">
        <v>2</v>
      </c>
      <c r="P134">
        <v>1</v>
      </c>
      <c r="Q134" t="str">
        <f t="shared" si="3"/>
        <v>2</v>
      </c>
      <c r="R134">
        <v>2</v>
      </c>
      <c r="X134" t="s">
        <v>278</v>
      </c>
      <c r="Y134" t="s">
        <v>263</v>
      </c>
      <c r="AB134" t="s">
        <v>278</v>
      </c>
      <c r="AC134" t="str">
        <f>CONCATENATE($R134,$R135,$R136,$R137)</f>
        <v>2341</v>
      </c>
      <c r="BG134">
        <v>2</v>
      </c>
      <c r="BH134">
        <v>786</v>
      </c>
      <c r="BI134">
        <f>($BH$153-$BH$150)/200</f>
        <v>8.5000000000000006E-2</v>
      </c>
    </row>
    <row r="135" spans="1:61" x14ac:dyDescent="0.25">
      <c r="A135">
        <v>134</v>
      </c>
      <c r="F135">
        <v>175.74306000000001</v>
      </c>
      <c r="G135" s="3">
        <v>3</v>
      </c>
      <c r="P135">
        <v>1</v>
      </c>
      <c r="Q135" t="str">
        <f t="shared" si="3"/>
        <v>3</v>
      </c>
      <c r="R135">
        <v>3</v>
      </c>
      <c r="X135" t="s">
        <v>278</v>
      </c>
      <c r="Y135" t="s">
        <v>264</v>
      </c>
      <c r="BG135">
        <v>3</v>
      </c>
      <c r="BH135">
        <v>793</v>
      </c>
      <c r="BI135">
        <f>($BH$154-$BH$151)/200</f>
        <v>0.09</v>
      </c>
    </row>
    <row r="136" spans="1:61" x14ac:dyDescent="0.25">
      <c r="A136">
        <v>135</v>
      </c>
      <c r="F136">
        <v>175.773213</v>
      </c>
      <c r="G136" s="3">
        <v>3</v>
      </c>
      <c r="P136">
        <v>1</v>
      </c>
      <c r="Q136" t="str">
        <f t="shared" si="3"/>
        <v>3</v>
      </c>
      <c r="R136">
        <v>4</v>
      </c>
      <c r="X136" t="s">
        <v>276</v>
      </c>
      <c r="Y136" t="s">
        <v>261</v>
      </c>
      <c r="BG136">
        <v>4</v>
      </c>
      <c r="BH136">
        <v>799</v>
      </c>
      <c r="BI136">
        <f>($BH$160-$BH$157)/200</f>
        <v>9.5000000000000001E-2</v>
      </c>
    </row>
    <row r="137" spans="1:61" x14ac:dyDescent="0.25">
      <c r="A137">
        <v>136</v>
      </c>
      <c r="F137">
        <v>175.74811299999999</v>
      </c>
      <c r="G137" s="3">
        <v>3</v>
      </c>
      <c r="H137">
        <v>177.228621</v>
      </c>
      <c r="I137" s="5">
        <v>4</v>
      </c>
      <c r="P137">
        <v>2</v>
      </c>
      <c r="Q137" t="str">
        <f t="shared" si="3"/>
        <v>34</v>
      </c>
      <c r="R137">
        <v>1</v>
      </c>
      <c r="X137" t="s">
        <v>277</v>
      </c>
      <c r="Y137" t="s">
        <v>262</v>
      </c>
      <c r="BG137">
        <v>1</v>
      </c>
      <c r="BH137">
        <v>806</v>
      </c>
      <c r="BI137">
        <f>($BH$161-$BH$158)/200</f>
        <v>0.14000000000000001</v>
      </c>
    </row>
    <row r="138" spans="1:61" x14ac:dyDescent="0.25">
      <c r="A138">
        <v>137</v>
      </c>
      <c r="F138">
        <v>175.750257</v>
      </c>
      <c r="G138" s="3">
        <v>3</v>
      </c>
      <c r="H138">
        <v>177.20545899999999</v>
      </c>
      <c r="I138" s="5">
        <v>4</v>
      </c>
      <c r="P138">
        <v>2</v>
      </c>
      <c r="Q138" t="str">
        <f t="shared" si="3"/>
        <v>34</v>
      </c>
      <c r="R138">
        <v>2</v>
      </c>
      <c r="X138" t="s">
        <v>278</v>
      </c>
      <c r="Y138" t="s">
        <v>263</v>
      </c>
      <c r="AB138" t="s">
        <v>278</v>
      </c>
      <c r="AC138" t="str">
        <f>CONCATENATE($R138,$R139,$R140,$R141)</f>
        <v>2341</v>
      </c>
      <c r="BG138">
        <v>2</v>
      </c>
      <c r="BH138">
        <v>816</v>
      </c>
      <c r="BI138">
        <f>($BH$162-$BH$159)/200</f>
        <v>9.5000000000000001E-2</v>
      </c>
    </row>
    <row r="139" spans="1:61" x14ac:dyDescent="0.25">
      <c r="A139">
        <v>138</v>
      </c>
      <c r="F139">
        <v>175.76959099999999</v>
      </c>
      <c r="G139" s="3">
        <v>3</v>
      </c>
      <c r="H139">
        <v>177.14428599999999</v>
      </c>
      <c r="I139" s="5">
        <v>4</v>
      </c>
      <c r="P139">
        <v>2</v>
      </c>
      <c r="Q139" t="str">
        <f t="shared" si="3"/>
        <v>34</v>
      </c>
      <c r="R139">
        <v>3</v>
      </c>
      <c r="X139" t="s">
        <v>278</v>
      </c>
      <c r="Y139" t="s">
        <v>264</v>
      </c>
      <c r="BG139">
        <v>3</v>
      </c>
      <c r="BH139">
        <v>821</v>
      </c>
      <c r="BI139">
        <f>($BH$163-$BH$160)/200</f>
        <v>0.13</v>
      </c>
    </row>
    <row r="140" spans="1:61" x14ac:dyDescent="0.25">
      <c r="A140">
        <v>139</v>
      </c>
      <c r="F140">
        <v>175.73224399999998</v>
      </c>
      <c r="G140" s="3">
        <v>3</v>
      </c>
      <c r="H140">
        <v>177.12770399999999</v>
      </c>
      <c r="I140" s="5">
        <v>4</v>
      </c>
      <c r="P140">
        <v>2</v>
      </c>
      <c r="Q140" t="str">
        <f t="shared" si="3"/>
        <v>34</v>
      </c>
      <c r="R140">
        <v>4</v>
      </c>
      <c r="X140" t="s">
        <v>278</v>
      </c>
      <c r="Y140" t="s">
        <v>265</v>
      </c>
      <c r="BG140">
        <v>4</v>
      </c>
      <c r="BH140">
        <v>826</v>
      </c>
      <c r="BI140">
        <f>($BH$164-$BH$161)/200</f>
        <v>0.105</v>
      </c>
    </row>
    <row r="141" spans="1:61" x14ac:dyDescent="0.25">
      <c r="A141">
        <v>140</v>
      </c>
      <c r="F141">
        <v>175.703776</v>
      </c>
      <c r="G141" s="3">
        <v>3</v>
      </c>
      <c r="H141">
        <v>177.07944000000001</v>
      </c>
      <c r="I141" s="5">
        <v>4</v>
      </c>
      <c r="P141">
        <v>2</v>
      </c>
      <c r="Q141" t="str">
        <f t="shared" si="3"/>
        <v>34</v>
      </c>
      <c r="R141">
        <v>1</v>
      </c>
      <c r="X141" t="s">
        <v>278</v>
      </c>
      <c r="Y141" t="s">
        <v>266</v>
      </c>
      <c r="BG141">
        <v>1</v>
      </c>
      <c r="BH141">
        <v>834</v>
      </c>
      <c r="BI141">
        <f>($BH$165-$BH$162)/200</f>
        <v>0.12</v>
      </c>
    </row>
    <row r="142" spans="1:61" x14ac:dyDescent="0.25">
      <c r="A142">
        <v>141</v>
      </c>
      <c r="F142">
        <v>175.664592</v>
      </c>
      <c r="G142" s="3">
        <v>3</v>
      </c>
      <c r="H142">
        <v>177.12331699999999</v>
      </c>
      <c r="I142" s="5">
        <v>4</v>
      </c>
      <c r="P142">
        <v>2</v>
      </c>
      <c r="Q142" t="str">
        <f t="shared" si="3"/>
        <v>34</v>
      </c>
      <c r="R142">
        <v>2</v>
      </c>
      <c r="X142" t="s">
        <v>278</v>
      </c>
      <c r="Y142" t="s">
        <v>263</v>
      </c>
      <c r="AB142" t="s">
        <v>278</v>
      </c>
      <c r="AC142" t="str">
        <f>CONCATENATE($R142,$R143,$R144,$R145)</f>
        <v>2341</v>
      </c>
      <c r="BG142">
        <v>2</v>
      </c>
      <c r="BH142">
        <v>841</v>
      </c>
      <c r="BI142">
        <f>($BH$166-$BH$163)/200</f>
        <v>8.5000000000000006E-2</v>
      </c>
    </row>
    <row r="143" spans="1:61" x14ac:dyDescent="0.25">
      <c r="A143">
        <v>142</v>
      </c>
      <c r="F143">
        <v>175.74306000000001</v>
      </c>
      <c r="G143" s="3">
        <v>3</v>
      </c>
      <c r="H143">
        <v>177.15627599999999</v>
      </c>
      <c r="I143" s="5">
        <v>4</v>
      </c>
      <c r="P143">
        <v>2</v>
      </c>
      <c r="Q143" t="str">
        <f t="shared" si="3"/>
        <v>34</v>
      </c>
      <c r="R143">
        <v>3</v>
      </c>
      <c r="X143" t="s">
        <v>278</v>
      </c>
      <c r="Y143" t="s">
        <v>264</v>
      </c>
      <c r="BG143">
        <v>3</v>
      </c>
      <c r="BH143">
        <v>849</v>
      </c>
      <c r="BI143">
        <f>($BH$167-$BH$164)/200</f>
        <v>0.11</v>
      </c>
    </row>
    <row r="144" spans="1:61" x14ac:dyDescent="0.25">
      <c r="A144">
        <v>143</v>
      </c>
      <c r="B144">
        <v>196.701224</v>
      </c>
      <c r="C144" s="4">
        <v>1</v>
      </c>
      <c r="H144">
        <v>177.228621</v>
      </c>
      <c r="I144" s="5">
        <v>4</v>
      </c>
      <c r="P144">
        <v>2</v>
      </c>
      <c r="Q144" t="str">
        <f t="shared" si="3"/>
        <v>14</v>
      </c>
      <c r="R144">
        <v>4</v>
      </c>
      <c r="X144" t="s">
        <v>278</v>
      </c>
      <c r="Y144" t="s">
        <v>265</v>
      </c>
      <c r="BG144">
        <v>4</v>
      </c>
      <c r="BH144">
        <v>851</v>
      </c>
      <c r="BI144">
        <f>($BH$168-$BH$165)/200</f>
        <v>0.1</v>
      </c>
    </row>
    <row r="145" spans="1:61" x14ac:dyDescent="0.25">
      <c r="A145">
        <v>144</v>
      </c>
      <c r="B145">
        <v>196.67352199999999</v>
      </c>
      <c r="C145" s="4">
        <v>1</v>
      </c>
      <c r="P145">
        <v>1</v>
      </c>
      <c r="Q145" t="str">
        <f t="shared" si="3"/>
        <v>1</v>
      </c>
      <c r="R145">
        <v>1</v>
      </c>
      <c r="X145" t="s">
        <v>278</v>
      </c>
      <c r="Y145" t="s">
        <v>266</v>
      </c>
      <c r="BG145">
        <v>1</v>
      </c>
      <c r="BH145">
        <v>859</v>
      </c>
      <c r="BI145">
        <f>($BH$169-$BH$166)/200</f>
        <v>9.5000000000000001E-2</v>
      </c>
    </row>
    <row r="146" spans="1:61" x14ac:dyDescent="0.25">
      <c r="A146">
        <v>145</v>
      </c>
      <c r="B146">
        <v>196.69821400000001</v>
      </c>
      <c r="C146" s="4">
        <v>1</v>
      </c>
      <c r="P146">
        <v>1</v>
      </c>
      <c r="Q146" t="str">
        <f t="shared" si="3"/>
        <v>1</v>
      </c>
      <c r="R146">
        <v>2</v>
      </c>
      <c r="X146" t="s">
        <v>278</v>
      </c>
      <c r="Y146" t="s">
        <v>263</v>
      </c>
      <c r="AB146" t="s">
        <v>278</v>
      </c>
      <c r="AC146" t="str">
        <f>CONCATENATE($R146,$R147,$R148,$R149)</f>
        <v>2341</v>
      </c>
      <c r="BG146">
        <v>2</v>
      </c>
      <c r="BH146">
        <v>866</v>
      </c>
      <c r="BI146">
        <f>($BH$170-$BH$167)/200</f>
        <v>0.1</v>
      </c>
    </row>
    <row r="147" spans="1:61" x14ac:dyDescent="0.25">
      <c r="A147">
        <v>146</v>
      </c>
      <c r="B147">
        <v>196.67903000000001</v>
      </c>
      <c r="C147" s="4">
        <v>1</v>
      </c>
      <c r="P147">
        <v>1</v>
      </c>
      <c r="Q147" t="str">
        <f t="shared" si="3"/>
        <v>1</v>
      </c>
      <c r="R147">
        <v>3</v>
      </c>
      <c r="X147" t="s">
        <v>278</v>
      </c>
      <c r="Y147" t="s">
        <v>264</v>
      </c>
      <c r="BG147">
        <v>3</v>
      </c>
      <c r="BH147">
        <v>874</v>
      </c>
      <c r="BI147">
        <f>($BH$171-$BH$168)/200</f>
        <v>0.1</v>
      </c>
    </row>
    <row r="148" spans="1:61" x14ac:dyDescent="0.25">
      <c r="A148">
        <v>147</v>
      </c>
      <c r="B148">
        <v>196.66137599999999</v>
      </c>
      <c r="C148" s="4">
        <v>1</v>
      </c>
      <c r="P148">
        <v>1</v>
      </c>
      <c r="Q148" t="str">
        <f t="shared" si="3"/>
        <v>1</v>
      </c>
      <c r="R148">
        <v>4</v>
      </c>
      <c r="X148" t="s">
        <v>278</v>
      </c>
      <c r="Y148" t="s">
        <v>265</v>
      </c>
      <c r="BG148">
        <v>4</v>
      </c>
      <c r="BH148">
        <v>877</v>
      </c>
      <c r="BI148">
        <f>($BH$172-$BH$169)/200</f>
        <v>0.115</v>
      </c>
    </row>
    <row r="149" spans="1:61" x14ac:dyDescent="0.25">
      <c r="A149">
        <v>148</v>
      </c>
      <c r="B149">
        <v>196.696021</v>
      </c>
      <c r="C149" s="4">
        <v>1</v>
      </c>
      <c r="P149">
        <v>1</v>
      </c>
      <c r="Q149" t="str">
        <f t="shared" si="3"/>
        <v>1</v>
      </c>
      <c r="R149">
        <v>1</v>
      </c>
      <c r="X149" t="s">
        <v>278</v>
      </c>
      <c r="Y149" t="s">
        <v>266</v>
      </c>
      <c r="BG149">
        <v>1</v>
      </c>
      <c r="BH149">
        <v>881</v>
      </c>
      <c r="BI149">
        <f>($BH$173-$BH$170)/200</f>
        <v>7.0000000000000007E-2</v>
      </c>
    </row>
    <row r="150" spans="1:61" x14ac:dyDescent="0.25">
      <c r="A150">
        <v>149</v>
      </c>
      <c r="B150">
        <v>196.72540900000001</v>
      </c>
      <c r="C150" s="4">
        <v>1</v>
      </c>
      <c r="P150">
        <v>1</v>
      </c>
      <c r="Q150" t="str">
        <f t="shared" si="3"/>
        <v>1</v>
      </c>
      <c r="R150">
        <v>2</v>
      </c>
      <c r="X150" t="s">
        <v>278</v>
      </c>
      <c r="Y150" t="s">
        <v>263</v>
      </c>
      <c r="AB150" t="s">
        <v>278</v>
      </c>
      <c r="AC150" t="str">
        <f>CONCATENATE($R150,$R151,$R152,$R153)</f>
        <v>2341</v>
      </c>
      <c r="BG150">
        <v>2</v>
      </c>
      <c r="BH150">
        <v>889</v>
      </c>
      <c r="BI150">
        <f>($BH$174-$BH$171)/200</f>
        <v>0.1</v>
      </c>
    </row>
    <row r="151" spans="1:61" x14ac:dyDescent="0.25">
      <c r="A151">
        <v>150</v>
      </c>
      <c r="B151">
        <v>196.73413399999998</v>
      </c>
      <c r="C151" s="4">
        <v>1</v>
      </c>
      <c r="P151">
        <v>1</v>
      </c>
      <c r="Q151" t="str">
        <f t="shared" si="3"/>
        <v>1</v>
      </c>
      <c r="R151">
        <v>3</v>
      </c>
      <c r="X151" t="s">
        <v>278</v>
      </c>
      <c r="Y151" t="s">
        <v>264</v>
      </c>
      <c r="BG151">
        <v>3</v>
      </c>
      <c r="BH151">
        <v>897</v>
      </c>
      <c r="BI151">
        <f>($BH$175-$BH$172)/200</f>
        <v>0.08</v>
      </c>
    </row>
    <row r="152" spans="1:61" x14ac:dyDescent="0.25">
      <c r="A152">
        <v>151</v>
      </c>
      <c r="B152">
        <v>196.701224</v>
      </c>
      <c r="C152" s="4">
        <v>1</v>
      </c>
      <c r="D152">
        <v>204.93867</v>
      </c>
      <c r="E152" s="2">
        <v>2</v>
      </c>
      <c r="P152">
        <v>2</v>
      </c>
      <c r="Q152" t="str">
        <f t="shared" si="3"/>
        <v>12</v>
      </c>
      <c r="R152">
        <v>4</v>
      </c>
      <c r="X152" t="s">
        <v>278</v>
      </c>
      <c r="Y152" t="s">
        <v>265</v>
      </c>
      <c r="BG152">
        <v>4</v>
      </c>
      <c r="BH152">
        <v>902</v>
      </c>
      <c r="BI152">
        <f>($BH$176-$BH$173)/200</f>
        <v>0.12</v>
      </c>
    </row>
    <row r="153" spans="1:61" x14ac:dyDescent="0.25">
      <c r="A153">
        <v>152</v>
      </c>
      <c r="D153">
        <v>204.92346900000001</v>
      </c>
      <c r="E153" s="2">
        <v>2</v>
      </c>
      <c r="P153">
        <v>1</v>
      </c>
      <c r="Q153" t="str">
        <f t="shared" si="3"/>
        <v>2</v>
      </c>
      <c r="R153">
        <v>1</v>
      </c>
      <c r="X153" t="s">
        <v>278</v>
      </c>
      <c r="Y153" t="s">
        <v>266</v>
      </c>
      <c r="BG153">
        <v>1</v>
      </c>
      <c r="BH153">
        <v>906</v>
      </c>
      <c r="BI153">
        <f>($BH$177-$BH$174)/200</f>
        <v>0.06</v>
      </c>
    </row>
    <row r="154" spans="1:61" x14ac:dyDescent="0.25">
      <c r="A154">
        <v>153</v>
      </c>
      <c r="D154">
        <v>204.92479600000001</v>
      </c>
      <c r="E154" s="2">
        <v>2</v>
      </c>
      <c r="P154">
        <v>1</v>
      </c>
      <c r="Q154" t="str">
        <f t="shared" si="3"/>
        <v>2</v>
      </c>
      <c r="R154">
        <v>2</v>
      </c>
      <c r="X154" t="s">
        <v>278</v>
      </c>
      <c r="Y154" t="s">
        <v>263</v>
      </c>
      <c r="BG154">
        <v>2</v>
      </c>
      <c r="BH154">
        <v>915</v>
      </c>
      <c r="BI154">
        <f>($BH$178-$BH$175)/200</f>
        <v>0.11</v>
      </c>
    </row>
    <row r="155" spans="1:61" x14ac:dyDescent="0.25">
      <c r="A155">
        <v>154</v>
      </c>
      <c r="D155">
        <v>204.943828</v>
      </c>
      <c r="E155" s="2">
        <v>2</v>
      </c>
      <c r="P155">
        <v>1</v>
      </c>
      <c r="Q155" t="str">
        <f t="shared" si="3"/>
        <v>2</v>
      </c>
      <c r="R155" t="s">
        <v>22</v>
      </c>
      <c r="X155" t="s">
        <v>278</v>
      </c>
      <c r="Y155" t="s">
        <v>264</v>
      </c>
      <c r="BG155" t="s">
        <v>22</v>
      </c>
      <c r="BH155">
        <v>919</v>
      </c>
      <c r="BI155">
        <f>($BH$179-$BH$176)/200</f>
        <v>7.4999999999999997E-2</v>
      </c>
    </row>
    <row r="156" spans="1:61" x14ac:dyDescent="0.25">
      <c r="A156">
        <v>155</v>
      </c>
      <c r="D156">
        <v>204.94560899999999</v>
      </c>
      <c r="E156" s="2">
        <v>2</v>
      </c>
      <c r="P156">
        <v>1</v>
      </c>
      <c r="Q156" t="str">
        <f t="shared" si="3"/>
        <v>2</v>
      </c>
      <c r="R156" t="s">
        <v>22</v>
      </c>
      <c r="X156" t="s">
        <v>278</v>
      </c>
      <c r="Y156" t="s">
        <v>265</v>
      </c>
      <c r="BG156" t="s">
        <v>22</v>
      </c>
      <c r="BH156">
        <v>921</v>
      </c>
      <c r="BI156">
        <f>($BH$180-$BH$177)/200</f>
        <v>0.12</v>
      </c>
    </row>
    <row r="157" spans="1:61" x14ac:dyDescent="0.25">
      <c r="A157">
        <v>156</v>
      </c>
      <c r="D157">
        <v>204.92449099999999</v>
      </c>
      <c r="E157" s="2">
        <v>2</v>
      </c>
      <c r="F157">
        <v>202.53877499999999</v>
      </c>
      <c r="G157" s="3">
        <v>3</v>
      </c>
      <c r="P157">
        <v>2</v>
      </c>
      <c r="Q157" t="str">
        <f t="shared" si="3"/>
        <v>23</v>
      </c>
      <c r="R157">
        <v>1</v>
      </c>
      <c r="X157" t="s">
        <v>278</v>
      </c>
      <c r="Y157" t="s">
        <v>266</v>
      </c>
      <c r="AB157" t="s">
        <v>276</v>
      </c>
      <c r="AC157" t="str">
        <f>CONCATENATE($R157,$R158,$R159,$R160)</f>
        <v>1423</v>
      </c>
      <c r="BG157">
        <v>1</v>
      </c>
      <c r="BH157">
        <v>922</v>
      </c>
      <c r="BI157">
        <f>($BH$181-$BH$178)/200</f>
        <v>5.5E-2</v>
      </c>
    </row>
    <row r="158" spans="1:61" x14ac:dyDescent="0.25">
      <c r="A158">
        <v>157</v>
      </c>
      <c r="D158">
        <v>204.93867</v>
      </c>
      <c r="E158" s="2">
        <v>2</v>
      </c>
      <c r="F158">
        <v>202.599593</v>
      </c>
      <c r="G158" s="3">
        <v>3</v>
      </c>
      <c r="P158">
        <v>2</v>
      </c>
      <c r="Q158" t="str">
        <f t="shared" si="3"/>
        <v>23</v>
      </c>
      <c r="R158">
        <v>4</v>
      </c>
      <c r="X158" t="s">
        <v>278</v>
      </c>
      <c r="Y158" t="s">
        <v>263</v>
      </c>
      <c r="BG158">
        <v>4</v>
      </c>
      <c r="BH158">
        <v>922</v>
      </c>
      <c r="BI158">
        <f>($BH$182-$BH$179)/200</f>
        <v>0.1</v>
      </c>
    </row>
    <row r="159" spans="1:61" x14ac:dyDescent="0.25">
      <c r="A159">
        <v>158</v>
      </c>
      <c r="F159">
        <v>202.61540500000001</v>
      </c>
      <c r="G159" s="3">
        <v>3</v>
      </c>
      <c r="P159">
        <v>1</v>
      </c>
      <c r="Q159" t="str">
        <f t="shared" si="3"/>
        <v>3</v>
      </c>
      <c r="R159">
        <v>2</v>
      </c>
      <c r="X159" t="s">
        <v>278</v>
      </c>
      <c r="Y159" t="s">
        <v>264</v>
      </c>
      <c r="BG159">
        <v>2</v>
      </c>
      <c r="BH159">
        <v>936</v>
      </c>
      <c r="BI159">
        <f>($BH$183-$BH$180)/200</f>
        <v>7.4999999999999997E-2</v>
      </c>
    </row>
    <row r="160" spans="1:61" x14ac:dyDescent="0.25">
      <c r="A160">
        <v>159</v>
      </c>
      <c r="F160">
        <v>202.56096600000001</v>
      </c>
      <c r="G160" s="3">
        <v>3</v>
      </c>
      <c r="H160">
        <v>206.71311500000002</v>
      </c>
      <c r="I160" s="5">
        <v>4</v>
      </c>
      <c r="P160">
        <v>2</v>
      </c>
      <c r="Q160" t="str">
        <f t="shared" si="3"/>
        <v>34</v>
      </c>
      <c r="R160">
        <v>3</v>
      </c>
      <c r="X160" t="s">
        <v>278</v>
      </c>
      <c r="Y160" t="s">
        <v>265</v>
      </c>
      <c r="BG160">
        <v>3</v>
      </c>
      <c r="BH160">
        <v>941</v>
      </c>
      <c r="BI160">
        <f>($BH$184-$BH$181)/200</f>
        <v>0.11</v>
      </c>
    </row>
    <row r="161" spans="1:61" x14ac:dyDescent="0.25">
      <c r="A161">
        <v>160</v>
      </c>
      <c r="F161">
        <v>202.578574</v>
      </c>
      <c r="G161" s="3">
        <v>3</v>
      </c>
      <c r="H161">
        <v>206.707347</v>
      </c>
      <c r="I161" s="5">
        <v>4</v>
      </c>
      <c r="P161">
        <v>2</v>
      </c>
      <c r="Q161" t="str">
        <f t="shared" si="3"/>
        <v>34</v>
      </c>
      <c r="R161">
        <v>4</v>
      </c>
      <c r="X161" t="s">
        <v>278</v>
      </c>
      <c r="Y161" t="s">
        <v>266</v>
      </c>
      <c r="AB161" t="s">
        <v>278</v>
      </c>
      <c r="AC161" t="str">
        <f>CONCATENATE($R161,$R162,$R163,$R164)</f>
        <v>4123</v>
      </c>
      <c r="BG161">
        <v>4</v>
      </c>
      <c r="BH161">
        <v>950</v>
      </c>
      <c r="BI161">
        <f>($BH$185-$BH$182)/200</f>
        <v>6.5000000000000002E-2</v>
      </c>
    </row>
    <row r="162" spans="1:61" x14ac:dyDescent="0.25">
      <c r="A162">
        <v>161</v>
      </c>
      <c r="F162">
        <v>202.577651</v>
      </c>
      <c r="G162" s="3">
        <v>3</v>
      </c>
      <c r="H162">
        <v>206.779796</v>
      </c>
      <c r="I162" s="5">
        <v>4</v>
      </c>
      <c r="P162">
        <v>2</v>
      </c>
      <c r="Q162" t="str">
        <f t="shared" si="3"/>
        <v>34</v>
      </c>
      <c r="R162">
        <v>1</v>
      </c>
      <c r="X162" t="s">
        <v>278</v>
      </c>
      <c r="Y162" t="s">
        <v>263</v>
      </c>
      <c r="BG162">
        <v>1</v>
      </c>
      <c r="BH162">
        <v>955</v>
      </c>
      <c r="BI162">
        <f>($BH$186-$BH$183)/200</f>
        <v>0.09</v>
      </c>
    </row>
    <row r="163" spans="1:61" x14ac:dyDescent="0.25">
      <c r="A163">
        <v>162</v>
      </c>
      <c r="F163">
        <v>202.59668600000001</v>
      </c>
      <c r="G163" s="3">
        <v>3</v>
      </c>
      <c r="H163">
        <v>206.85270199999999</v>
      </c>
      <c r="I163" s="5">
        <v>4</v>
      </c>
      <c r="P163">
        <v>2</v>
      </c>
      <c r="Q163" t="str">
        <f t="shared" si="3"/>
        <v>34</v>
      </c>
      <c r="R163">
        <v>2</v>
      </c>
      <c r="X163" t="s">
        <v>278</v>
      </c>
      <c r="Y163" t="s">
        <v>264</v>
      </c>
      <c r="BG163">
        <v>2</v>
      </c>
      <c r="BH163">
        <v>967</v>
      </c>
      <c r="BI163">
        <f>($BH$187-$BH$184)/200</f>
        <v>7.0000000000000007E-2</v>
      </c>
    </row>
    <row r="164" spans="1:61" x14ac:dyDescent="0.25">
      <c r="A164">
        <v>163</v>
      </c>
      <c r="F164">
        <v>202.56698900000001</v>
      </c>
      <c r="G164" s="3">
        <v>3</v>
      </c>
      <c r="H164">
        <v>206.839744</v>
      </c>
      <c r="I164" s="5">
        <v>4</v>
      </c>
      <c r="P164">
        <v>2</v>
      </c>
      <c r="Q164" t="str">
        <f t="shared" si="3"/>
        <v>34</v>
      </c>
      <c r="R164">
        <v>3</v>
      </c>
      <c r="X164" t="s">
        <v>278</v>
      </c>
      <c r="Y164" t="s">
        <v>265</v>
      </c>
      <c r="BG164">
        <v>3</v>
      </c>
      <c r="BH164">
        <v>971</v>
      </c>
      <c r="BI164">
        <f>($BH$188-$BH$185)/200</f>
        <v>0.11</v>
      </c>
    </row>
    <row r="165" spans="1:61" x14ac:dyDescent="0.25">
      <c r="A165">
        <v>164</v>
      </c>
      <c r="B165">
        <v>220.8672</v>
      </c>
      <c r="C165" s="4">
        <v>1</v>
      </c>
      <c r="F165">
        <v>202.53877499999999</v>
      </c>
      <c r="G165" s="3">
        <v>3</v>
      </c>
      <c r="H165">
        <v>206.80305799999999</v>
      </c>
      <c r="I165" s="5">
        <v>4</v>
      </c>
      <c r="P165">
        <v>3</v>
      </c>
      <c r="Q165" t="str">
        <f t="shared" si="3"/>
        <v>134</v>
      </c>
      <c r="R165">
        <v>4</v>
      </c>
      <c r="X165" t="s">
        <v>278</v>
      </c>
      <c r="Y165" t="s">
        <v>266</v>
      </c>
      <c r="AB165" t="s">
        <v>278</v>
      </c>
      <c r="AC165" t="str">
        <f>CONCATENATE($R165,$R166,$R167,$R168)</f>
        <v>4123</v>
      </c>
      <c r="BG165">
        <v>4</v>
      </c>
      <c r="BH165">
        <v>979</v>
      </c>
      <c r="BI165">
        <f>($BH$189-$BH$186)/200</f>
        <v>6.5000000000000002E-2</v>
      </c>
    </row>
    <row r="166" spans="1:61" x14ac:dyDescent="0.25">
      <c r="A166">
        <v>165</v>
      </c>
      <c r="B166">
        <v>220.85684699999999</v>
      </c>
      <c r="C166" s="4">
        <v>1</v>
      </c>
      <c r="H166">
        <v>206.83010000000002</v>
      </c>
      <c r="I166" s="5">
        <v>4</v>
      </c>
      <c r="P166">
        <v>2</v>
      </c>
      <c r="Q166" t="str">
        <f t="shared" si="3"/>
        <v>14</v>
      </c>
      <c r="R166">
        <v>1</v>
      </c>
      <c r="X166" t="s">
        <v>278</v>
      </c>
      <c r="Y166" t="s">
        <v>263</v>
      </c>
      <c r="BG166">
        <v>1</v>
      </c>
      <c r="BH166">
        <v>984</v>
      </c>
      <c r="BI166">
        <f>($BH$190-$BH$187)/200</f>
        <v>0.09</v>
      </c>
    </row>
    <row r="167" spans="1:61" x14ac:dyDescent="0.25">
      <c r="A167">
        <v>166</v>
      </c>
      <c r="B167">
        <v>220.87881400000001</v>
      </c>
      <c r="C167" s="4">
        <v>1</v>
      </c>
      <c r="H167">
        <v>206.76903099999998</v>
      </c>
      <c r="I167" s="5">
        <v>4</v>
      </c>
      <c r="P167">
        <v>2</v>
      </c>
      <c r="Q167" t="str">
        <f t="shared" si="3"/>
        <v>14</v>
      </c>
      <c r="R167">
        <v>2</v>
      </c>
      <c r="X167" t="s">
        <v>278</v>
      </c>
      <c r="Y167" t="s">
        <v>264</v>
      </c>
      <c r="BG167">
        <v>2</v>
      </c>
      <c r="BH167">
        <v>993</v>
      </c>
      <c r="BI167">
        <f>($BH$191-$BH$188)/200</f>
        <v>0.06</v>
      </c>
    </row>
    <row r="168" spans="1:61" x14ac:dyDescent="0.25">
      <c r="A168">
        <v>167</v>
      </c>
      <c r="B168">
        <v>220.89623800000001</v>
      </c>
      <c r="C168" s="4">
        <v>1</v>
      </c>
      <c r="H168">
        <v>206.71311500000002</v>
      </c>
      <c r="I168" s="5">
        <v>4</v>
      </c>
      <c r="P168">
        <v>2</v>
      </c>
      <c r="Q168" t="str">
        <f t="shared" si="3"/>
        <v>14</v>
      </c>
      <c r="R168">
        <v>3</v>
      </c>
      <c r="X168" t="s">
        <v>279</v>
      </c>
      <c r="Y168" t="s">
        <v>268</v>
      </c>
      <c r="BG168">
        <v>3</v>
      </c>
      <c r="BH168">
        <v>999</v>
      </c>
      <c r="BI168">
        <f>($BH$197-$BH$194)/200</f>
        <v>9.5000000000000001E-2</v>
      </c>
    </row>
    <row r="169" spans="1:61" x14ac:dyDescent="0.25">
      <c r="A169">
        <v>168</v>
      </c>
      <c r="B169">
        <v>220.90901400000001</v>
      </c>
      <c r="C169" s="4">
        <v>1</v>
      </c>
      <c r="P169">
        <v>1</v>
      </c>
      <c r="Q169" t="str">
        <f t="shared" si="3"/>
        <v>1</v>
      </c>
      <c r="R169">
        <v>4</v>
      </c>
      <c r="X169" t="s">
        <v>279</v>
      </c>
      <c r="Y169" t="s">
        <v>269</v>
      </c>
      <c r="AB169" t="s">
        <v>278</v>
      </c>
      <c r="AC169" t="str">
        <f>CONCATENATE($R169,$R170,$R171,$R172)</f>
        <v>4123</v>
      </c>
      <c r="BG169">
        <v>4</v>
      </c>
      <c r="BH169">
        <v>1003</v>
      </c>
      <c r="BI169">
        <f>($BH$198-$BH$195)/200</f>
        <v>0.1</v>
      </c>
    </row>
    <row r="170" spans="1:61" x14ac:dyDescent="0.25">
      <c r="A170">
        <v>169</v>
      </c>
      <c r="B170">
        <v>220.86810800000001</v>
      </c>
      <c r="C170" s="4">
        <v>1</v>
      </c>
      <c r="P170">
        <v>1</v>
      </c>
      <c r="Q170" t="str">
        <f t="shared" si="3"/>
        <v>1</v>
      </c>
      <c r="R170">
        <v>1</v>
      </c>
      <c r="X170" t="s">
        <v>279</v>
      </c>
      <c r="Y170" t="s">
        <v>270</v>
      </c>
      <c r="BG170">
        <v>1</v>
      </c>
      <c r="BH170">
        <v>1013</v>
      </c>
      <c r="BI170">
        <f>($BH$199-$BH$196)/200</f>
        <v>0.11</v>
      </c>
    </row>
    <row r="171" spans="1:61" x14ac:dyDescent="0.25">
      <c r="A171">
        <v>170</v>
      </c>
      <c r="B171">
        <v>220.849019</v>
      </c>
      <c r="C171" s="4">
        <v>1</v>
      </c>
      <c r="P171">
        <v>1</v>
      </c>
      <c r="Q171" t="str">
        <f t="shared" si="3"/>
        <v>1</v>
      </c>
      <c r="R171">
        <v>2</v>
      </c>
      <c r="X171" t="s">
        <v>279</v>
      </c>
      <c r="Y171" t="s">
        <v>267</v>
      </c>
      <c r="BG171">
        <v>2</v>
      </c>
      <c r="BH171">
        <v>1019</v>
      </c>
      <c r="BI171">
        <f>($BH$200-$BH$197)/200</f>
        <v>0.08</v>
      </c>
    </row>
    <row r="172" spans="1:61" x14ac:dyDescent="0.25">
      <c r="A172">
        <v>171</v>
      </c>
      <c r="B172">
        <v>220.81881799999999</v>
      </c>
      <c r="C172" s="4">
        <v>1</v>
      </c>
      <c r="P172">
        <v>1</v>
      </c>
      <c r="Q172" t="str">
        <f t="shared" si="3"/>
        <v>1</v>
      </c>
      <c r="R172">
        <v>3</v>
      </c>
      <c r="X172" t="s">
        <v>279</v>
      </c>
      <c r="Y172" t="s">
        <v>268</v>
      </c>
      <c r="BG172">
        <v>3</v>
      </c>
      <c r="BH172">
        <v>1026</v>
      </c>
      <c r="BI172">
        <f>($BH$201-$BH$198)/200</f>
        <v>0.09</v>
      </c>
    </row>
    <row r="173" spans="1:61" x14ac:dyDescent="0.25">
      <c r="A173">
        <v>172</v>
      </c>
      <c r="B173">
        <v>220.84426999999999</v>
      </c>
      <c r="C173" s="4">
        <v>1</v>
      </c>
      <c r="D173">
        <v>228.095113</v>
      </c>
      <c r="E173" s="2">
        <v>2</v>
      </c>
      <c r="P173">
        <v>2</v>
      </c>
      <c r="Q173" t="str">
        <f t="shared" si="3"/>
        <v>12</v>
      </c>
      <c r="R173">
        <v>4</v>
      </c>
      <c r="X173" t="s">
        <v>279</v>
      </c>
      <c r="Y173" t="s">
        <v>269</v>
      </c>
      <c r="AB173" t="s">
        <v>278</v>
      </c>
      <c r="AC173" t="str">
        <f>CONCATENATE($R173,$R174,$R175,$R176)</f>
        <v>4123</v>
      </c>
      <c r="BG173">
        <v>4</v>
      </c>
      <c r="BH173">
        <v>1027</v>
      </c>
      <c r="BI173">
        <f>($BH$202-$BH$199)/200</f>
        <v>8.5000000000000006E-2</v>
      </c>
    </row>
    <row r="174" spans="1:61" x14ac:dyDescent="0.25">
      <c r="A174">
        <v>173</v>
      </c>
      <c r="D174">
        <v>228.11758699999999</v>
      </c>
      <c r="E174" s="2">
        <v>2</v>
      </c>
      <c r="P174">
        <v>1</v>
      </c>
      <c r="Q174" t="str">
        <f t="shared" si="3"/>
        <v>2</v>
      </c>
      <c r="R174">
        <v>1</v>
      </c>
      <c r="X174" t="s">
        <v>279</v>
      </c>
      <c r="Y174" t="s">
        <v>270</v>
      </c>
      <c r="BG174">
        <v>1</v>
      </c>
      <c r="BH174">
        <v>1039</v>
      </c>
      <c r="BI174">
        <f>($BH$203-$BH$200)/200</f>
        <v>0.105</v>
      </c>
    </row>
    <row r="175" spans="1:61" x14ac:dyDescent="0.25">
      <c r="A175">
        <v>174</v>
      </c>
      <c r="D175">
        <v>228.102183</v>
      </c>
      <c r="E175" s="2">
        <v>2</v>
      </c>
      <c r="P175">
        <v>1</v>
      </c>
      <c r="Q175" t="str">
        <f t="shared" si="3"/>
        <v>2</v>
      </c>
      <c r="R175">
        <v>2</v>
      </c>
      <c r="X175" t="s">
        <v>279</v>
      </c>
      <c r="Y175" t="s">
        <v>267</v>
      </c>
      <c r="BG175">
        <v>2</v>
      </c>
      <c r="BH175">
        <v>1042</v>
      </c>
      <c r="BI175">
        <f>($BH$204-$BH$201)/200</f>
        <v>0.08</v>
      </c>
    </row>
    <row r="176" spans="1:61" x14ac:dyDescent="0.25">
      <c r="A176">
        <v>175</v>
      </c>
      <c r="D176">
        <v>228.074557</v>
      </c>
      <c r="E176" s="2">
        <v>2</v>
      </c>
      <c r="P176">
        <v>1</v>
      </c>
      <c r="Q176" t="str">
        <f t="shared" si="3"/>
        <v>2</v>
      </c>
      <c r="R176">
        <v>3</v>
      </c>
      <c r="X176" t="s">
        <v>279</v>
      </c>
      <c r="Y176" t="s">
        <v>268</v>
      </c>
      <c r="BG176">
        <v>3</v>
      </c>
      <c r="BH176">
        <v>1051</v>
      </c>
      <c r="BI176">
        <f>($BH$205-$BH$202)/200</f>
        <v>8.5000000000000006E-2</v>
      </c>
    </row>
    <row r="177" spans="1:61" x14ac:dyDescent="0.25">
      <c r="A177">
        <v>176</v>
      </c>
      <c r="D177">
        <v>228.04238799999999</v>
      </c>
      <c r="E177" s="2">
        <v>2</v>
      </c>
      <c r="P177">
        <v>1</v>
      </c>
      <c r="Q177" t="str">
        <f t="shared" si="3"/>
        <v>2</v>
      </c>
      <c r="R177">
        <v>4</v>
      </c>
      <c r="X177" t="s">
        <v>279</v>
      </c>
      <c r="Y177" t="s">
        <v>269</v>
      </c>
      <c r="AB177" t="s">
        <v>278</v>
      </c>
      <c r="AC177" t="str">
        <f>CONCATENATE($R177,$R178,$R179,$R180)</f>
        <v>4123</v>
      </c>
      <c r="BG177">
        <v>4</v>
      </c>
      <c r="BH177">
        <v>1051</v>
      </c>
      <c r="BI177">
        <f>($BH$206-$BH$203)/200</f>
        <v>8.5000000000000006E-2</v>
      </c>
    </row>
    <row r="178" spans="1:61" x14ac:dyDescent="0.25">
      <c r="A178">
        <v>177</v>
      </c>
      <c r="D178">
        <v>228.01713599999999</v>
      </c>
      <c r="E178" s="2">
        <v>2</v>
      </c>
      <c r="P178">
        <v>1</v>
      </c>
      <c r="Q178" t="str">
        <f t="shared" si="3"/>
        <v>2</v>
      </c>
      <c r="R178">
        <v>1</v>
      </c>
      <c r="X178" t="s">
        <v>279</v>
      </c>
      <c r="Y178" t="s">
        <v>270</v>
      </c>
      <c r="BG178">
        <v>1</v>
      </c>
      <c r="BH178">
        <v>1064</v>
      </c>
      <c r="BI178">
        <f>($BH$207-$BH$204)/200</f>
        <v>0.11</v>
      </c>
    </row>
    <row r="179" spans="1:61" x14ac:dyDescent="0.25">
      <c r="A179">
        <v>178</v>
      </c>
      <c r="D179">
        <v>228.095113</v>
      </c>
      <c r="E179" s="2">
        <v>2</v>
      </c>
      <c r="F179">
        <v>226.26540800000001</v>
      </c>
      <c r="G179" s="3">
        <v>3</v>
      </c>
      <c r="P179">
        <v>2</v>
      </c>
      <c r="Q179" t="str">
        <f t="shared" si="3"/>
        <v>23</v>
      </c>
      <c r="R179">
        <v>2</v>
      </c>
      <c r="X179" t="s">
        <v>279</v>
      </c>
      <c r="Y179" t="s">
        <v>267</v>
      </c>
      <c r="BG179">
        <v>2</v>
      </c>
      <c r="BH179">
        <v>1066</v>
      </c>
      <c r="BI179">
        <f>($BH$208-$BH$205)/200</f>
        <v>0.09</v>
      </c>
    </row>
    <row r="180" spans="1:61" x14ac:dyDescent="0.25">
      <c r="A180">
        <v>179</v>
      </c>
      <c r="D180">
        <v>228.095113</v>
      </c>
      <c r="E180" s="2">
        <v>2</v>
      </c>
      <c r="F180">
        <v>226.27833699999999</v>
      </c>
      <c r="G180" s="3">
        <v>3</v>
      </c>
      <c r="P180">
        <v>2</v>
      </c>
      <c r="Q180" t="str">
        <f t="shared" si="3"/>
        <v>23</v>
      </c>
      <c r="R180">
        <v>3</v>
      </c>
      <c r="X180" t="s">
        <v>279</v>
      </c>
      <c r="Y180" t="s">
        <v>268</v>
      </c>
      <c r="BG180">
        <v>3</v>
      </c>
      <c r="BH180">
        <v>1075</v>
      </c>
      <c r="BI180">
        <f>($BH$209-$BH$206)/200</f>
        <v>8.5000000000000006E-2</v>
      </c>
    </row>
    <row r="181" spans="1:61" x14ac:dyDescent="0.25">
      <c r="A181">
        <v>180</v>
      </c>
      <c r="F181">
        <v>226.287023</v>
      </c>
      <c r="G181" s="3">
        <v>3</v>
      </c>
      <c r="P181">
        <v>1</v>
      </c>
      <c r="Q181" t="str">
        <f t="shared" si="3"/>
        <v>3</v>
      </c>
      <c r="R181">
        <v>4</v>
      </c>
      <c r="X181" t="s">
        <v>279</v>
      </c>
      <c r="Y181" t="s">
        <v>269</v>
      </c>
      <c r="AB181" t="s">
        <v>278</v>
      </c>
      <c r="AC181" t="str">
        <f>CONCATENATE($R181,$R182,$R183,$R184)</f>
        <v>4123</v>
      </c>
      <c r="BG181">
        <v>4</v>
      </c>
      <c r="BH181">
        <v>1075</v>
      </c>
      <c r="BI181">
        <f>($BH$210-$BH$207)/200</f>
        <v>8.5000000000000006E-2</v>
      </c>
    </row>
    <row r="182" spans="1:61" x14ac:dyDescent="0.25">
      <c r="A182">
        <v>181</v>
      </c>
      <c r="F182">
        <v>226.337324</v>
      </c>
      <c r="G182" s="3">
        <v>3</v>
      </c>
      <c r="H182">
        <v>230.16571500000001</v>
      </c>
      <c r="I182" s="5">
        <v>4</v>
      </c>
      <c r="P182">
        <v>2</v>
      </c>
      <c r="Q182" t="str">
        <f t="shared" si="3"/>
        <v>34</v>
      </c>
      <c r="R182">
        <v>1</v>
      </c>
      <c r="X182" t="s">
        <v>279</v>
      </c>
      <c r="Y182" t="s">
        <v>270</v>
      </c>
      <c r="BG182">
        <v>1</v>
      </c>
      <c r="BH182">
        <v>1086</v>
      </c>
      <c r="BI182">
        <f>($BH$211-$BH$208)/200</f>
        <v>0.105</v>
      </c>
    </row>
    <row r="183" spans="1:61" x14ac:dyDescent="0.25">
      <c r="A183">
        <v>182</v>
      </c>
      <c r="F183">
        <v>226.28813399999999</v>
      </c>
      <c r="G183" s="3">
        <v>3</v>
      </c>
      <c r="H183">
        <v>230.180409</v>
      </c>
      <c r="I183" s="5">
        <v>4</v>
      </c>
      <c r="P183">
        <v>2</v>
      </c>
      <c r="Q183" t="str">
        <f t="shared" si="3"/>
        <v>34</v>
      </c>
      <c r="R183">
        <v>2</v>
      </c>
      <c r="X183" t="s">
        <v>279</v>
      </c>
      <c r="Y183" t="s">
        <v>267</v>
      </c>
      <c r="BG183">
        <v>2</v>
      </c>
      <c r="BH183">
        <v>1090</v>
      </c>
      <c r="BI183">
        <f>($BH$212-$BH$209)/200</f>
        <v>9.5000000000000001E-2</v>
      </c>
    </row>
    <row r="184" spans="1:61" x14ac:dyDescent="0.25">
      <c r="A184">
        <v>183</v>
      </c>
      <c r="F184">
        <v>226.24752999999998</v>
      </c>
      <c r="G184" s="3">
        <v>3</v>
      </c>
      <c r="H184">
        <v>230.21773200000001</v>
      </c>
      <c r="I184" s="5">
        <v>4</v>
      </c>
      <c r="P184">
        <v>2</v>
      </c>
      <c r="Q184" t="str">
        <f t="shared" si="3"/>
        <v>34</v>
      </c>
      <c r="R184">
        <v>3</v>
      </c>
      <c r="X184" t="s">
        <v>279</v>
      </c>
      <c r="Y184" t="s">
        <v>268</v>
      </c>
      <c r="BG184">
        <v>3</v>
      </c>
      <c r="BH184">
        <v>1097</v>
      </c>
      <c r="BI184">
        <f>($BH$213-$BH$210)/200</f>
        <v>0.11</v>
      </c>
    </row>
    <row r="185" spans="1:61" x14ac:dyDescent="0.25">
      <c r="A185">
        <v>184</v>
      </c>
      <c r="F185">
        <v>226.28116499999999</v>
      </c>
      <c r="G185" s="3">
        <v>3</v>
      </c>
      <c r="H185">
        <v>230.25262900000001</v>
      </c>
      <c r="I185" s="5">
        <v>4</v>
      </c>
      <c r="P185">
        <v>2</v>
      </c>
      <c r="Q185" t="str">
        <f t="shared" si="3"/>
        <v>34</v>
      </c>
      <c r="R185">
        <v>4</v>
      </c>
      <c r="X185" t="s">
        <v>279</v>
      </c>
      <c r="Y185" t="s">
        <v>269</v>
      </c>
      <c r="AB185" t="s">
        <v>278</v>
      </c>
      <c r="AC185" t="str">
        <f>CONCATENATE($R185,$R186,$R187,$R188)</f>
        <v>4123</v>
      </c>
      <c r="BG185">
        <v>4</v>
      </c>
      <c r="BH185">
        <v>1099</v>
      </c>
      <c r="BI185">
        <f>($BH$214-$BH$211)/200</f>
        <v>9.5000000000000001E-2</v>
      </c>
    </row>
    <row r="186" spans="1:61" x14ac:dyDescent="0.25">
      <c r="A186">
        <v>185</v>
      </c>
      <c r="F186">
        <v>226.26540800000001</v>
      </c>
      <c r="G186" s="3">
        <v>3</v>
      </c>
      <c r="H186">
        <v>230.23540800000001</v>
      </c>
      <c r="I186" s="5">
        <v>4</v>
      </c>
      <c r="P186">
        <v>2</v>
      </c>
      <c r="Q186" t="str">
        <f t="shared" si="3"/>
        <v>34</v>
      </c>
      <c r="R186">
        <v>1</v>
      </c>
      <c r="X186" t="s">
        <v>279</v>
      </c>
      <c r="Y186" t="s">
        <v>270</v>
      </c>
      <c r="BG186">
        <v>1</v>
      </c>
      <c r="BH186">
        <v>1108</v>
      </c>
      <c r="BI186">
        <f>($BH$215-$BH$212)/200</f>
        <v>0.115</v>
      </c>
    </row>
    <row r="187" spans="1:61" x14ac:dyDescent="0.25">
      <c r="A187">
        <v>186</v>
      </c>
      <c r="H187">
        <v>230.272425</v>
      </c>
      <c r="I187" s="5">
        <v>4</v>
      </c>
      <c r="P187">
        <v>1</v>
      </c>
      <c r="Q187" t="str">
        <f t="shared" si="3"/>
        <v>4</v>
      </c>
      <c r="R187">
        <v>2</v>
      </c>
      <c r="X187" t="s">
        <v>279</v>
      </c>
      <c r="Y187" t="s">
        <v>267</v>
      </c>
      <c r="BG187">
        <v>2</v>
      </c>
      <c r="BH187">
        <v>1111</v>
      </c>
      <c r="BI187">
        <f>($BH$216-$BH$213)/200</f>
        <v>7.0000000000000007E-2</v>
      </c>
    </row>
    <row r="188" spans="1:61" x14ac:dyDescent="0.25">
      <c r="A188">
        <v>187</v>
      </c>
      <c r="B188">
        <v>248.15903700000001</v>
      </c>
      <c r="C188" s="4">
        <v>1</v>
      </c>
      <c r="H188">
        <v>230.33075600000001</v>
      </c>
      <c r="I188" s="5">
        <v>4</v>
      </c>
      <c r="P188">
        <v>2</v>
      </c>
      <c r="Q188" t="str">
        <f t="shared" si="3"/>
        <v>14</v>
      </c>
      <c r="R188">
        <v>3</v>
      </c>
      <c r="X188" t="s">
        <v>279</v>
      </c>
      <c r="Y188" t="s">
        <v>268</v>
      </c>
      <c r="BG188">
        <v>3</v>
      </c>
      <c r="BH188">
        <v>1121</v>
      </c>
      <c r="BI188">
        <f>($BH$217-$BH$214)/200</f>
        <v>0.1</v>
      </c>
    </row>
    <row r="189" spans="1:61" x14ac:dyDescent="0.25">
      <c r="A189">
        <v>188</v>
      </c>
      <c r="B189">
        <v>248.18146000000002</v>
      </c>
      <c r="C189" s="4">
        <v>1</v>
      </c>
      <c r="H189">
        <v>230.16571500000001</v>
      </c>
      <c r="I189" s="5">
        <v>4</v>
      </c>
      <c r="P189">
        <v>2</v>
      </c>
      <c r="Q189" t="str">
        <f t="shared" si="3"/>
        <v>14</v>
      </c>
      <c r="R189">
        <v>4</v>
      </c>
      <c r="X189" t="s">
        <v>279</v>
      </c>
      <c r="Y189" t="s">
        <v>269</v>
      </c>
      <c r="BG189">
        <v>4</v>
      </c>
      <c r="BH189">
        <v>1121</v>
      </c>
      <c r="BI189">
        <f>($BH$218-$BH$215)/200</f>
        <v>8.5000000000000006E-2</v>
      </c>
    </row>
    <row r="190" spans="1:61" x14ac:dyDescent="0.25">
      <c r="A190">
        <v>189</v>
      </c>
      <c r="B190">
        <v>248.17004700000001</v>
      </c>
      <c r="C190" s="4">
        <v>1</v>
      </c>
      <c r="P190">
        <v>1</v>
      </c>
      <c r="Q190" t="str">
        <f t="shared" si="3"/>
        <v>1</v>
      </c>
      <c r="R190">
        <v>1</v>
      </c>
      <c r="X190" t="s">
        <v>279</v>
      </c>
      <c r="Y190" t="s">
        <v>270</v>
      </c>
      <c r="BG190">
        <v>1</v>
      </c>
      <c r="BH190">
        <v>1129</v>
      </c>
      <c r="BI190">
        <f>($BH$219-$BH$216)/200</f>
        <v>0.115</v>
      </c>
    </row>
    <row r="191" spans="1:61" x14ac:dyDescent="0.25">
      <c r="A191">
        <v>190</v>
      </c>
      <c r="B191">
        <v>248.14666199999999</v>
      </c>
      <c r="C191" s="4">
        <v>1</v>
      </c>
      <c r="P191">
        <v>1</v>
      </c>
      <c r="Q191" t="str">
        <f t="shared" si="3"/>
        <v>1</v>
      </c>
      <c r="R191">
        <v>2</v>
      </c>
      <c r="X191" t="s">
        <v>279</v>
      </c>
      <c r="Y191" t="s">
        <v>267</v>
      </c>
      <c r="BG191">
        <v>2</v>
      </c>
      <c r="BH191">
        <v>1133</v>
      </c>
      <c r="BI191">
        <f>($BH$220-$BH$217)/200</f>
        <v>7.4999999999999997E-2</v>
      </c>
    </row>
    <row r="192" spans="1:61" x14ac:dyDescent="0.25">
      <c r="A192">
        <v>191</v>
      </c>
      <c r="B192">
        <v>248.18777299999999</v>
      </c>
      <c r="C192" s="4">
        <v>1</v>
      </c>
      <c r="P192">
        <v>1</v>
      </c>
      <c r="Q192" t="str">
        <f t="shared" si="3"/>
        <v>1</v>
      </c>
      <c r="R192" t="s">
        <v>22</v>
      </c>
      <c r="X192" t="s">
        <v>279</v>
      </c>
      <c r="Y192" t="s">
        <v>268</v>
      </c>
      <c r="BG192" t="s">
        <v>22</v>
      </c>
      <c r="BH192">
        <v>1144</v>
      </c>
      <c r="BI192">
        <f>($BH$221-$BH$218)/200</f>
        <v>0.1</v>
      </c>
    </row>
    <row r="193" spans="1:61" x14ac:dyDescent="0.25">
      <c r="A193">
        <v>192</v>
      </c>
      <c r="B193">
        <v>248.219538</v>
      </c>
      <c r="C193" s="4">
        <v>1</v>
      </c>
      <c r="P193">
        <v>1</v>
      </c>
      <c r="Q193" t="str">
        <f t="shared" si="3"/>
        <v>1</v>
      </c>
      <c r="R193" t="s">
        <v>22</v>
      </c>
      <c r="X193" t="s">
        <v>279</v>
      </c>
      <c r="Y193" t="s">
        <v>269</v>
      </c>
      <c r="BG193" t="s">
        <v>22</v>
      </c>
      <c r="BH193">
        <v>1146</v>
      </c>
      <c r="BI193">
        <f>($BH$222-$BH$219)/200</f>
        <v>0.09</v>
      </c>
    </row>
    <row r="194" spans="1:61" x14ac:dyDescent="0.25">
      <c r="A194">
        <v>193</v>
      </c>
      <c r="B194">
        <v>248.23519400000001</v>
      </c>
      <c r="C194" s="4">
        <v>1</v>
      </c>
      <c r="P194">
        <v>1</v>
      </c>
      <c r="Q194" t="str">
        <f t="shared" ref="Q194:Q257" si="4">CONCATENATE(C194,E194,G194,I194)</f>
        <v>1</v>
      </c>
      <c r="R194">
        <v>1</v>
      </c>
      <c r="X194" t="s">
        <v>279</v>
      </c>
      <c r="Y194" t="s">
        <v>270</v>
      </c>
      <c r="AB194" t="s">
        <v>279</v>
      </c>
      <c r="AC194" t="str">
        <f>CONCATENATE($R194,$R195,$R196,$R197)</f>
        <v>1432</v>
      </c>
      <c r="BG194">
        <v>1</v>
      </c>
      <c r="BH194">
        <v>1147</v>
      </c>
      <c r="BI194">
        <f>($BH$223-$BH$220)/200</f>
        <v>0.12</v>
      </c>
    </row>
    <row r="195" spans="1:61" x14ac:dyDescent="0.25">
      <c r="A195">
        <v>194</v>
      </c>
      <c r="B195">
        <v>248.31079700000001</v>
      </c>
      <c r="C195" s="4">
        <v>1</v>
      </c>
      <c r="P195">
        <v>1</v>
      </c>
      <c r="Q195" t="str">
        <f t="shared" si="4"/>
        <v>1</v>
      </c>
      <c r="R195">
        <v>4</v>
      </c>
      <c r="X195" t="s">
        <v>279</v>
      </c>
      <c r="Y195" t="s">
        <v>267</v>
      </c>
      <c r="BG195">
        <v>4</v>
      </c>
      <c r="BH195">
        <v>1152</v>
      </c>
      <c r="BI195">
        <f>($BH$224-$BH$221)/200</f>
        <v>0.09</v>
      </c>
    </row>
    <row r="196" spans="1:61" x14ac:dyDescent="0.25">
      <c r="A196">
        <v>195</v>
      </c>
      <c r="B196">
        <v>248.15903700000001</v>
      </c>
      <c r="C196" s="4">
        <v>1</v>
      </c>
      <c r="D196">
        <v>257.47805699999998</v>
      </c>
      <c r="E196" s="2">
        <v>2</v>
      </c>
      <c r="P196">
        <v>2</v>
      </c>
      <c r="Q196" t="str">
        <f t="shared" si="4"/>
        <v>12</v>
      </c>
      <c r="R196">
        <v>3</v>
      </c>
      <c r="X196" t="s">
        <v>279</v>
      </c>
      <c r="Y196" t="s">
        <v>268</v>
      </c>
      <c r="BG196">
        <v>3</v>
      </c>
      <c r="BH196">
        <v>1157</v>
      </c>
      <c r="BI196">
        <f>($BH$225-$BH$222)/200</f>
        <v>7.4999999999999997E-2</v>
      </c>
    </row>
    <row r="197" spans="1:61" x14ac:dyDescent="0.25">
      <c r="A197">
        <v>196</v>
      </c>
      <c r="B197">
        <v>248.15903700000001</v>
      </c>
      <c r="C197" s="4">
        <v>1</v>
      </c>
      <c r="D197">
        <v>257.48169200000001</v>
      </c>
      <c r="E197" s="2">
        <v>2</v>
      </c>
      <c r="P197">
        <v>2</v>
      </c>
      <c r="Q197" t="str">
        <f t="shared" si="4"/>
        <v>12</v>
      </c>
      <c r="R197">
        <v>2</v>
      </c>
      <c r="X197" t="s">
        <v>279</v>
      </c>
      <c r="Y197" t="s">
        <v>269</v>
      </c>
      <c r="BG197">
        <v>2</v>
      </c>
      <c r="BH197">
        <v>1166</v>
      </c>
      <c r="BI197">
        <f>($BH$226-$BH$223)/200</f>
        <v>0.08</v>
      </c>
    </row>
    <row r="198" spans="1:61" x14ac:dyDescent="0.25">
      <c r="A198">
        <v>197</v>
      </c>
      <c r="D198">
        <v>257.49472300000002</v>
      </c>
      <c r="E198" s="2">
        <v>2</v>
      </c>
      <c r="P198">
        <v>1</v>
      </c>
      <c r="Q198" t="str">
        <f t="shared" si="4"/>
        <v>2</v>
      </c>
      <c r="R198">
        <v>1</v>
      </c>
      <c r="X198" t="s">
        <v>279</v>
      </c>
      <c r="Y198" t="s">
        <v>270</v>
      </c>
      <c r="AB198" t="s">
        <v>279</v>
      </c>
      <c r="AC198" t="str">
        <f>CONCATENATE($R198,$R199,$R200,$R201)</f>
        <v>1432</v>
      </c>
      <c r="BG198">
        <v>1</v>
      </c>
      <c r="BH198">
        <v>1172</v>
      </c>
      <c r="BI198">
        <f>($BH$227-$BH$224)/200</f>
        <v>9.5000000000000001E-2</v>
      </c>
    </row>
    <row r="199" spans="1:61" x14ac:dyDescent="0.25">
      <c r="A199">
        <v>198</v>
      </c>
      <c r="D199">
        <v>257.47926999999999</v>
      </c>
      <c r="E199" s="2">
        <v>2</v>
      </c>
      <c r="P199">
        <v>1</v>
      </c>
      <c r="Q199" t="str">
        <f t="shared" si="4"/>
        <v>2</v>
      </c>
      <c r="R199">
        <v>4</v>
      </c>
      <c r="X199" t="s">
        <v>279</v>
      </c>
      <c r="Y199" t="s">
        <v>267</v>
      </c>
      <c r="BG199">
        <v>4</v>
      </c>
      <c r="BH199">
        <v>1179</v>
      </c>
      <c r="BI199">
        <f>($BH$228-$BH$225)/200</f>
        <v>0.105</v>
      </c>
    </row>
    <row r="200" spans="1:61" x14ac:dyDescent="0.25">
      <c r="A200">
        <v>199</v>
      </c>
      <c r="D200">
        <v>257.51517699999999</v>
      </c>
      <c r="E200" s="2">
        <v>2</v>
      </c>
      <c r="P200">
        <v>1</v>
      </c>
      <c r="Q200" t="str">
        <f t="shared" si="4"/>
        <v>2</v>
      </c>
      <c r="R200">
        <v>3</v>
      </c>
      <c r="BG200">
        <v>3</v>
      </c>
      <c r="BH200">
        <v>1182</v>
      </c>
    </row>
    <row r="201" spans="1:61" x14ac:dyDescent="0.25">
      <c r="A201">
        <v>200</v>
      </c>
      <c r="D201">
        <v>257.50462199999998</v>
      </c>
      <c r="E201" s="2">
        <v>2</v>
      </c>
      <c r="P201">
        <v>1</v>
      </c>
      <c r="Q201" t="str">
        <f t="shared" si="4"/>
        <v>2</v>
      </c>
      <c r="R201">
        <v>2</v>
      </c>
      <c r="BG201">
        <v>2</v>
      </c>
      <c r="BH201">
        <v>1190</v>
      </c>
    </row>
    <row r="202" spans="1:61" x14ac:dyDescent="0.25">
      <c r="A202">
        <v>201</v>
      </c>
      <c r="D202">
        <v>257.48987499999998</v>
      </c>
      <c r="E202" s="2">
        <v>2</v>
      </c>
      <c r="P202">
        <v>1</v>
      </c>
      <c r="Q202" t="str">
        <f t="shared" si="4"/>
        <v>2</v>
      </c>
      <c r="R202">
        <v>1</v>
      </c>
      <c r="AB202" t="s">
        <v>279</v>
      </c>
      <c r="AC202" t="str">
        <f>CONCATENATE($R202,$R203,$R204,$R205)</f>
        <v>1432</v>
      </c>
      <c r="BG202">
        <v>1</v>
      </c>
      <c r="BH202">
        <v>1196</v>
      </c>
    </row>
    <row r="203" spans="1:61" x14ac:dyDescent="0.25">
      <c r="A203">
        <v>202</v>
      </c>
      <c r="D203">
        <v>257.56244500000003</v>
      </c>
      <c r="E203" s="2">
        <v>2</v>
      </c>
      <c r="P203">
        <v>1</v>
      </c>
      <c r="Q203" t="str">
        <f t="shared" si="4"/>
        <v>2</v>
      </c>
      <c r="R203">
        <v>4</v>
      </c>
      <c r="BG203">
        <v>4</v>
      </c>
      <c r="BH203">
        <v>1203</v>
      </c>
    </row>
    <row r="204" spans="1:61" x14ac:dyDescent="0.25">
      <c r="A204">
        <v>203</v>
      </c>
      <c r="D204">
        <v>257.47593599999999</v>
      </c>
      <c r="E204" s="2">
        <v>2</v>
      </c>
      <c r="P204">
        <v>1</v>
      </c>
      <c r="Q204" t="str">
        <f t="shared" si="4"/>
        <v>2</v>
      </c>
      <c r="R204">
        <v>3</v>
      </c>
      <c r="BG204">
        <v>3</v>
      </c>
      <c r="BH204">
        <v>1206</v>
      </c>
    </row>
    <row r="205" spans="1:61" x14ac:dyDescent="0.25">
      <c r="A205">
        <v>204</v>
      </c>
      <c r="F205">
        <v>256.28675299999998</v>
      </c>
      <c r="G205" s="3">
        <v>3</v>
      </c>
      <c r="P205">
        <v>1</v>
      </c>
      <c r="Q205" t="str">
        <f t="shared" si="4"/>
        <v>3</v>
      </c>
      <c r="R205">
        <v>2</v>
      </c>
      <c r="BG205">
        <v>2</v>
      </c>
      <c r="BH205">
        <v>1213</v>
      </c>
    </row>
    <row r="206" spans="1:61" x14ac:dyDescent="0.25">
      <c r="A206">
        <v>205</v>
      </c>
      <c r="F206">
        <v>256.28675299999998</v>
      </c>
      <c r="G206" s="3">
        <v>3</v>
      </c>
      <c r="H206">
        <v>259.76142399999998</v>
      </c>
      <c r="I206" s="5">
        <v>4</v>
      </c>
      <c r="J206">
        <v>235.87284700000001</v>
      </c>
      <c r="K206" t="s">
        <v>22</v>
      </c>
      <c r="Q206" t="str">
        <f t="shared" si="4"/>
        <v>34</v>
      </c>
      <c r="R206">
        <v>1</v>
      </c>
      <c r="AB206" t="s">
        <v>279</v>
      </c>
      <c r="AC206" t="str">
        <f>CONCATENATE($R206,$R207,$R208,$R209)</f>
        <v>1432</v>
      </c>
      <c r="BG206">
        <v>1</v>
      </c>
      <c r="BH206">
        <v>1220</v>
      </c>
    </row>
    <row r="207" spans="1:61" x14ac:dyDescent="0.25">
      <c r="A207">
        <v>206</v>
      </c>
      <c r="Q207" t="str">
        <f t="shared" si="4"/>
        <v/>
      </c>
      <c r="R207">
        <v>4</v>
      </c>
      <c r="BG207">
        <v>4</v>
      </c>
      <c r="BH207">
        <v>1228</v>
      </c>
    </row>
    <row r="208" spans="1:61" x14ac:dyDescent="0.25">
      <c r="A208">
        <v>207</v>
      </c>
      <c r="J208">
        <v>235.758813</v>
      </c>
      <c r="K208" t="s">
        <v>22</v>
      </c>
      <c r="Q208" t="str">
        <f t="shared" si="4"/>
        <v/>
      </c>
      <c r="R208">
        <v>3</v>
      </c>
      <c r="BG208">
        <v>3</v>
      </c>
      <c r="BH208">
        <v>1231</v>
      </c>
    </row>
    <row r="209" spans="1:60" x14ac:dyDescent="0.25">
      <c r="A209">
        <v>208</v>
      </c>
      <c r="D209">
        <v>236.392619</v>
      </c>
      <c r="E209" s="2">
        <v>2</v>
      </c>
      <c r="P209">
        <v>1</v>
      </c>
      <c r="Q209" t="str">
        <f t="shared" si="4"/>
        <v>2</v>
      </c>
      <c r="R209">
        <v>2</v>
      </c>
      <c r="BG209">
        <v>2</v>
      </c>
      <c r="BH209">
        <v>1237</v>
      </c>
    </row>
    <row r="210" spans="1:60" x14ac:dyDescent="0.25">
      <c r="A210">
        <v>209</v>
      </c>
      <c r="D210">
        <v>236.36575199999999</v>
      </c>
      <c r="E210" s="2">
        <v>2</v>
      </c>
      <c r="P210">
        <v>1</v>
      </c>
      <c r="Q210" t="str">
        <f t="shared" si="4"/>
        <v>2</v>
      </c>
      <c r="R210">
        <v>1</v>
      </c>
      <c r="AB210" t="s">
        <v>279</v>
      </c>
      <c r="AC210" t="str">
        <f>CONCATENATE($R210,$R211,$R212,$R213)</f>
        <v>1432</v>
      </c>
      <c r="BG210">
        <v>1</v>
      </c>
      <c r="BH210">
        <v>1245</v>
      </c>
    </row>
    <row r="211" spans="1:60" x14ac:dyDescent="0.25">
      <c r="A211">
        <v>210</v>
      </c>
      <c r="D211">
        <v>236.382621</v>
      </c>
      <c r="E211" s="2">
        <v>2</v>
      </c>
      <c r="P211">
        <v>1</v>
      </c>
      <c r="Q211" t="str">
        <f t="shared" si="4"/>
        <v>2</v>
      </c>
      <c r="R211">
        <v>4</v>
      </c>
      <c r="BG211">
        <v>4</v>
      </c>
      <c r="BH211">
        <v>1252</v>
      </c>
    </row>
    <row r="212" spans="1:60" x14ac:dyDescent="0.25">
      <c r="A212">
        <v>211</v>
      </c>
      <c r="D212">
        <v>236.38039699999999</v>
      </c>
      <c r="E212" s="2">
        <v>2</v>
      </c>
      <c r="P212">
        <v>1</v>
      </c>
      <c r="Q212" t="str">
        <f t="shared" si="4"/>
        <v>2</v>
      </c>
      <c r="R212">
        <v>3</v>
      </c>
      <c r="BG212">
        <v>3</v>
      </c>
      <c r="BH212">
        <v>1256</v>
      </c>
    </row>
    <row r="213" spans="1:60" x14ac:dyDescent="0.25">
      <c r="A213">
        <v>212</v>
      </c>
      <c r="D213">
        <v>236.35009600000001</v>
      </c>
      <c r="E213" s="2">
        <v>2</v>
      </c>
      <c r="P213">
        <v>1</v>
      </c>
      <c r="Q213" t="str">
        <f t="shared" si="4"/>
        <v>2</v>
      </c>
      <c r="R213">
        <v>2</v>
      </c>
      <c r="BG213">
        <v>2</v>
      </c>
      <c r="BH213">
        <v>1267</v>
      </c>
    </row>
    <row r="214" spans="1:60" x14ac:dyDescent="0.25">
      <c r="A214">
        <v>213</v>
      </c>
      <c r="D214">
        <v>236.315957</v>
      </c>
      <c r="E214" s="2">
        <v>2</v>
      </c>
      <c r="P214">
        <v>1</v>
      </c>
      <c r="Q214" t="str">
        <f t="shared" si="4"/>
        <v>2</v>
      </c>
      <c r="R214">
        <v>1</v>
      </c>
      <c r="AB214" t="s">
        <v>279</v>
      </c>
      <c r="AC214" t="str">
        <f>CONCATENATE($R214,$R215,$R216,$R217)</f>
        <v>1432</v>
      </c>
      <c r="BG214">
        <v>1</v>
      </c>
      <c r="BH214">
        <v>1271</v>
      </c>
    </row>
    <row r="215" spans="1:60" x14ac:dyDescent="0.25">
      <c r="A215">
        <v>214</v>
      </c>
      <c r="D215">
        <v>236.30262299999998</v>
      </c>
      <c r="E215" s="2">
        <v>2</v>
      </c>
      <c r="P215">
        <v>1</v>
      </c>
      <c r="Q215" t="str">
        <f t="shared" si="4"/>
        <v>2</v>
      </c>
      <c r="R215">
        <v>4</v>
      </c>
      <c r="BG215">
        <v>4</v>
      </c>
      <c r="BH215">
        <v>1279</v>
      </c>
    </row>
    <row r="216" spans="1:60" x14ac:dyDescent="0.25">
      <c r="A216">
        <v>215</v>
      </c>
      <c r="D216">
        <v>236.27929</v>
      </c>
      <c r="E216" s="2">
        <v>2</v>
      </c>
      <c r="P216">
        <v>1</v>
      </c>
      <c r="Q216" t="str">
        <f t="shared" si="4"/>
        <v>2</v>
      </c>
      <c r="R216">
        <v>3</v>
      </c>
      <c r="BG216">
        <v>3</v>
      </c>
      <c r="BH216">
        <v>1281</v>
      </c>
    </row>
    <row r="217" spans="1:60" x14ac:dyDescent="0.25">
      <c r="A217">
        <v>216</v>
      </c>
      <c r="D217">
        <v>236.28731999999999</v>
      </c>
      <c r="E217" s="2">
        <v>2</v>
      </c>
      <c r="P217">
        <v>1</v>
      </c>
      <c r="Q217" t="str">
        <f t="shared" si="4"/>
        <v>2</v>
      </c>
      <c r="R217">
        <v>2</v>
      </c>
      <c r="BG217">
        <v>2</v>
      </c>
      <c r="BH217">
        <v>1291</v>
      </c>
    </row>
    <row r="218" spans="1:60" x14ac:dyDescent="0.25">
      <c r="A218">
        <v>217</v>
      </c>
      <c r="D218">
        <v>236.290301</v>
      </c>
      <c r="E218" s="2">
        <v>2</v>
      </c>
      <c r="P218">
        <v>1</v>
      </c>
      <c r="Q218" t="str">
        <f t="shared" si="4"/>
        <v>2</v>
      </c>
      <c r="R218">
        <v>1</v>
      </c>
      <c r="AB218" t="s">
        <v>279</v>
      </c>
      <c r="AC218" t="str">
        <f>CONCATENATE($R218,$R219,$R220,$R221)</f>
        <v>1432</v>
      </c>
      <c r="BG218">
        <v>1</v>
      </c>
      <c r="BH218">
        <v>1296</v>
      </c>
    </row>
    <row r="219" spans="1:60" x14ac:dyDescent="0.25">
      <c r="A219">
        <v>218</v>
      </c>
      <c r="D219">
        <v>236.306006</v>
      </c>
      <c r="E219" s="2">
        <v>2</v>
      </c>
      <c r="P219">
        <v>1</v>
      </c>
      <c r="Q219" t="str">
        <f t="shared" si="4"/>
        <v>2</v>
      </c>
      <c r="R219">
        <v>4</v>
      </c>
      <c r="BG219">
        <v>4</v>
      </c>
      <c r="BH219">
        <v>1304</v>
      </c>
    </row>
    <row r="220" spans="1:60" x14ac:dyDescent="0.25">
      <c r="A220">
        <v>219</v>
      </c>
      <c r="D220">
        <v>236.31443999999999</v>
      </c>
      <c r="E220" s="2">
        <v>2</v>
      </c>
      <c r="P220">
        <v>1</v>
      </c>
      <c r="Q220" t="str">
        <f t="shared" si="4"/>
        <v>2</v>
      </c>
      <c r="R220">
        <v>3</v>
      </c>
      <c r="BG220">
        <v>3</v>
      </c>
      <c r="BH220">
        <v>1306</v>
      </c>
    </row>
    <row r="221" spans="1:60" x14ac:dyDescent="0.25">
      <c r="A221">
        <v>220</v>
      </c>
      <c r="D221">
        <v>236.23747499999999</v>
      </c>
      <c r="E221" s="2">
        <v>2</v>
      </c>
      <c r="P221">
        <v>1</v>
      </c>
      <c r="Q221" t="str">
        <f t="shared" si="4"/>
        <v>2</v>
      </c>
      <c r="R221">
        <v>2</v>
      </c>
      <c r="BG221">
        <v>2</v>
      </c>
      <c r="BH221">
        <v>1316</v>
      </c>
    </row>
    <row r="222" spans="1:60" x14ac:dyDescent="0.25">
      <c r="A222">
        <v>221</v>
      </c>
      <c r="B222">
        <v>228.15490800000001</v>
      </c>
      <c r="C222" s="4">
        <v>1</v>
      </c>
      <c r="D222">
        <v>236.392619</v>
      </c>
      <c r="E222" s="2">
        <v>2</v>
      </c>
      <c r="P222">
        <v>2</v>
      </c>
      <c r="Q222" t="str">
        <f t="shared" si="4"/>
        <v>12</v>
      </c>
      <c r="R222">
        <v>1</v>
      </c>
      <c r="AB222" t="s">
        <v>279</v>
      </c>
      <c r="AC222" t="str">
        <f>CONCATENATE($R222,$R223,$R224,$R225)</f>
        <v>1432</v>
      </c>
      <c r="BG222">
        <v>1</v>
      </c>
      <c r="BH222">
        <v>1322</v>
      </c>
    </row>
    <row r="223" spans="1:60" x14ac:dyDescent="0.25">
      <c r="A223">
        <v>222</v>
      </c>
      <c r="B223">
        <v>228.144656</v>
      </c>
      <c r="C223" s="4">
        <v>1</v>
      </c>
      <c r="P223">
        <v>1</v>
      </c>
      <c r="Q223" t="str">
        <f t="shared" si="4"/>
        <v>1</v>
      </c>
      <c r="R223">
        <v>4</v>
      </c>
      <c r="BG223">
        <v>4</v>
      </c>
      <c r="BH223">
        <v>1330</v>
      </c>
    </row>
    <row r="224" spans="1:60" x14ac:dyDescent="0.25">
      <c r="A224">
        <v>223</v>
      </c>
      <c r="B224">
        <v>228.12632400000001</v>
      </c>
      <c r="C224" s="4">
        <v>1</v>
      </c>
      <c r="P224">
        <v>1</v>
      </c>
      <c r="Q224" t="str">
        <f t="shared" si="4"/>
        <v>1</v>
      </c>
      <c r="R224">
        <v>3</v>
      </c>
      <c r="BG224">
        <v>3</v>
      </c>
      <c r="BH224">
        <v>1334</v>
      </c>
    </row>
    <row r="225" spans="1:60" x14ac:dyDescent="0.25">
      <c r="A225">
        <v>224</v>
      </c>
      <c r="B225">
        <v>228.15308999999999</v>
      </c>
      <c r="C225" s="4">
        <v>1</v>
      </c>
      <c r="H225">
        <v>234.92870400000001</v>
      </c>
      <c r="I225" s="5">
        <v>4</v>
      </c>
      <c r="P225">
        <v>2</v>
      </c>
      <c r="Q225" t="str">
        <f t="shared" si="4"/>
        <v>14</v>
      </c>
      <c r="R225">
        <v>2</v>
      </c>
      <c r="BG225">
        <v>2</v>
      </c>
      <c r="BH225">
        <v>1337</v>
      </c>
    </row>
    <row r="226" spans="1:60" x14ac:dyDescent="0.25">
      <c r="A226">
        <v>225</v>
      </c>
      <c r="B226">
        <v>228.14197999999999</v>
      </c>
      <c r="C226" s="4">
        <v>1</v>
      </c>
      <c r="H226">
        <v>234.878907</v>
      </c>
      <c r="I226" s="5">
        <v>4</v>
      </c>
      <c r="P226">
        <v>2</v>
      </c>
      <c r="Q226" t="str">
        <f t="shared" si="4"/>
        <v>14</v>
      </c>
      <c r="R226">
        <v>1</v>
      </c>
      <c r="BG226">
        <v>1</v>
      </c>
      <c r="BH226">
        <v>1346</v>
      </c>
    </row>
    <row r="227" spans="1:60" x14ac:dyDescent="0.25">
      <c r="A227">
        <v>226</v>
      </c>
      <c r="B227">
        <v>228.15632099999999</v>
      </c>
      <c r="C227" s="4">
        <v>1</v>
      </c>
      <c r="H227">
        <v>234.92243999999999</v>
      </c>
      <c r="I227" s="5">
        <v>4</v>
      </c>
      <c r="P227">
        <v>2</v>
      </c>
      <c r="Q227" t="str">
        <f t="shared" si="4"/>
        <v>14</v>
      </c>
      <c r="R227">
        <v>4</v>
      </c>
      <c r="BG227">
        <v>4</v>
      </c>
      <c r="BH227">
        <v>1353</v>
      </c>
    </row>
    <row r="228" spans="1:60" x14ac:dyDescent="0.25">
      <c r="A228">
        <v>227</v>
      </c>
      <c r="B228">
        <v>228.10491099999999</v>
      </c>
      <c r="C228" s="4">
        <v>1</v>
      </c>
      <c r="H228">
        <v>234.93127899999999</v>
      </c>
      <c r="I228" s="5">
        <v>4</v>
      </c>
      <c r="P228">
        <v>2</v>
      </c>
      <c r="Q228" t="str">
        <f t="shared" si="4"/>
        <v>14</v>
      </c>
      <c r="R228">
        <v>3</v>
      </c>
      <c r="BG228">
        <v>3</v>
      </c>
      <c r="BH228">
        <v>1358</v>
      </c>
    </row>
    <row r="229" spans="1:60" x14ac:dyDescent="0.25">
      <c r="A229">
        <v>228</v>
      </c>
      <c r="B229">
        <v>228.09359799999999</v>
      </c>
      <c r="C229" s="4">
        <v>1</v>
      </c>
      <c r="H229">
        <v>234.930522</v>
      </c>
      <c r="I229" s="5">
        <v>4</v>
      </c>
      <c r="P229">
        <v>2</v>
      </c>
      <c r="Q229" t="str">
        <f t="shared" si="4"/>
        <v>14</v>
      </c>
      <c r="R229" t="s">
        <v>22</v>
      </c>
      <c r="BG229" t="s">
        <v>22</v>
      </c>
      <c r="BH229">
        <v>1359</v>
      </c>
    </row>
    <row r="230" spans="1:60" x14ac:dyDescent="0.25">
      <c r="A230">
        <v>229</v>
      </c>
      <c r="B230">
        <v>228.15051299999999</v>
      </c>
      <c r="C230" s="4">
        <v>1</v>
      </c>
      <c r="H230">
        <v>234.95546999999999</v>
      </c>
      <c r="I230" s="5">
        <v>4</v>
      </c>
      <c r="P230">
        <v>2</v>
      </c>
      <c r="Q230" t="str">
        <f t="shared" si="4"/>
        <v>14</v>
      </c>
    </row>
    <row r="231" spans="1:60" x14ac:dyDescent="0.25">
      <c r="A231">
        <v>230</v>
      </c>
      <c r="B231">
        <v>228.13596999999999</v>
      </c>
      <c r="C231" s="4">
        <v>1</v>
      </c>
      <c r="H231">
        <v>234.95855</v>
      </c>
      <c r="I231" s="5">
        <v>4</v>
      </c>
      <c r="P231">
        <v>2</v>
      </c>
      <c r="Q231" t="str">
        <f t="shared" si="4"/>
        <v>14</v>
      </c>
    </row>
    <row r="232" spans="1:60" x14ac:dyDescent="0.25">
      <c r="A232">
        <v>231</v>
      </c>
      <c r="B232">
        <v>228.13596999999999</v>
      </c>
      <c r="C232" s="4">
        <v>1</v>
      </c>
      <c r="H232">
        <v>234.97930600000001</v>
      </c>
      <c r="I232" s="5">
        <v>4</v>
      </c>
      <c r="P232">
        <v>2</v>
      </c>
      <c r="Q232" t="str">
        <f t="shared" si="4"/>
        <v>14</v>
      </c>
    </row>
    <row r="233" spans="1:60" x14ac:dyDescent="0.25">
      <c r="A233">
        <v>232</v>
      </c>
      <c r="B233">
        <v>228.11344600000001</v>
      </c>
      <c r="C233" s="4">
        <v>1</v>
      </c>
      <c r="H233">
        <v>234.99743699999999</v>
      </c>
      <c r="I233" s="5">
        <v>4</v>
      </c>
      <c r="P233">
        <v>2</v>
      </c>
      <c r="Q233" t="str">
        <f t="shared" si="4"/>
        <v>14</v>
      </c>
    </row>
    <row r="234" spans="1:60" x14ac:dyDescent="0.25">
      <c r="A234">
        <v>233</v>
      </c>
      <c r="F234">
        <v>228.654629</v>
      </c>
      <c r="G234" s="3">
        <v>3</v>
      </c>
      <c r="H234">
        <v>234.970114</v>
      </c>
      <c r="I234" s="5">
        <v>4</v>
      </c>
      <c r="P234">
        <v>2</v>
      </c>
      <c r="Q234" t="str">
        <f t="shared" si="4"/>
        <v>34</v>
      </c>
    </row>
    <row r="235" spans="1:60" x14ac:dyDescent="0.25">
      <c r="A235">
        <v>234</v>
      </c>
      <c r="F235">
        <v>228.646851</v>
      </c>
      <c r="G235" s="3">
        <v>3</v>
      </c>
      <c r="H235">
        <v>234.997185</v>
      </c>
      <c r="I235" s="5">
        <v>4</v>
      </c>
      <c r="P235">
        <v>2</v>
      </c>
      <c r="Q235" t="str">
        <f t="shared" si="4"/>
        <v>34</v>
      </c>
    </row>
    <row r="236" spans="1:60" x14ac:dyDescent="0.25">
      <c r="A236">
        <v>235</v>
      </c>
      <c r="F236">
        <v>228.636954</v>
      </c>
      <c r="G236" s="3">
        <v>3</v>
      </c>
      <c r="H236">
        <v>234.96819600000001</v>
      </c>
      <c r="I236" s="5">
        <v>4</v>
      </c>
      <c r="P236">
        <v>2</v>
      </c>
      <c r="Q236" t="str">
        <f t="shared" si="4"/>
        <v>34</v>
      </c>
    </row>
    <row r="237" spans="1:60" x14ac:dyDescent="0.25">
      <c r="A237">
        <v>236</v>
      </c>
      <c r="F237">
        <v>228.596249</v>
      </c>
      <c r="G237" s="3">
        <v>3</v>
      </c>
      <c r="H237">
        <v>234.92870400000001</v>
      </c>
      <c r="I237" s="5">
        <v>4</v>
      </c>
      <c r="P237">
        <v>2</v>
      </c>
      <c r="Q237" t="str">
        <f t="shared" si="4"/>
        <v>34</v>
      </c>
    </row>
    <row r="238" spans="1:60" x14ac:dyDescent="0.25">
      <c r="A238">
        <v>237</v>
      </c>
      <c r="D238">
        <v>216.23410200000001</v>
      </c>
      <c r="E238" s="2">
        <v>2</v>
      </c>
      <c r="F238">
        <v>228.610995</v>
      </c>
      <c r="G238" s="3">
        <v>3</v>
      </c>
      <c r="H238">
        <v>234.92870400000001</v>
      </c>
      <c r="I238" s="5">
        <v>4</v>
      </c>
      <c r="P238">
        <v>3</v>
      </c>
      <c r="Q238" t="str">
        <f t="shared" si="4"/>
        <v>234</v>
      </c>
    </row>
    <row r="239" spans="1:60" x14ac:dyDescent="0.25">
      <c r="A239">
        <v>238</v>
      </c>
      <c r="D239">
        <v>216.21400199999999</v>
      </c>
      <c r="E239" s="2">
        <v>2</v>
      </c>
      <c r="F239">
        <v>228.64377300000001</v>
      </c>
      <c r="G239" s="3">
        <v>3</v>
      </c>
      <c r="P239">
        <v>2</v>
      </c>
      <c r="Q239" t="str">
        <f t="shared" si="4"/>
        <v>23</v>
      </c>
    </row>
    <row r="240" spans="1:60" x14ac:dyDescent="0.25">
      <c r="A240">
        <v>239</v>
      </c>
      <c r="D240">
        <v>216.18486200000001</v>
      </c>
      <c r="E240" s="2">
        <v>2</v>
      </c>
      <c r="F240">
        <v>228.689627</v>
      </c>
      <c r="G240" s="3">
        <v>3</v>
      </c>
      <c r="P240">
        <v>2</v>
      </c>
      <c r="Q240" t="str">
        <f t="shared" si="4"/>
        <v>23</v>
      </c>
    </row>
    <row r="241" spans="1:17" x14ac:dyDescent="0.25">
      <c r="A241">
        <v>240</v>
      </c>
      <c r="D241">
        <v>216.21274</v>
      </c>
      <c r="E241" s="2">
        <v>2</v>
      </c>
      <c r="F241">
        <v>228.671548</v>
      </c>
      <c r="G241" s="3">
        <v>3</v>
      </c>
      <c r="P241">
        <v>2</v>
      </c>
      <c r="Q241" t="str">
        <f t="shared" si="4"/>
        <v>23</v>
      </c>
    </row>
    <row r="242" spans="1:17" x14ac:dyDescent="0.25">
      <c r="A242">
        <v>241</v>
      </c>
      <c r="D242">
        <v>216.23430400000001</v>
      </c>
      <c r="E242" s="2">
        <v>2</v>
      </c>
      <c r="F242">
        <v>228.57377500000001</v>
      </c>
      <c r="G242" s="3">
        <v>3</v>
      </c>
      <c r="P242">
        <v>2</v>
      </c>
      <c r="Q242" t="str">
        <f t="shared" si="4"/>
        <v>23</v>
      </c>
    </row>
    <row r="243" spans="1:17" x14ac:dyDescent="0.25">
      <c r="A243">
        <v>242</v>
      </c>
      <c r="D243">
        <v>216.242941</v>
      </c>
      <c r="E243" s="2">
        <v>2</v>
      </c>
      <c r="F243">
        <v>228.53998799999999</v>
      </c>
      <c r="G243" s="3">
        <v>3</v>
      </c>
      <c r="P243">
        <v>2</v>
      </c>
      <c r="Q243" t="str">
        <f t="shared" si="4"/>
        <v>23</v>
      </c>
    </row>
    <row r="244" spans="1:17" x14ac:dyDescent="0.25">
      <c r="A244">
        <v>243</v>
      </c>
      <c r="D244">
        <v>216.25753499999999</v>
      </c>
      <c r="E244" s="2">
        <v>2</v>
      </c>
      <c r="F244">
        <v>228.65063900000001</v>
      </c>
      <c r="G244" s="3">
        <v>3</v>
      </c>
      <c r="P244">
        <v>2</v>
      </c>
      <c r="Q244" t="str">
        <f t="shared" si="4"/>
        <v>23</v>
      </c>
    </row>
    <row r="245" spans="1:17" x14ac:dyDescent="0.25">
      <c r="A245">
        <v>244</v>
      </c>
      <c r="D245">
        <v>216.29152400000001</v>
      </c>
      <c r="E245" s="2">
        <v>2</v>
      </c>
      <c r="P245">
        <v>1</v>
      </c>
      <c r="Q245" t="str">
        <f t="shared" si="4"/>
        <v>2</v>
      </c>
    </row>
    <row r="246" spans="1:17" x14ac:dyDescent="0.25">
      <c r="A246">
        <v>245</v>
      </c>
      <c r="D246">
        <v>216.27238299999999</v>
      </c>
      <c r="E246" s="2">
        <v>2</v>
      </c>
      <c r="P246">
        <v>1</v>
      </c>
      <c r="Q246" t="str">
        <f t="shared" si="4"/>
        <v>2</v>
      </c>
    </row>
    <row r="247" spans="1:17" x14ac:dyDescent="0.25">
      <c r="A247">
        <v>246</v>
      </c>
      <c r="D247">
        <v>216.281171</v>
      </c>
      <c r="E247" s="2">
        <v>2</v>
      </c>
      <c r="P247">
        <v>1</v>
      </c>
      <c r="Q247" t="str">
        <f t="shared" si="4"/>
        <v>2</v>
      </c>
    </row>
    <row r="248" spans="1:17" x14ac:dyDescent="0.25">
      <c r="A248">
        <v>247</v>
      </c>
      <c r="D248">
        <v>216.199962</v>
      </c>
      <c r="E248" s="2">
        <v>2</v>
      </c>
      <c r="P248">
        <v>1</v>
      </c>
      <c r="Q248" t="str">
        <f t="shared" si="4"/>
        <v>2</v>
      </c>
    </row>
    <row r="249" spans="1:17" x14ac:dyDescent="0.25">
      <c r="A249">
        <v>248</v>
      </c>
      <c r="B249">
        <v>208.13852199999999</v>
      </c>
      <c r="C249" s="4">
        <v>1</v>
      </c>
      <c r="D249">
        <v>216.23410200000001</v>
      </c>
      <c r="E249" s="2">
        <v>2</v>
      </c>
      <c r="P249">
        <v>2</v>
      </c>
      <c r="Q249" t="str">
        <f t="shared" si="4"/>
        <v>12</v>
      </c>
    </row>
    <row r="250" spans="1:17" x14ac:dyDescent="0.25">
      <c r="A250">
        <v>249</v>
      </c>
      <c r="B250">
        <v>208.15449000000001</v>
      </c>
      <c r="C250" s="4">
        <v>1</v>
      </c>
      <c r="P250">
        <v>1</v>
      </c>
      <c r="Q250" t="str">
        <f t="shared" si="4"/>
        <v>1</v>
      </c>
    </row>
    <row r="251" spans="1:17" x14ac:dyDescent="0.25">
      <c r="A251">
        <v>250</v>
      </c>
      <c r="B251">
        <v>208.16183799999999</v>
      </c>
      <c r="C251" s="4">
        <v>1</v>
      </c>
      <c r="P251">
        <v>1</v>
      </c>
      <c r="Q251" t="str">
        <f t="shared" si="4"/>
        <v>1</v>
      </c>
    </row>
    <row r="252" spans="1:17" x14ac:dyDescent="0.25">
      <c r="A252">
        <v>251</v>
      </c>
      <c r="B252">
        <v>208.12938600000001</v>
      </c>
      <c r="C252" s="4">
        <v>1</v>
      </c>
      <c r="P252">
        <v>1</v>
      </c>
      <c r="Q252" t="str">
        <f t="shared" si="4"/>
        <v>1</v>
      </c>
    </row>
    <row r="253" spans="1:17" x14ac:dyDescent="0.25">
      <c r="A253">
        <v>252</v>
      </c>
      <c r="B253">
        <v>208.13286099999999</v>
      </c>
      <c r="C253" s="4">
        <v>1</v>
      </c>
      <c r="H253">
        <v>214.179914</v>
      </c>
      <c r="I253" s="5">
        <v>4</v>
      </c>
      <c r="P253">
        <v>2</v>
      </c>
      <c r="Q253" t="str">
        <f t="shared" si="4"/>
        <v>14</v>
      </c>
    </row>
    <row r="254" spans="1:17" x14ac:dyDescent="0.25">
      <c r="A254">
        <v>253</v>
      </c>
      <c r="B254">
        <v>208.15270100000001</v>
      </c>
      <c r="C254" s="4">
        <v>1</v>
      </c>
      <c r="H254">
        <v>214.140522</v>
      </c>
      <c r="I254" s="5">
        <v>4</v>
      </c>
      <c r="P254">
        <v>2</v>
      </c>
      <c r="Q254" t="str">
        <f t="shared" si="4"/>
        <v>14</v>
      </c>
    </row>
    <row r="255" spans="1:17" x14ac:dyDescent="0.25">
      <c r="A255">
        <v>254</v>
      </c>
      <c r="B255">
        <v>208.15489500000001</v>
      </c>
      <c r="C255" s="4">
        <v>1</v>
      </c>
      <c r="H255">
        <v>214.12062499999999</v>
      </c>
      <c r="I255" s="5">
        <v>4</v>
      </c>
      <c r="P255">
        <v>2</v>
      </c>
      <c r="Q255" t="str">
        <f t="shared" si="4"/>
        <v>14</v>
      </c>
    </row>
    <row r="256" spans="1:17" x14ac:dyDescent="0.25">
      <c r="A256">
        <v>255</v>
      </c>
      <c r="B256">
        <v>208.19484599999998</v>
      </c>
      <c r="C256" s="4">
        <v>1</v>
      </c>
      <c r="H256">
        <v>214.131078</v>
      </c>
      <c r="I256" s="5">
        <v>4</v>
      </c>
      <c r="P256">
        <v>2</v>
      </c>
      <c r="Q256" t="str">
        <f t="shared" si="4"/>
        <v>14</v>
      </c>
    </row>
    <row r="257" spans="1:17" x14ac:dyDescent="0.25">
      <c r="A257">
        <v>256</v>
      </c>
      <c r="B257">
        <v>208.13852199999999</v>
      </c>
      <c r="C257" s="4">
        <v>1</v>
      </c>
      <c r="H257">
        <v>214.15895599999999</v>
      </c>
      <c r="I257" s="5">
        <v>4</v>
      </c>
      <c r="P257">
        <v>2</v>
      </c>
      <c r="Q257" t="str">
        <f t="shared" si="4"/>
        <v>14</v>
      </c>
    </row>
    <row r="258" spans="1:17" x14ac:dyDescent="0.25">
      <c r="A258">
        <v>257</v>
      </c>
      <c r="H258">
        <v>214.14658299999999</v>
      </c>
      <c r="I258" s="5">
        <v>4</v>
      </c>
      <c r="P258">
        <v>1</v>
      </c>
      <c r="Q258" t="str">
        <f t="shared" ref="Q258:Q321" si="5">CONCATENATE(C258,E258,G258,I258)</f>
        <v>4</v>
      </c>
    </row>
    <row r="259" spans="1:17" x14ac:dyDescent="0.25">
      <c r="A259">
        <v>258</v>
      </c>
      <c r="H259">
        <v>214.16501600000001</v>
      </c>
      <c r="I259" s="5">
        <v>4</v>
      </c>
      <c r="P259">
        <v>1</v>
      </c>
      <c r="Q259" t="str">
        <f t="shared" si="5"/>
        <v>4</v>
      </c>
    </row>
    <row r="260" spans="1:17" x14ac:dyDescent="0.25">
      <c r="A260">
        <v>259</v>
      </c>
      <c r="F260">
        <v>208.03627299999999</v>
      </c>
      <c r="G260" s="3">
        <v>3</v>
      </c>
      <c r="H260">
        <v>214.219357</v>
      </c>
      <c r="I260" s="5">
        <v>4</v>
      </c>
      <c r="P260">
        <v>2</v>
      </c>
      <c r="Q260" t="str">
        <f t="shared" si="5"/>
        <v>34</v>
      </c>
    </row>
    <row r="261" spans="1:17" x14ac:dyDescent="0.25">
      <c r="A261">
        <v>260</v>
      </c>
      <c r="F261">
        <v>208.07795999999999</v>
      </c>
      <c r="G261" s="3">
        <v>3</v>
      </c>
      <c r="H261">
        <v>214.21471</v>
      </c>
      <c r="I261" s="5">
        <v>4</v>
      </c>
      <c r="P261">
        <v>2</v>
      </c>
      <c r="Q261" t="str">
        <f t="shared" si="5"/>
        <v>34</v>
      </c>
    </row>
    <row r="262" spans="1:17" x14ac:dyDescent="0.25">
      <c r="A262">
        <v>261</v>
      </c>
      <c r="F262">
        <v>208.07693799999998</v>
      </c>
      <c r="G262" s="3">
        <v>3</v>
      </c>
      <c r="H262">
        <v>214.179914</v>
      </c>
      <c r="I262" s="5">
        <v>4</v>
      </c>
      <c r="P262">
        <v>2</v>
      </c>
      <c r="Q262" t="str">
        <f t="shared" si="5"/>
        <v>34</v>
      </c>
    </row>
    <row r="263" spans="1:17" x14ac:dyDescent="0.25">
      <c r="A263">
        <v>262</v>
      </c>
      <c r="F263">
        <v>208.05479700000001</v>
      </c>
      <c r="G263" s="3">
        <v>3</v>
      </c>
      <c r="H263">
        <v>214.160269</v>
      </c>
      <c r="I263" s="5">
        <v>4</v>
      </c>
      <c r="P263">
        <v>2</v>
      </c>
      <c r="Q263" t="str">
        <f t="shared" si="5"/>
        <v>34</v>
      </c>
    </row>
    <row r="264" spans="1:17" x14ac:dyDescent="0.25">
      <c r="A264">
        <v>263</v>
      </c>
      <c r="F264">
        <v>208.07647600000001</v>
      </c>
      <c r="G264" s="3">
        <v>3</v>
      </c>
      <c r="P264">
        <v>1</v>
      </c>
      <c r="Q264" t="str">
        <f t="shared" si="5"/>
        <v>3</v>
      </c>
    </row>
    <row r="265" spans="1:17" x14ac:dyDescent="0.25">
      <c r="A265">
        <v>264</v>
      </c>
      <c r="D265">
        <v>193.41367600000001</v>
      </c>
      <c r="E265" s="2">
        <v>2</v>
      </c>
      <c r="F265">
        <v>208.07004799999999</v>
      </c>
      <c r="G265" s="3">
        <v>3</v>
      </c>
      <c r="P265">
        <v>2</v>
      </c>
      <c r="Q265" t="str">
        <f t="shared" si="5"/>
        <v>23</v>
      </c>
    </row>
    <row r="266" spans="1:17" x14ac:dyDescent="0.25">
      <c r="A266">
        <v>265</v>
      </c>
      <c r="D266">
        <v>193.361785</v>
      </c>
      <c r="E266" s="2">
        <v>2</v>
      </c>
      <c r="F266">
        <v>207.97454400000001</v>
      </c>
      <c r="G266" s="3">
        <v>3</v>
      </c>
      <c r="P266">
        <v>2</v>
      </c>
      <c r="Q266" t="str">
        <f t="shared" si="5"/>
        <v>23</v>
      </c>
    </row>
    <row r="267" spans="1:17" x14ac:dyDescent="0.25">
      <c r="A267">
        <v>266</v>
      </c>
      <c r="D267">
        <v>193.36673300000001</v>
      </c>
      <c r="E267" s="2">
        <v>2</v>
      </c>
      <c r="F267">
        <v>207.95071300000001</v>
      </c>
      <c r="G267" s="3">
        <v>3</v>
      </c>
      <c r="P267">
        <v>2</v>
      </c>
      <c r="Q267" t="str">
        <f t="shared" si="5"/>
        <v>23</v>
      </c>
    </row>
    <row r="268" spans="1:17" x14ac:dyDescent="0.25">
      <c r="A268">
        <v>267</v>
      </c>
      <c r="D268">
        <v>193.342906</v>
      </c>
      <c r="E268" s="2">
        <v>2</v>
      </c>
      <c r="F268">
        <v>208.03627299999999</v>
      </c>
      <c r="G268" s="3">
        <v>3</v>
      </c>
      <c r="P268">
        <v>2</v>
      </c>
      <c r="Q268" t="str">
        <f t="shared" si="5"/>
        <v>23</v>
      </c>
    </row>
    <row r="269" spans="1:17" x14ac:dyDescent="0.25">
      <c r="A269">
        <v>268</v>
      </c>
      <c r="D269">
        <v>193.35459</v>
      </c>
      <c r="E269" s="2">
        <v>2</v>
      </c>
      <c r="P269">
        <v>1</v>
      </c>
      <c r="Q269" t="str">
        <f t="shared" si="5"/>
        <v>2</v>
      </c>
    </row>
    <row r="270" spans="1:17" x14ac:dyDescent="0.25">
      <c r="A270">
        <v>269</v>
      </c>
      <c r="D270">
        <v>193.359183</v>
      </c>
      <c r="E270" s="2">
        <v>2</v>
      </c>
      <c r="P270">
        <v>1</v>
      </c>
      <c r="Q270" t="str">
        <f t="shared" si="5"/>
        <v>2</v>
      </c>
    </row>
    <row r="271" spans="1:17" x14ac:dyDescent="0.25">
      <c r="A271">
        <v>270</v>
      </c>
      <c r="D271">
        <v>193.32489699999999</v>
      </c>
      <c r="E271" s="2">
        <v>2</v>
      </c>
      <c r="P271">
        <v>1</v>
      </c>
      <c r="Q271" t="str">
        <f t="shared" si="5"/>
        <v>2</v>
      </c>
    </row>
    <row r="272" spans="1:17" x14ac:dyDescent="0.25">
      <c r="A272">
        <v>271</v>
      </c>
      <c r="D272">
        <v>193.330153</v>
      </c>
      <c r="E272" s="2">
        <v>2</v>
      </c>
      <c r="P272">
        <v>1</v>
      </c>
      <c r="Q272" t="str">
        <f t="shared" si="5"/>
        <v>2</v>
      </c>
    </row>
    <row r="273" spans="1:17" x14ac:dyDescent="0.25">
      <c r="A273">
        <v>272</v>
      </c>
      <c r="B273">
        <v>185.64693700000001</v>
      </c>
      <c r="C273" s="4">
        <v>1</v>
      </c>
      <c r="D273">
        <v>193.34724699999998</v>
      </c>
      <c r="E273" s="2">
        <v>2</v>
      </c>
      <c r="P273">
        <v>2</v>
      </c>
      <c r="Q273" t="str">
        <f t="shared" si="5"/>
        <v>12</v>
      </c>
    </row>
    <row r="274" spans="1:17" x14ac:dyDescent="0.25">
      <c r="A274">
        <v>273</v>
      </c>
      <c r="B274">
        <v>185.641887</v>
      </c>
      <c r="C274" s="4">
        <v>1</v>
      </c>
      <c r="D274">
        <v>193.41367600000001</v>
      </c>
      <c r="E274" s="2">
        <v>2</v>
      </c>
      <c r="P274">
        <v>2</v>
      </c>
      <c r="Q274" t="str">
        <f t="shared" si="5"/>
        <v>12</v>
      </c>
    </row>
    <row r="275" spans="1:17" x14ac:dyDescent="0.25">
      <c r="A275">
        <v>274</v>
      </c>
      <c r="B275">
        <v>185.64239800000001</v>
      </c>
      <c r="C275" s="4">
        <v>1</v>
      </c>
      <c r="P275">
        <v>1</v>
      </c>
      <c r="Q275" t="str">
        <f t="shared" si="5"/>
        <v>1</v>
      </c>
    </row>
    <row r="276" spans="1:17" x14ac:dyDescent="0.25">
      <c r="A276">
        <v>275</v>
      </c>
      <c r="B276">
        <v>185.658469</v>
      </c>
      <c r="C276" s="4">
        <v>1</v>
      </c>
      <c r="P276">
        <v>1</v>
      </c>
      <c r="Q276" t="str">
        <f t="shared" si="5"/>
        <v>1</v>
      </c>
    </row>
    <row r="277" spans="1:17" x14ac:dyDescent="0.25">
      <c r="A277">
        <v>276</v>
      </c>
      <c r="B277">
        <v>185.61545799999999</v>
      </c>
      <c r="C277" s="4">
        <v>1</v>
      </c>
      <c r="P277">
        <v>1</v>
      </c>
      <c r="Q277" t="str">
        <f t="shared" si="5"/>
        <v>1</v>
      </c>
    </row>
    <row r="278" spans="1:17" x14ac:dyDescent="0.25">
      <c r="A278">
        <v>277</v>
      </c>
      <c r="B278">
        <v>185.618773</v>
      </c>
      <c r="C278" s="4">
        <v>1</v>
      </c>
      <c r="P278">
        <v>1</v>
      </c>
      <c r="Q278" t="str">
        <f t="shared" si="5"/>
        <v>1</v>
      </c>
    </row>
    <row r="279" spans="1:17" x14ac:dyDescent="0.25">
      <c r="A279">
        <v>278</v>
      </c>
      <c r="B279">
        <v>185.649642</v>
      </c>
      <c r="C279" s="4">
        <v>1</v>
      </c>
      <c r="H279">
        <v>188.54474500000001</v>
      </c>
      <c r="I279" s="5">
        <v>4</v>
      </c>
      <c r="P279">
        <v>2</v>
      </c>
      <c r="Q279" t="str">
        <f t="shared" si="5"/>
        <v>14</v>
      </c>
    </row>
    <row r="280" spans="1:17" x14ac:dyDescent="0.25">
      <c r="A280">
        <v>279</v>
      </c>
      <c r="B280">
        <v>185.639083</v>
      </c>
      <c r="C280" s="4">
        <v>1</v>
      </c>
      <c r="H280">
        <v>188.513926</v>
      </c>
      <c r="I280" s="5">
        <v>4</v>
      </c>
      <c r="P280">
        <v>2</v>
      </c>
      <c r="Q280" t="str">
        <f t="shared" si="5"/>
        <v>14</v>
      </c>
    </row>
    <row r="281" spans="1:17" x14ac:dyDescent="0.25">
      <c r="A281">
        <v>280</v>
      </c>
      <c r="B281">
        <v>185.64693700000001</v>
      </c>
      <c r="C281" s="4">
        <v>1</v>
      </c>
      <c r="H281">
        <v>188.53775300000001</v>
      </c>
      <c r="I281" s="5">
        <v>4</v>
      </c>
      <c r="P281">
        <v>2</v>
      </c>
      <c r="Q281" t="str">
        <f t="shared" si="5"/>
        <v>14</v>
      </c>
    </row>
    <row r="282" spans="1:17" x14ac:dyDescent="0.25">
      <c r="A282">
        <v>281</v>
      </c>
      <c r="B282">
        <v>185.64693700000001</v>
      </c>
      <c r="C282" s="4">
        <v>1</v>
      </c>
      <c r="H282">
        <v>188.50974600000001</v>
      </c>
      <c r="I282" s="5">
        <v>4</v>
      </c>
      <c r="P282">
        <v>2</v>
      </c>
      <c r="Q282" t="str">
        <f t="shared" si="5"/>
        <v>14</v>
      </c>
    </row>
    <row r="283" spans="1:17" x14ac:dyDescent="0.25">
      <c r="A283">
        <v>282</v>
      </c>
      <c r="F283">
        <v>185.07490100000001</v>
      </c>
      <c r="G283" s="3">
        <v>3</v>
      </c>
      <c r="H283">
        <v>188.53979799999999</v>
      </c>
      <c r="I283" s="5">
        <v>4</v>
      </c>
      <c r="P283">
        <v>2</v>
      </c>
      <c r="Q283" t="str">
        <f t="shared" si="5"/>
        <v>34</v>
      </c>
    </row>
    <row r="284" spans="1:17" x14ac:dyDescent="0.25">
      <c r="A284">
        <v>283</v>
      </c>
      <c r="F284">
        <v>185.00035800000001</v>
      </c>
      <c r="G284" s="3">
        <v>3</v>
      </c>
      <c r="H284">
        <v>188.54954000000001</v>
      </c>
      <c r="I284" s="5">
        <v>4</v>
      </c>
      <c r="P284">
        <v>2</v>
      </c>
      <c r="Q284" t="str">
        <f t="shared" si="5"/>
        <v>34</v>
      </c>
    </row>
    <row r="285" spans="1:17" x14ac:dyDescent="0.25">
      <c r="A285">
        <v>284</v>
      </c>
      <c r="F285">
        <v>185.05408</v>
      </c>
      <c r="G285" s="3">
        <v>3</v>
      </c>
      <c r="H285">
        <v>188.56392599999998</v>
      </c>
      <c r="I285" s="5">
        <v>4</v>
      </c>
      <c r="P285">
        <v>2</v>
      </c>
      <c r="Q285" t="str">
        <f t="shared" si="5"/>
        <v>34</v>
      </c>
    </row>
    <row r="286" spans="1:17" x14ac:dyDescent="0.25">
      <c r="A286">
        <v>285</v>
      </c>
      <c r="F286">
        <v>185.11096900000001</v>
      </c>
      <c r="G286" s="3">
        <v>3</v>
      </c>
      <c r="H286">
        <v>188.568927</v>
      </c>
      <c r="I286" s="5">
        <v>4</v>
      </c>
      <c r="P286">
        <v>2</v>
      </c>
      <c r="Q286" t="str">
        <f t="shared" si="5"/>
        <v>34</v>
      </c>
    </row>
    <row r="287" spans="1:17" x14ac:dyDescent="0.25">
      <c r="A287">
        <v>286</v>
      </c>
      <c r="F287">
        <v>185.047957</v>
      </c>
      <c r="G287" s="3">
        <v>3</v>
      </c>
      <c r="H287">
        <v>188.53484600000002</v>
      </c>
      <c r="I287" s="5">
        <v>4</v>
      </c>
      <c r="P287">
        <v>2</v>
      </c>
      <c r="Q287" t="str">
        <f t="shared" si="5"/>
        <v>34</v>
      </c>
    </row>
    <row r="288" spans="1:17" x14ac:dyDescent="0.25">
      <c r="A288">
        <v>287</v>
      </c>
      <c r="F288">
        <v>185.07010199999999</v>
      </c>
      <c r="G288" s="3">
        <v>3</v>
      </c>
      <c r="H288">
        <v>188.54474500000001</v>
      </c>
      <c r="I288" s="5">
        <v>4</v>
      </c>
      <c r="P288">
        <v>2</v>
      </c>
      <c r="Q288" t="str">
        <f t="shared" si="5"/>
        <v>34</v>
      </c>
    </row>
    <row r="289" spans="1:17" x14ac:dyDescent="0.25">
      <c r="A289">
        <v>288</v>
      </c>
      <c r="F289">
        <v>185.08999900000001</v>
      </c>
      <c r="G289" s="3">
        <v>3</v>
      </c>
      <c r="P289">
        <v>1</v>
      </c>
      <c r="Q289" t="str">
        <f t="shared" si="5"/>
        <v>3</v>
      </c>
    </row>
    <row r="290" spans="1:17" x14ac:dyDescent="0.25">
      <c r="A290">
        <v>289</v>
      </c>
      <c r="D290">
        <v>167.92826400000001</v>
      </c>
      <c r="E290" s="2">
        <v>2</v>
      </c>
      <c r="F290">
        <v>185.03362200000001</v>
      </c>
      <c r="G290" s="3">
        <v>3</v>
      </c>
      <c r="P290">
        <v>2</v>
      </c>
      <c r="Q290" t="str">
        <f t="shared" si="5"/>
        <v>23</v>
      </c>
    </row>
    <row r="291" spans="1:17" x14ac:dyDescent="0.25">
      <c r="A291">
        <v>290</v>
      </c>
      <c r="D291">
        <v>167.95137699999998</v>
      </c>
      <c r="E291" s="2">
        <v>2</v>
      </c>
      <c r="F291">
        <v>185.07490100000001</v>
      </c>
      <c r="G291" s="3">
        <v>3</v>
      </c>
      <c r="P291">
        <v>2</v>
      </c>
      <c r="Q291" t="str">
        <f t="shared" si="5"/>
        <v>23</v>
      </c>
    </row>
    <row r="292" spans="1:17" x14ac:dyDescent="0.25">
      <c r="A292">
        <v>291</v>
      </c>
      <c r="D292">
        <v>167.95443799999998</v>
      </c>
      <c r="E292" s="2">
        <v>2</v>
      </c>
      <c r="P292">
        <v>1</v>
      </c>
      <c r="Q292" t="str">
        <f t="shared" si="5"/>
        <v>2</v>
      </c>
    </row>
    <row r="293" spans="1:17" x14ac:dyDescent="0.25">
      <c r="A293">
        <v>292</v>
      </c>
      <c r="D293">
        <v>167.94734699999998</v>
      </c>
      <c r="E293" s="2">
        <v>2</v>
      </c>
      <c r="P293">
        <v>1</v>
      </c>
      <c r="Q293" t="str">
        <f t="shared" si="5"/>
        <v>2</v>
      </c>
    </row>
    <row r="294" spans="1:17" x14ac:dyDescent="0.25">
      <c r="A294">
        <v>293</v>
      </c>
      <c r="D294">
        <v>167.96025600000002</v>
      </c>
      <c r="E294" s="2">
        <v>2</v>
      </c>
      <c r="P294">
        <v>1</v>
      </c>
      <c r="Q294" t="str">
        <f t="shared" si="5"/>
        <v>2</v>
      </c>
    </row>
    <row r="295" spans="1:17" x14ac:dyDescent="0.25">
      <c r="A295">
        <v>294</v>
      </c>
      <c r="D295">
        <v>167.93341699999999</v>
      </c>
      <c r="E295" s="2">
        <v>2</v>
      </c>
      <c r="P295">
        <v>1</v>
      </c>
      <c r="Q295" t="str">
        <f t="shared" si="5"/>
        <v>2</v>
      </c>
    </row>
    <row r="296" spans="1:17" x14ac:dyDescent="0.25">
      <c r="A296">
        <v>295</v>
      </c>
      <c r="D296">
        <v>167.92030599999998</v>
      </c>
      <c r="E296" s="2">
        <v>2</v>
      </c>
      <c r="P296">
        <v>1</v>
      </c>
      <c r="Q296" t="str">
        <f t="shared" si="5"/>
        <v>2</v>
      </c>
    </row>
    <row r="297" spans="1:17" x14ac:dyDescent="0.25">
      <c r="A297">
        <v>296</v>
      </c>
      <c r="D297">
        <v>167.895049</v>
      </c>
      <c r="E297" s="2">
        <v>2</v>
      </c>
      <c r="P297">
        <v>1</v>
      </c>
      <c r="Q297" t="str">
        <f t="shared" si="5"/>
        <v>2</v>
      </c>
    </row>
    <row r="298" spans="1:17" x14ac:dyDescent="0.25">
      <c r="A298">
        <v>297</v>
      </c>
      <c r="B298">
        <v>161.274745</v>
      </c>
      <c r="C298" s="4">
        <v>1</v>
      </c>
      <c r="D298">
        <v>167.82867299999998</v>
      </c>
      <c r="E298" s="2">
        <v>2</v>
      </c>
      <c r="P298">
        <v>2</v>
      </c>
      <c r="Q298" t="str">
        <f t="shared" si="5"/>
        <v>12</v>
      </c>
    </row>
    <row r="299" spans="1:17" x14ac:dyDescent="0.25">
      <c r="A299">
        <v>298</v>
      </c>
      <c r="B299">
        <v>161.24974399999999</v>
      </c>
      <c r="C299" s="4">
        <v>1</v>
      </c>
      <c r="D299">
        <v>167.92826400000001</v>
      </c>
      <c r="E299" s="2">
        <v>2</v>
      </c>
      <c r="P299">
        <v>2</v>
      </c>
      <c r="Q299" t="str">
        <f t="shared" si="5"/>
        <v>12</v>
      </c>
    </row>
    <row r="300" spans="1:17" x14ac:dyDescent="0.25">
      <c r="A300">
        <v>299</v>
      </c>
      <c r="B300">
        <v>161.254897</v>
      </c>
      <c r="C300" s="4">
        <v>1</v>
      </c>
      <c r="P300">
        <v>1</v>
      </c>
      <c r="Q300" t="str">
        <f t="shared" si="5"/>
        <v>1</v>
      </c>
    </row>
    <row r="301" spans="1:17" x14ac:dyDescent="0.25">
      <c r="A301">
        <v>300</v>
      </c>
      <c r="B301">
        <v>161.23801</v>
      </c>
      <c r="C301" s="4">
        <v>1</v>
      </c>
      <c r="P301">
        <v>1</v>
      </c>
      <c r="Q301" t="str">
        <f t="shared" si="5"/>
        <v>1</v>
      </c>
    </row>
    <row r="302" spans="1:17" x14ac:dyDescent="0.25">
      <c r="A302">
        <v>301</v>
      </c>
      <c r="B302">
        <v>161.32474400000001</v>
      </c>
      <c r="C302" s="4">
        <v>1</v>
      </c>
      <c r="P302">
        <v>1</v>
      </c>
      <c r="Q302" t="str">
        <f t="shared" si="5"/>
        <v>1</v>
      </c>
    </row>
    <row r="303" spans="1:17" x14ac:dyDescent="0.25">
      <c r="A303">
        <v>302</v>
      </c>
      <c r="B303">
        <v>161.404796</v>
      </c>
      <c r="C303" s="4">
        <v>1</v>
      </c>
      <c r="P303">
        <v>1</v>
      </c>
      <c r="Q303" t="str">
        <f t="shared" si="5"/>
        <v>1</v>
      </c>
    </row>
    <row r="304" spans="1:17" x14ac:dyDescent="0.25">
      <c r="A304">
        <v>303</v>
      </c>
      <c r="B304">
        <v>161.27209199999999</v>
      </c>
      <c r="C304" s="4">
        <v>1</v>
      </c>
      <c r="P304">
        <v>1</v>
      </c>
      <c r="Q304" t="str">
        <f t="shared" si="5"/>
        <v>1</v>
      </c>
    </row>
    <row r="305" spans="1:17" x14ac:dyDescent="0.25">
      <c r="A305">
        <v>304</v>
      </c>
      <c r="B305">
        <v>161.274745</v>
      </c>
      <c r="C305" s="4">
        <v>1</v>
      </c>
      <c r="H305">
        <v>162.35096999999999</v>
      </c>
      <c r="I305" s="5">
        <v>4</v>
      </c>
      <c r="P305">
        <v>2</v>
      </c>
      <c r="Q305" t="str">
        <f t="shared" si="5"/>
        <v>14</v>
      </c>
    </row>
    <row r="306" spans="1:17" x14ac:dyDescent="0.25">
      <c r="A306">
        <v>305</v>
      </c>
      <c r="H306">
        <v>162.28724399999999</v>
      </c>
      <c r="I306" s="5">
        <v>4</v>
      </c>
      <c r="P306">
        <v>1</v>
      </c>
      <c r="Q306" t="str">
        <f t="shared" si="5"/>
        <v>4</v>
      </c>
    </row>
    <row r="307" spans="1:17" x14ac:dyDescent="0.25">
      <c r="A307">
        <v>306</v>
      </c>
      <c r="H307">
        <v>162.297653</v>
      </c>
      <c r="I307" s="5">
        <v>4</v>
      </c>
      <c r="P307">
        <v>1</v>
      </c>
      <c r="Q307" t="str">
        <f t="shared" si="5"/>
        <v>4</v>
      </c>
    </row>
    <row r="308" spans="1:17" x14ac:dyDescent="0.25">
      <c r="A308">
        <v>307</v>
      </c>
      <c r="F308">
        <v>160.31989799999999</v>
      </c>
      <c r="G308" s="3">
        <v>3</v>
      </c>
      <c r="H308">
        <v>162.33127500000001</v>
      </c>
      <c r="I308" s="5">
        <v>4</v>
      </c>
      <c r="P308">
        <v>2</v>
      </c>
      <c r="Q308" t="str">
        <f t="shared" si="5"/>
        <v>34</v>
      </c>
    </row>
    <row r="309" spans="1:17" x14ac:dyDescent="0.25">
      <c r="A309">
        <v>308</v>
      </c>
      <c r="F309">
        <v>160.31204</v>
      </c>
      <c r="G309" s="3">
        <v>3</v>
      </c>
      <c r="H309">
        <v>162.33107100000001</v>
      </c>
      <c r="I309" s="5">
        <v>4</v>
      </c>
      <c r="P309">
        <v>2</v>
      </c>
      <c r="Q309" t="str">
        <f t="shared" si="5"/>
        <v>34</v>
      </c>
    </row>
    <row r="310" spans="1:17" x14ac:dyDescent="0.25">
      <c r="A310">
        <v>309</v>
      </c>
      <c r="F310">
        <v>160.27249899999998</v>
      </c>
      <c r="G310" s="3">
        <v>3</v>
      </c>
      <c r="H310">
        <v>162.335815</v>
      </c>
      <c r="I310" s="5">
        <v>4</v>
      </c>
      <c r="P310">
        <v>2</v>
      </c>
      <c r="Q310" t="str">
        <f t="shared" si="5"/>
        <v>34</v>
      </c>
    </row>
    <row r="311" spans="1:17" x14ac:dyDescent="0.25">
      <c r="A311">
        <v>310</v>
      </c>
      <c r="F311">
        <v>160.27887699999999</v>
      </c>
      <c r="G311" s="3">
        <v>3</v>
      </c>
      <c r="H311">
        <v>162.350764</v>
      </c>
      <c r="I311" s="5">
        <v>4</v>
      </c>
      <c r="P311">
        <v>2</v>
      </c>
      <c r="Q311" t="str">
        <f t="shared" si="5"/>
        <v>34</v>
      </c>
    </row>
    <row r="312" spans="1:17" x14ac:dyDescent="0.25">
      <c r="A312">
        <v>311</v>
      </c>
      <c r="D312">
        <v>137.30041</v>
      </c>
      <c r="E312" s="2">
        <v>2</v>
      </c>
      <c r="F312">
        <v>160.27545900000001</v>
      </c>
      <c r="G312" s="3">
        <v>3</v>
      </c>
      <c r="H312">
        <v>162.30622399999999</v>
      </c>
      <c r="I312" s="5">
        <v>4</v>
      </c>
      <c r="P312">
        <v>3</v>
      </c>
      <c r="Q312" t="str">
        <f t="shared" si="5"/>
        <v>234</v>
      </c>
    </row>
    <row r="313" spans="1:17" x14ac:dyDescent="0.25">
      <c r="A313">
        <v>312</v>
      </c>
      <c r="D313">
        <v>137.26150000000001</v>
      </c>
      <c r="E313" s="2">
        <v>2</v>
      </c>
      <c r="F313">
        <v>160.246735</v>
      </c>
      <c r="G313" s="3">
        <v>3</v>
      </c>
      <c r="H313">
        <v>162.313469</v>
      </c>
      <c r="I313" s="5">
        <v>4</v>
      </c>
      <c r="P313">
        <v>3</v>
      </c>
      <c r="Q313" t="str">
        <f t="shared" si="5"/>
        <v>234</v>
      </c>
    </row>
    <row r="314" spans="1:17" x14ac:dyDescent="0.25">
      <c r="A314">
        <v>313</v>
      </c>
      <c r="D314">
        <v>137.26150000000001</v>
      </c>
      <c r="E314" s="2">
        <v>2</v>
      </c>
      <c r="F314">
        <v>160.20525499999999</v>
      </c>
      <c r="G314" s="3">
        <v>3</v>
      </c>
      <c r="P314">
        <v>2</v>
      </c>
      <c r="Q314" t="str">
        <f t="shared" si="5"/>
        <v>23</v>
      </c>
    </row>
    <row r="315" spans="1:17" x14ac:dyDescent="0.25">
      <c r="A315">
        <v>314</v>
      </c>
      <c r="D315">
        <v>137.26150000000001</v>
      </c>
      <c r="E315" s="2">
        <v>2</v>
      </c>
      <c r="F315">
        <v>160.223367</v>
      </c>
      <c r="G315" s="3">
        <v>3</v>
      </c>
      <c r="P315">
        <v>2</v>
      </c>
      <c r="Q315" t="str">
        <f t="shared" si="5"/>
        <v>23</v>
      </c>
    </row>
    <row r="316" spans="1:17" x14ac:dyDescent="0.25">
      <c r="A316">
        <v>315</v>
      </c>
      <c r="D316">
        <v>137.26150000000001</v>
      </c>
      <c r="E316" s="2">
        <v>2</v>
      </c>
      <c r="F316">
        <v>160.31989799999999</v>
      </c>
      <c r="G316" s="3">
        <v>3</v>
      </c>
      <c r="P316">
        <v>2</v>
      </c>
      <c r="Q316" t="str">
        <f t="shared" si="5"/>
        <v>23</v>
      </c>
    </row>
    <row r="317" spans="1:17" x14ac:dyDescent="0.25">
      <c r="A317">
        <v>316</v>
      </c>
      <c r="D317">
        <v>137.26150000000001</v>
      </c>
      <c r="E317" s="2">
        <v>2</v>
      </c>
      <c r="F317">
        <v>160.31989799999999</v>
      </c>
      <c r="G317" s="3">
        <v>3</v>
      </c>
      <c r="P317">
        <v>2</v>
      </c>
      <c r="Q317" t="str">
        <f t="shared" si="5"/>
        <v>23</v>
      </c>
    </row>
    <row r="318" spans="1:17" x14ac:dyDescent="0.25">
      <c r="A318">
        <v>317</v>
      </c>
      <c r="D318">
        <v>137.26150000000001</v>
      </c>
      <c r="E318" s="2">
        <v>2</v>
      </c>
      <c r="P318">
        <v>1</v>
      </c>
      <c r="Q318" t="str">
        <f t="shared" si="5"/>
        <v>2</v>
      </c>
    </row>
    <row r="319" spans="1:17" x14ac:dyDescent="0.25">
      <c r="A319">
        <v>318</v>
      </c>
      <c r="D319">
        <v>137.26150000000001</v>
      </c>
      <c r="E319" s="2">
        <v>2</v>
      </c>
      <c r="P319">
        <v>1</v>
      </c>
      <c r="Q319" t="str">
        <f t="shared" si="5"/>
        <v>2</v>
      </c>
    </row>
    <row r="320" spans="1:17" x14ac:dyDescent="0.25">
      <c r="A320">
        <v>319</v>
      </c>
      <c r="D320">
        <v>137.26150000000001</v>
      </c>
      <c r="E320" s="2">
        <v>2</v>
      </c>
      <c r="P320">
        <v>1</v>
      </c>
      <c r="Q320" t="str">
        <f t="shared" si="5"/>
        <v>2</v>
      </c>
    </row>
    <row r="321" spans="1:17" x14ac:dyDescent="0.25">
      <c r="A321">
        <v>320</v>
      </c>
      <c r="B321">
        <v>131.78059999999999</v>
      </c>
      <c r="C321" s="4">
        <v>1</v>
      </c>
      <c r="D321">
        <v>137.26150000000001</v>
      </c>
      <c r="E321" s="2">
        <v>2</v>
      </c>
      <c r="P321">
        <v>2</v>
      </c>
      <c r="Q321" t="str">
        <f t="shared" si="5"/>
        <v>12</v>
      </c>
    </row>
    <row r="322" spans="1:17" x14ac:dyDescent="0.25">
      <c r="A322">
        <v>321</v>
      </c>
      <c r="B322">
        <v>131.849772</v>
      </c>
      <c r="C322" s="4">
        <v>1</v>
      </c>
      <c r="D322">
        <v>137.30041</v>
      </c>
      <c r="E322" s="2">
        <v>2</v>
      </c>
      <c r="P322">
        <v>2</v>
      </c>
      <c r="Q322" t="str">
        <f t="shared" ref="Q322:Q385" si="6">CONCATENATE(C322,E322,G322,I322)</f>
        <v>12</v>
      </c>
    </row>
    <row r="323" spans="1:17" x14ac:dyDescent="0.25">
      <c r="A323">
        <v>322</v>
      </c>
      <c r="B323">
        <v>131.808741</v>
      </c>
      <c r="C323" s="4">
        <v>1</v>
      </c>
      <c r="P323">
        <v>1</v>
      </c>
      <c r="Q323" t="str">
        <f t="shared" si="6"/>
        <v>1</v>
      </c>
    </row>
    <row r="324" spans="1:17" x14ac:dyDescent="0.25">
      <c r="A324">
        <v>323</v>
      </c>
      <c r="B324">
        <v>131.80890100000002</v>
      </c>
      <c r="C324" s="4">
        <v>1</v>
      </c>
      <c r="P324">
        <v>1</v>
      </c>
      <c r="Q324" t="str">
        <f t="shared" si="6"/>
        <v>1</v>
      </c>
    </row>
    <row r="325" spans="1:17" x14ac:dyDescent="0.25">
      <c r="A325">
        <v>324</v>
      </c>
      <c r="B325">
        <v>131.82797100000002</v>
      </c>
      <c r="C325" s="4">
        <v>1</v>
      </c>
      <c r="P325">
        <v>1</v>
      </c>
      <c r="Q325" t="str">
        <f t="shared" si="6"/>
        <v>1</v>
      </c>
    </row>
    <row r="326" spans="1:17" x14ac:dyDescent="0.25">
      <c r="A326">
        <v>325</v>
      </c>
      <c r="B326">
        <v>131.82451500000002</v>
      </c>
      <c r="C326" s="4">
        <v>1</v>
      </c>
      <c r="P326">
        <v>1</v>
      </c>
      <c r="Q326" t="str">
        <f t="shared" si="6"/>
        <v>1</v>
      </c>
    </row>
    <row r="327" spans="1:17" x14ac:dyDescent="0.25">
      <c r="A327">
        <v>326</v>
      </c>
      <c r="B327">
        <v>131.82106300000001</v>
      </c>
      <c r="C327" s="4">
        <v>1</v>
      </c>
      <c r="H327">
        <v>134.81672900000001</v>
      </c>
      <c r="I327" s="5">
        <v>4</v>
      </c>
      <c r="P327">
        <v>2</v>
      </c>
      <c r="Q327" t="str">
        <f t="shared" si="6"/>
        <v>14</v>
      </c>
    </row>
    <row r="328" spans="1:17" x14ac:dyDescent="0.25">
      <c r="A328">
        <v>327</v>
      </c>
      <c r="B328">
        <v>131.82956899999999</v>
      </c>
      <c r="C328" s="4">
        <v>1</v>
      </c>
      <c r="H328">
        <v>134.834925</v>
      </c>
      <c r="I328" s="5">
        <v>4</v>
      </c>
      <c r="P328">
        <v>2</v>
      </c>
      <c r="Q328" t="str">
        <f t="shared" si="6"/>
        <v>14</v>
      </c>
    </row>
    <row r="329" spans="1:17" x14ac:dyDescent="0.25">
      <c r="A329">
        <v>328</v>
      </c>
      <c r="B329">
        <v>131.78059999999999</v>
      </c>
      <c r="C329" s="4">
        <v>1</v>
      </c>
      <c r="H329">
        <v>134.85708900000003</v>
      </c>
      <c r="I329" s="5">
        <v>4</v>
      </c>
      <c r="P329">
        <v>2</v>
      </c>
      <c r="Q329" t="str">
        <f t="shared" si="6"/>
        <v>14</v>
      </c>
    </row>
    <row r="330" spans="1:17" x14ac:dyDescent="0.25">
      <c r="A330">
        <v>329</v>
      </c>
      <c r="B330">
        <v>131.78059999999999</v>
      </c>
      <c r="C330" s="4">
        <v>1</v>
      </c>
      <c r="H330">
        <v>134.88656900000001</v>
      </c>
      <c r="I330" s="5">
        <v>4</v>
      </c>
      <c r="P330">
        <v>2</v>
      </c>
      <c r="Q330" t="str">
        <f t="shared" si="6"/>
        <v>14</v>
      </c>
    </row>
    <row r="331" spans="1:17" x14ac:dyDescent="0.25">
      <c r="A331">
        <v>330</v>
      </c>
      <c r="F331">
        <v>132.548857</v>
      </c>
      <c r="G331" s="3">
        <v>3</v>
      </c>
      <c r="H331">
        <v>134.95120500000002</v>
      </c>
      <c r="I331" s="5">
        <v>4</v>
      </c>
      <c r="P331">
        <v>2</v>
      </c>
      <c r="Q331" t="str">
        <f t="shared" si="6"/>
        <v>34</v>
      </c>
    </row>
    <row r="332" spans="1:17" x14ac:dyDescent="0.25">
      <c r="A332">
        <v>331</v>
      </c>
      <c r="F332">
        <v>132.59895900000001</v>
      </c>
      <c r="G332" s="3">
        <v>3</v>
      </c>
      <c r="H332">
        <v>135.03048200000001</v>
      </c>
      <c r="I332" s="5">
        <v>4</v>
      </c>
      <c r="P332">
        <v>2</v>
      </c>
      <c r="Q332" t="str">
        <f t="shared" si="6"/>
        <v>34</v>
      </c>
    </row>
    <row r="333" spans="1:17" x14ac:dyDescent="0.25">
      <c r="A333">
        <v>332</v>
      </c>
      <c r="F333">
        <v>132.645297</v>
      </c>
      <c r="G333" s="3">
        <v>3</v>
      </c>
      <c r="H333">
        <v>135.08991500000002</v>
      </c>
      <c r="I333" s="5">
        <v>4</v>
      </c>
      <c r="P333">
        <v>2</v>
      </c>
      <c r="Q333" t="str">
        <f t="shared" si="6"/>
        <v>34</v>
      </c>
    </row>
    <row r="334" spans="1:17" x14ac:dyDescent="0.25">
      <c r="A334">
        <v>333</v>
      </c>
      <c r="F334">
        <v>132.60968300000002</v>
      </c>
      <c r="G334" s="3">
        <v>3</v>
      </c>
      <c r="H334">
        <v>135.01120200000003</v>
      </c>
      <c r="I334" s="5">
        <v>4</v>
      </c>
      <c r="P334">
        <v>2</v>
      </c>
      <c r="Q334" t="str">
        <f t="shared" si="6"/>
        <v>34</v>
      </c>
    </row>
    <row r="335" spans="1:17" x14ac:dyDescent="0.25">
      <c r="A335">
        <v>334</v>
      </c>
      <c r="F335">
        <v>132.76389900000001</v>
      </c>
      <c r="G335" s="3">
        <v>3</v>
      </c>
      <c r="H335">
        <v>134.81672900000001</v>
      </c>
      <c r="I335" s="5">
        <v>4</v>
      </c>
      <c r="P335">
        <v>2</v>
      </c>
      <c r="Q335" t="str">
        <f t="shared" si="6"/>
        <v>34</v>
      </c>
    </row>
    <row r="336" spans="1:17" x14ac:dyDescent="0.25">
      <c r="A336">
        <v>335</v>
      </c>
      <c r="F336">
        <v>132.70029300000002</v>
      </c>
      <c r="G336" s="3">
        <v>3</v>
      </c>
      <c r="H336">
        <v>134.81672900000001</v>
      </c>
      <c r="I336" s="5">
        <v>4</v>
      </c>
      <c r="P336">
        <v>2</v>
      </c>
      <c r="Q336" t="str">
        <f t="shared" si="6"/>
        <v>34</v>
      </c>
    </row>
    <row r="337" spans="1:17" x14ac:dyDescent="0.25">
      <c r="A337">
        <v>336</v>
      </c>
      <c r="F337">
        <v>132.86173100000002</v>
      </c>
      <c r="G337" s="3">
        <v>3</v>
      </c>
      <c r="H337">
        <v>134.81672900000001</v>
      </c>
      <c r="I337" s="5">
        <v>4</v>
      </c>
      <c r="P337">
        <v>2</v>
      </c>
      <c r="Q337" t="str">
        <f t="shared" si="6"/>
        <v>34</v>
      </c>
    </row>
    <row r="338" spans="1:17" x14ac:dyDescent="0.25">
      <c r="A338">
        <v>337</v>
      </c>
      <c r="F338">
        <v>132.548857</v>
      </c>
      <c r="G338" s="3">
        <v>3</v>
      </c>
      <c r="P338">
        <v>1</v>
      </c>
      <c r="Q338" t="str">
        <f t="shared" si="6"/>
        <v>3</v>
      </c>
    </row>
    <row r="339" spans="1:17" x14ac:dyDescent="0.25">
      <c r="A339">
        <v>338</v>
      </c>
      <c r="P339">
        <v>0</v>
      </c>
      <c r="Q339" t="str">
        <f t="shared" si="6"/>
        <v/>
      </c>
    </row>
    <row r="340" spans="1:17" x14ac:dyDescent="0.25">
      <c r="A340">
        <v>339</v>
      </c>
      <c r="P340">
        <v>0</v>
      </c>
      <c r="Q340" t="str">
        <f t="shared" si="6"/>
        <v/>
      </c>
    </row>
    <row r="341" spans="1:17" x14ac:dyDescent="0.25">
      <c r="A341">
        <v>340</v>
      </c>
      <c r="P341">
        <v>0</v>
      </c>
      <c r="Q341" t="str">
        <f t="shared" si="6"/>
        <v/>
      </c>
    </row>
    <row r="342" spans="1:17" x14ac:dyDescent="0.25">
      <c r="A342">
        <v>341</v>
      </c>
      <c r="D342">
        <v>110.38714800000001</v>
      </c>
      <c r="E342" s="2">
        <v>2</v>
      </c>
      <c r="P342">
        <v>1</v>
      </c>
      <c r="Q342" t="str">
        <f t="shared" si="6"/>
        <v>2</v>
      </c>
    </row>
    <row r="343" spans="1:17" x14ac:dyDescent="0.25">
      <c r="A343">
        <v>342</v>
      </c>
      <c r="D343">
        <v>110.45441300000002</v>
      </c>
      <c r="E343" s="2">
        <v>2</v>
      </c>
      <c r="P343">
        <v>1</v>
      </c>
      <c r="Q343" t="str">
        <f t="shared" si="6"/>
        <v>2</v>
      </c>
    </row>
    <row r="344" spans="1:17" x14ac:dyDescent="0.25">
      <c r="A344">
        <v>343</v>
      </c>
      <c r="D344">
        <v>110.41941700000001</v>
      </c>
      <c r="E344" s="2">
        <v>2</v>
      </c>
      <c r="P344">
        <v>1</v>
      </c>
      <c r="Q344" t="str">
        <f t="shared" si="6"/>
        <v>2</v>
      </c>
    </row>
    <row r="345" spans="1:17" x14ac:dyDescent="0.25">
      <c r="A345">
        <v>344</v>
      </c>
      <c r="D345">
        <v>110.40709500000001</v>
      </c>
      <c r="E345" s="2">
        <v>2</v>
      </c>
      <c r="P345">
        <v>1</v>
      </c>
      <c r="Q345" t="str">
        <f t="shared" si="6"/>
        <v>2</v>
      </c>
    </row>
    <row r="346" spans="1:17" x14ac:dyDescent="0.25">
      <c r="A346">
        <v>345</v>
      </c>
      <c r="D346">
        <v>110.42369300000001</v>
      </c>
      <c r="E346" s="2">
        <v>2</v>
      </c>
      <c r="P346">
        <v>1</v>
      </c>
      <c r="Q346" t="str">
        <f t="shared" si="6"/>
        <v>2</v>
      </c>
    </row>
    <row r="347" spans="1:17" x14ac:dyDescent="0.25">
      <c r="A347">
        <v>346</v>
      </c>
      <c r="D347">
        <v>110.42637500000001</v>
      </c>
      <c r="E347" s="2">
        <v>2</v>
      </c>
      <c r="P347">
        <v>1</v>
      </c>
      <c r="Q347" t="str">
        <f t="shared" si="6"/>
        <v>2</v>
      </c>
    </row>
    <row r="348" spans="1:17" x14ac:dyDescent="0.25">
      <c r="A348">
        <v>347</v>
      </c>
      <c r="B348">
        <v>103.72972</v>
      </c>
      <c r="C348" s="4">
        <v>1</v>
      </c>
      <c r="D348">
        <v>110.33972800000001</v>
      </c>
      <c r="E348" s="2">
        <v>2</v>
      </c>
      <c r="P348">
        <v>2</v>
      </c>
      <c r="Q348" t="str">
        <f t="shared" si="6"/>
        <v>12</v>
      </c>
    </row>
    <row r="349" spans="1:17" x14ac:dyDescent="0.25">
      <c r="A349">
        <v>348</v>
      </c>
      <c r="B349">
        <v>103.789198</v>
      </c>
      <c r="C349" s="4">
        <v>1</v>
      </c>
      <c r="D349">
        <v>110.36003700000001</v>
      </c>
      <c r="E349" s="2">
        <v>2</v>
      </c>
      <c r="P349">
        <v>2</v>
      </c>
      <c r="Q349" t="str">
        <f t="shared" si="6"/>
        <v>12</v>
      </c>
    </row>
    <row r="350" spans="1:17" x14ac:dyDescent="0.25">
      <c r="A350">
        <v>349</v>
      </c>
      <c r="B350">
        <v>103.742293</v>
      </c>
      <c r="C350" s="4">
        <v>1</v>
      </c>
      <c r="D350">
        <v>110.38714800000001</v>
      </c>
      <c r="E350" s="2">
        <v>2</v>
      </c>
      <c r="P350">
        <v>2</v>
      </c>
      <c r="Q350" t="str">
        <f t="shared" si="6"/>
        <v>12</v>
      </c>
    </row>
    <row r="351" spans="1:17" x14ac:dyDescent="0.25">
      <c r="A351">
        <v>350</v>
      </c>
      <c r="B351">
        <v>103.691214</v>
      </c>
      <c r="C351" s="4">
        <v>1</v>
      </c>
      <c r="P351">
        <v>1</v>
      </c>
      <c r="Q351" t="str">
        <f t="shared" si="6"/>
        <v>1</v>
      </c>
    </row>
    <row r="352" spans="1:17" x14ac:dyDescent="0.25">
      <c r="A352">
        <v>351</v>
      </c>
      <c r="B352">
        <v>103.660082</v>
      </c>
      <c r="C352" s="4">
        <v>1</v>
      </c>
      <c r="P352">
        <v>1</v>
      </c>
      <c r="Q352" t="str">
        <f t="shared" si="6"/>
        <v>1</v>
      </c>
    </row>
    <row r="353" spans="1:17" x14ac:dyDescent="0.25">
      <c r="A353">
        <v>352</v>
      </c>
      <c r="B353">
        <v>103.67570000000001</v>
      </c>
      <c r="C353" s="4">
        <v>1</v>
      </c>
      <c r="P353">
        <v>1</v>
      </c>
      <c r="Q353" t="str">
        <f t="shared" si="6"/>
        <v>1</v>
      </c>
    </row>
    <row r="354" spans="1:17" x14ac:dyDescent="0.25">
      <c r="A354">
        <v>353</v>
      </c>
      <c r="B354">
        <v>103.708792</v>
      </c>
      <c r="C354" s="4">
        <v>1</v>
      </c>
      <c r="H354">
        <v>104.26427700000001</v>
      </c>
      <c r="I354" s="5">
        <v>4</v>
      </c>
      <c r="P354">
        <v>2</v>
      </c>
      <c r="Q354" t="str">
        <f t="shared" si="6"/>
        <v>14</v>
      </c>
    </row>
    <row r="355" spans="1:17" x14ac:dyDescent="0.25">
      <c r="A355">
        <v>354</v>
      </c>
      <c r="B355">
        <v>103.72972</v>
      </c>
      <c r="C355" s="4">
        <v>1</v>
      </c>
      <c r="H355">
        <v>104.25139100000001</v>
      </c>
      <c r="I355" s="5">
        <v>4</v>
      </c>
      <c r="P355">
        <v>2</v>
      </c>
      <c r="Q355" t="str">
        <f t="shared" si="6"/>
        <v>14</v>
      </c>
    </row>
    <row r="356" spans="1:17" x14ac:dyDescent="0.25">
      <c r="A356">
        <v>355</v>
      </c>
      <c r="F356">
        <v>103.18881800000001</v>
      </c>
      <c r="G356" s="3">
        <v>3</v>
      </c>
      <c r="H356">
        <v>104.234435</v>
      </c>
      <c r="I356" s="5">
        <v>4</v>
      </c>
      <c r="P356">
        <v>2</v>
      </c>
      <c r="Q356" t="str">
        <f t="shared" si="6"/>
        <v>34</v>
      </c>
    </row>
    <row r="357" spans="1:17" x14ac:dyDescent="0.25">
      <c r="A357">
        <v>356</v>
      </c>
      <c r="F357">
        <v>103.127741</v>
      </c>
      <c r="G357" s="3">
        <v>3</v>
      </c>
      <c r="H357">
        <v>104.24531</v>
      </c>
      <c r="I357" s="5">
        <v>4</v>
      </c>
      <c r="P357">
        <v>2</v>
      </c>
      <c r="Q357" t="str">
        <f t="shared" si="6"/>
        <v>34</v>
      </c>
    </row>
    <row r="358" spans="1:17" x14ac:dyDescent="0.25">
      <c r="A358">
        <v>357</v>
      </c>
      <c r="F358">
        <v>103.11609100000001</v>
      </c>
      <c r="G358" s="3">
        <v>3</v>
      </c>
      <c r="H358">
        <v>104.27205900000001</v>
      </c>
      <c r="I358" s="5">
        <v>4</v>
      </c>
      <c r="P358">
        <v>2</v>
      </c>
      <c r="Q358" t="str">
        <f t="shared" si="6"/>
        <v>34</v>
      </c>
    </row>
    <row r="359" spans="1:17" x14ac:dyDescent="0.25">
      <c r="A359">
        <v>358</v>
      </c>
      <c r="F359">
        <v>103.15310100000001</v>
      </c>
      <c r="G359" s="3">
        <v>3</v>
      </c>
      <c r="H359">
        <v>104.29716300000001</v>
      </c>
      <c r="I359" s="5">
        <v>4</v>
      </c>
      <c r="P359">
        <v>2</v>
      </c>
      <c r="Q359" t="str">
        <f t="shared" si="6"/>
        <v>34</v>
      </c>
    </row>
    <row r="360" spans="1:17" x14ac:dyDescent="0.25">
      <c r="A360">
        <v>359</v>
      </c>
      <c r="F360">
        <v>103.14892400000001</v>
      </c>
      <c r="G360" s="3">
        <v>3</v>
      </c>
      <c r="H360">
        <v>104.302577</v>
      </c>
      <c r="I360" s="5">
        <v>4</v>
      </c>
      <c r="P360">
        <v>2</v>
      </c>
      <c r="Q360" t="str">
        <f t="shared" si="6"/>
        <v>34</v>
      </c>
    </row>
    <row r="361" spans="1:17" x14ac:dyDescent="0.25">
      <c r="A361">
        <v>360</v>
      </c>
      <c r="F361">
        <v>103.16144800000001</v>
      </c>
      <c r="G361" s="3">
        <v>3</v>
      </c>
      <c r="H361">
        <v>104.237887</v>
      </c>
      <c r="I361" s="5">
        <v>4</v>
      </c>
      <c r="P361">
        <v>2</v>
      </c>
      <c r="Q361" t="str">
        <f t="shared" si="6"/>
        <v>34</v>
      </c>
    </row>
    <row r="362" spans="1:17" x14ac:dyDescent="0.25">
      <c r="A362">
        <v>361</v>
      </c>
      <c r="F362">
        <v>103.08073300000001</v>
      </c>
      <c r="G362" s="3">
        <v>3</v>
      </c>
      <c r="H362">
        <v>104.26427700000001</v>
      </c>
      <c r="I362" s="5">
        <v>4</v>
      </c>
      <c r="P362">
        <v>2</v>
      </c>
      <c r="Q362" t="str">
        <f t="shared" si="6"/>
        <v>34</v>
      </c>
    </row>
    <row r="363" spans="1:17" x14ac:dyDescent="0.25">
      <c r="A363">
        <v>362</v>
      </c>
      <c r="F363">
        <v>103.18881800000001</v>
      </c>
      <c r="G363" s="3">
        <v>3</v>
      </c>
      <c r="H363">
        <v>104.26427700000001</v>
      </c>
      <c r="I363" s="5">
        <v>4</v>
      </c>
      <c r="P363">
        <v>2</v>
      </c>
      <c r="Q363" t="str">
        <f t="shared" si="6"/>
        <v>34</v>
      </c>
    </row>
    <row r="364" spans="1:17" x14ac:dyDescent="0.25">
      <c r="A364">
        <v>363</v>
      </c>
      <c r="D364">
        <v>83.918759000000009</v>
      </c>
      <c r="E364" s="2">
        <v>2</v>
      </c>
      <c r="P364">
        <v>1</v>
      </c>
      <c r="Q364" t="str">
        <f t="shared" si="6"/>
        <v>2</v>
      </c>
    </row>
    <row r="365" spans="1:17" x14ac:dyDescent="0.25">
      <c r="A365">
        <v>364</v>
      </c>
      <c r="D365">
        <v>83.79103400000001</v>
      </c>
      <c r="E365" s="2">
        <v>2</v>
      </c>
      <c r="P365">
        <v>1</v>
      </c>
      <c r="Q365" t="str">
        <f t="shared" si="6"/>
        <v>2</v>
      </c>
    </row>
    <row r="366" spans="1:17" x14ac:dyDescent="0.25">
      <c r="A366">
        <v>365</v>
      </c>
      <c r="D366">
        <v>83.872732000000013</v>
      </c>
      <c r="E366" s="2">
        <v>2</v>
      </c>
      <c r="P366">
        <v>1</v>
      </c>
      <c r="Q366" t="str">
        <f t="shared" si="6"/>
        <v>2</v>
      </c>
    </row>
    <row r="367" spans="1:17" x14ac:dyDescent="0.25">
      <c r="A367">
        <v>366</v>
      </c>
      <c r="D367">
        <v>83.870772000000002</v>
      </c>
      <c r="E367" s="2">
        <v>2</v>
      </c>
      <c r="P367">
        <v>1</v>
      </c>
      <c r="Q367" t="str">
        <f t="shared" si="6"/>
        <v>2</v>
      </c>
    </row>
    <row r="368" spans="1:17" x14ac:dyDescent="0.25">
      <c r="A368">
        <v>367</v>
      </c>
      <c r="D368">
        <v>83.874175000000008</v>
      </c>
      <c r="E368" s="2">
        <v>2</v>
      </c>
      <c r="P368">
        <v>1</v>
      </c>
      <c r="Q368" t="str">
        <f t="shared" si="6"/>
        <v>2</v>
      </c>
    </row>
    <row r="369" spans="1:17" x14ac:dyDescent="0.25">
      <c r="A369">
        <v>368</v>
      </c>
      <c r="D369">
        <v>83.867266999999998</v>
      </c>
      <c r="E369" s="2">
        <v>2</v>
      </c>
      <c r="P369">
        <v>1</v>
      </c>
      <c r="Q369" t="str">
        <f t="shared" si="6"/>
        <v>2</v>
      </c>
    </row>
    <row r="370" spans="1:17" x14ac:dyDescent="0.25">
      <c r="A370">
        <v>369</v>
      </c>
      <c r="D370">
        <v>83.843196000000006</v>
      </c>
      <c r="E370" s="2">
        <v>2</v>
      </c>
      <c r="P370">
        <v>1</v>
      </c>
      <c r="Q370" t="str">
        <f t="shared" si="6"/>
        <v>2</v>
      </c>
    </row>
    <row r="371" spans="1:17" x14ac:dyDescent="0.25">
      <c r="A371">
        <v>370</v>
      </c>
      <c r="B371">
        <v>77.282618000000014</v>
      </c>
      <c r="C371" s="4">
        <v>1</v>
      </c>
      <c r="D371">
        <v>83.823817000000005</v>
      </c>
      <c r="E371" s="2">
        <v>2</v>
      </c>
      <c r="P371">
        <v>2</v>
      </c>
      <c r="Q371" t="str">
        <f t="shared" si="6"/>
        <v>12</v>
      </c>
    </row>
    <row r="372" spans="1:17" x14ac:dyDescent="0.25">
      <c r="A372">
        <v>371</v>
      </c>
      <c r="B372">
        <v>77.261123000000012</v>
      </c>
      <c r="C372" s="4">
        <v>1</v>
      </c>
      <c r="D372">
        <v>83.918759000000009</v>
      </c>
      <c r="E372" s="2">
        <v>2</v>
      </c>
      <c r="P372">
        <v>2</v>
      </c>
      <c r="Q372" t="str">
        <f t="shared" si="6"/>
        <v>12</v>
      </c>
    </row>
    <row r="373" spans="1:17" x14ac:dyDescent="0.25">
      <c r="A373">
        <v>372</v>
      </c>
      <c r="B373">
        <v>77.277721000000014</v>
      </c>
      <c r="C373" s="4">
        <v>1</v>
      </c>
      <c r="P373">
        <v>1</v>
      </c>
      <c r="Q373" t="str">
        <f t="shared" si="6"/>
        <v>1</v>
      </c>
    </row>
    <row r="374" spans="1:17" x14ac:dyDescent="0.25">
      <c r="A374">
        <v>373</v>
      </c>
      <c r="B374">
        <v>77.287823000000003</v>
      </c>
      <c r="C374" s="4">
        <v>1</v>
      </c>
      <c r="P374">
        <v>1</v>
      </c>
      <c r="Q374" t="str">
        <f t="shared" si="6"/>
        <v>1</v>
      </c>
    </row>
    <row r="375" spans="1:17" x14ac:dyDescent="0.25">
      <c r="A375">
        <v>374</v>
      </c>
      <c r="B375">
        <v>77.28730800000001</v>
      </c>
      <c r="C375" s="4">
        <v>1</v>
      </c>
      <c r="P375">
        <v>1</v>
      </c>
      <c r="Q375" t="str">
        <f t="shared" si="6"/>
        <v>1</v>
      </c>
    </row>
    <row r="376" spans="1:17" x14ac:dyDescent="0.25">
      <c r="A376">
        <v>375</v>
      </c>
      <c r="B376">
        <v>77.310142000000013</v>
      </c>
      <c r="C376" s="4">
        <v>1</v>
      </c>
      <c r="P376">
        <v>1</v>
      </c>
      <c r="Q376" t="str">
        <f t="shared" si="6"/>
        <v>1</v>
      </c>
    </row>
    <row r="377" spans="1:17" x14ac:dyDescent="0.25">
      <c r="A377">
        <v>376</v>
      </c>
      <c r="B377">
        <v>77.299524000000005</v>
      </c>
      <c r="C377" s="4">
        <v>1</v>
      </c>
      <c r="P377">
        <v>1</v>
      </c>
      <c r="Q377" t="str">
        <f t="shared" si="6"/>
        <v>1</v>
      </c>
    </row>
    <row r="378" spans="1:17" x14ac:dyDescent="0.25">
      <c r="A378">
        <v>377</v>
      </c>
      <c r="B378">
        <v>77.282618000000014</v>
      </c>
      <c r="C378" s="4">
        <v>1</v>
      </c>
      <c r="H378">
        <v>77.67687500000001</v>
      </c>
      <c r="I378" s="5">
        <v>4</v>
      </c>
      <c r="P378">
        <v>2</v>
      </c>
      <c r="Q378" t="str">
        <f t="shared" si="6"/>
        <v>14</v>
      </c>
    </row>
    <row r="379" spans="1:17" x14ac:dyDescent="0.25">
      <c r="A379">
        <v>378</v>
      </c>
      <c r="B379">
        <v>77.282618000000014</v>
      </c>
      <c r="C379" s="4">
        <v>1</v>
      </c>
      <c r="H379">
        <v>77.703420000000008</v>
      </c>
      <c r="I379" s="5">
        <v>4</v>
      </c>
      <c r="P379">
        <v>2</v>
      </c>
      <c r="Q379" t="str">
        <f t="shared" si="6"/>
        <v>14</v>
      </c>
    </row>
    <row r="380" spans="1:17" x14ac:dyDescent="0.25">
      <c r="A380">
        <v>379</v>
      </c>
      <c r="F380">
        <v>75.919391000000005</v>
      </c>
      <c r="G380" s="3">
        <v>3</v>
      </c>
      <c r="H380">
        <v>77.674762000000001</v>
      </c>
      <c r="I380" s="5">
        <v>4</v>
      </c>
      <c r="P380">
        <v>2</v>
      </c>
      <c r="Q380" t="str">
        <f t="shared" si="6"/>
        <v>34</v>
      </c>
    </row>
    <row r="381" spans="1:17" x14ac:dyDescent="0.25">
      <c r="A381">
        <v>380</v>
      </c>
      <c r="F381">
        <v>75.884186</v>
      </c>
      <c r="G381" s="3">
        <v>3</v>
      </c>
      <c r="H381">
        <v>77.682905000000005</v>
      </c>
      <c r="I381" s="5">
        <v>4</v>
      </c>
      <c r="P381">
        <v>2</v>
      </c>
      <c r="Q381" t="str">
        <f t="shared" si="6"/>
        <v>34</v>
      </c>
    </row>
    <row r="382" spans="1:17" x14ac:dyDescent="0.25">
      <c r="A382">
        <v>381</v>
      </c>
      <c r="F382">
        <v>75.907536000000007</v>
      </c>
      <c r="G382" s="3">
        <v>3</v>
      </c>
      <c r="H382">
        <v>77.688472000000004</v>
      </c>
      <c r="I382" s="5">
        <v>4</v>
      </c>
      <c r="P382">
        <v>2</v>
      </c>
      <c r="Q382" t="str">
        <f t="shared" si="6"/>
        <v>34</v>
      </c>
    </row>
    <row r="383" spans="1:17" x14ac:dyDescent="0.25">
      <c r="A383">
        <v>382</v>
      </c>
      <c r="F383">
        <v>75.895113000000009</v>
      </c>
      <c r="G383" s="3">
        <v>3</v>
      </c>
      <c r="H383">
        <v>77.705893000000003</v>
      </c>
      <c r="I383" s="5">
        <v>4</v>
      </c>
      <c r="P383">
        <v>2</v>
      </c>
      <c r="Q383" t="str">
        <f t="shared" si="6"/>
        <v>34</v>
      </c>
    </row>
    <row r="384" spans="1:17" x14ac:dyDescent="0.25">
      <c r="A384">
        <v>383</v>
      </c>
      <c r="F384">
        <v>75.854961000000003</v>
      </c>
      <c r="G384" s="3">
        <v>3</v>
      </c>
      <c r="H384">
        <v>77.692801000000003</v>
      </c>
      <c r="I384" s="5">
        <v>4</v>
      </c>
      <c r="P384">
        <v>2</v>
      </c>
      <c r="Q384" t="str">
        <f t="shared" si="6"/>
        <v>34</v>
      </c>
    </row>
    <row r="385" spans="1:17" x14ac:dyDescent="0.25">
      <c r="A385">
        <v>384</v>
      </c>
      <c r="F385">
        <v>75.911607000000004</v>
      </c>
      <c r="G385" s="3">
        <v>3</v>
      </c>
      <c r="H385">
        <v>77.653164000000004</v>
      </c>
      <c r="I385" s="5">
        <v>4</v>
      </c>
      <c r="P385">
        <v>2</v>
      </c>
      <c r="Q385" t="str">
        <f t="shared" si="6"/>
        <v>34</v>
      </c>
    </row>
    <row r="386" spans="1:17" x14ac:dyDescent="0.25">
      <c r="A386">
        <v>385</v>
      </c>
      <c r="D386">
        <v>61.534736000000002</v>
      </c>
      <c r="E386" s="2">
        <v>2</v>
      </c>
      <c r="F386">
        <v>75.939596000000009</v>
      </c>
      <c r="G386" s="3">
        <v>3</v>
      </c>
      <c r="H386">
        <v>77.67687500000001</v>
      </c>
      <c r="I386" s="5">
        <v>4</v>
      </c>
      <c r="P386">
        <v>3</v>
      </c>
      <c r="Q386" t="str">
        <f t="shared" ref="Q386:Q449" si="7">CONCATENATE(C386,E386,G386,I386)</f>
        <v>234</v>
      </c>
    </row>
    <row r="387" spans="1:17" x14ac:dyDescent="0.25">
      <c r="A387">
        <v>386</v>
      </c>
      <c r="D387">
        <v>61.518959000000002</v>
      </c>
      <c r="E387" s="2">
        <v>2</v>
      </c>
      <c r="F387">
        <v>75.923617000000007</v>
      </c>
      <c r="G387" s="3">
        <v>3</v>
      </c>
      <c r="P387">
        <v>2</v>
      </c>
      <c r="Q387" t="str">
        <f t="shared" si="7"/>
        <v>23</v>
      </c>
    </row>
    <row r="388" spans="1:17" x14ac:dyDescent="0.25">
      <c r="A388">
        <v>387</v>
      </c>
      <c r="D388">
        <v>61.510986000000003</v>
      </c>
      <c r="E388" s="2">
        <v>2</v>
      </c>
      <c r="F388">
        <v>75.919391000000005</v>
      </c>
      <c r="G388" s="3">
        <v>3</v>
      </c>
      <c r="P388">
        <v>2</v>
      </c>
      <c r="Q388" t="str">
        <f t="shared" si="7"/>
        <v>23</v>
      </c>
    </row>
    <row r="389" spans="1:17" x14ac:dyDescent="0.25">
      <c r="A389">
        <v>388</v>
      </c>
      <c r="D389">
        <v>61.538226999999999</v>
      </c>
      <c r="E389" s="2">
        <v>2</v>
      </c>
      <c r="P389">
        <v>1</v>
      </c>
      <c r="Q389" t="str">
        <f t="shared" si="7"/>
        <v>2</v>
      </c>
    </row>
    <row r="390" spans="1:17" x14ac:dyDescent="0.25">
      <c r="A390">
        <v>389</v>
      </c>
      <c r="D390">
        <v>61.521717000000002</v>
      </c>
      <c r="E390" s="2">
        <v>2</v>
      </c>
      <c r="P390">
        <v>1</v>
      </c>
      <c r="Q390" t="str">
        <f t="shared" si="7"/>
        <v>2</v>
      </c>
    </row>
    <row r="391" spans="1:17" x14ac:dyDescent="0.25">
      <c r="A391">
        <v>390</v>
      </c>
      <c r="D391">
        <v>61.506247999999999</v>
      </c>
      <c r="E391" s="2">
        <v>2</v>
      </c>
      <c r="P391">
        <v>1</v>
      </c>
      <c r="Q391" t="str">
        <f t="shared" si="7"/>
        <v>2</v>
      </c>
    </row>
    <row r="392" spans="1:17" x14ac:dyDescent="0.25">
      <c r="A392">
        <v>391</v>
      </c>
      <c r="D392">
        <v>61.522338000000005</v>
      </c>
      <c r="E392" s="2">
        <v>2</v>
      </c>
      <c r="P392">
        <v>1</v>
      </c>
      <c r="Q392" t="str">
        <f t="shared" si="7"/>
        <v>2</v>
      </c>
    </row>
    <row r="393" spans="1:17" x14ac:dyDescent="0.25">
      <c r="A393">
        <v>392</v>
      </c>
      <c r="D393">
        <v>61.525829000000002</v>
      </c>
      <c r="E393" s="2">
        <v>2</v>
      </c>
      <c r="P393">
        <v>1</v>
      </c>
      <c r="Q393" t="str">
        <f t="shared" si="7"/>
        <v>2</v>
      </c>
    </row>
    <row r="394" spans="1:17" x14ac:dyDescent="0.25">
      <c r="A394">
        <v>393</v>
      </c>
      <c r="B394">
        <v>55.201145000000004</v>
      </c>
      <c r="C394" s="4">
        <v>1</v>
      </c>
      <c r="D394">
        <v>61.544376</v>
      </c>
      <c r="E394" s="2">
        <v>2</v>
      </c>
      <c r="P394">
        <v>2</v>
      </c>
      <c r="Q394" t="str">
        <f t="shared" si="7"/>
        <v>12</v>
      </c>
    </row>
    <row r="395" spans="1:17" x14ac:dyDescent="0.25">
      <c r="A395">
        <v>394</v>
      </c>
      <c r="B395">
        <v>55.2639</v>
      </c>
      <c r="C395" s="4">
        <v>1</v>
      </c>
      <c r="D395">
        <v>61.534736000000002</v>
      </c>
      <c r="E395" s="2">
        <v>2</v>
      </c>
      <c r="P395">
        <v>2</v>
      </c>
      <c r="Q395" t="str">
        <f t="shared" si="7"/>
        <v>12</v>
      </c>
    </row>
    <row r="396" spans="1:17" x14ac:dyDescent="0.25">
      <c r="A396">
        <v>395</v>
      </c>
      <c r="B396">
        <v>55.262287000000001</v>
      </c>
      <c r="C396" s="4">
        <v>1</v>
      </c>
      <c r="D396">
        <v>61.534736000000002</v>
      </c>
      <c r="E396" s="2">
        <v>2</v>
      </c>
      <c r="P396">
        <v>2</v>
      </c>
      <c r="Q396" t="str">
        <f t="shared" si="7"/>
        <v>12</v>
      </c>
    </row>
    <row r="397" spans="1:17" x14ac:dyDescent="0.25">
      <c r="A397">
        <v>396</v>
      </c>
      <c r="B397">
        <v>55.266925000000001</v>
      </c>
      <c r="C397" s="4">
        <v>1</v>
      </c>
      <c r="P397">
        <v>1</v>
      </c>
      <c r="Q397" t="str">
        <f t="shared" si="7"/>
        <v>1</v>
      </c>
    </row>
    <row r="398" spans="1:17" x14ac:dyDescent="0.25">
      <c r="A398">
        <v>397</v>
      </c>
      <c r="B398">
        <v>55.278120999999999</v>
      </c>
      <c r="C398" s="4">
        <v>1</v>
      </c>
      <c r="P398">
        <v>1</v>
      </c>
      <c r="Q398" t="str">
        <f t="shared" si="7"/>
        <v>1</v>
      </c>
    </row>
    <row r="399" spans="1:17" x14ac:dyDescent="0.25">
      <c r="A399">
        <v>398</v>
      </c>
      <c r="B399">
        <v>55.300048000000004</v>
      </c>
      <c r="C399" s="4">
        <v>1</v>
      </c>
      <c r="P399">
        <v>1</v>
      </c>
      <c r="Q399" t="str">
        <f t="shared" si="7"/>
        <v>1</v>
      </c>
    </row>
    <row r="400" spans="1:17" x14ac:dyDescent="0.25">
      <c r="A400">
        <v>399</v>
      </c>
      <c r="B400">
        <v>55.260414000000004</v>
      </c>
      <c r="C400" s="4">
        <v>1</v>
      </c>
      <c r="P400">
        <v>1</v>
      </c>
      <c r="Q400" t="str">
        <f t="shared" si="7"/>
        <v>1</v>
      </c>
    </row>
    <row r="401" spans="1:17" x14ac:dyDescent="0.25">
      <c r="A401">
        <v>400</v>
      </c>
      <c r="B401">
        <v>55.265464000000001</v>
      </c>
      <c r="C401" s="4">
        <v>1</v>
      </c>
      <c r="H401">
        <v>56.542236000000003</v>
      </c>
      <c r="I401" s="5">
        <v>4</v>
      </c>
      <c r="P401">
        <v>2</v>
      </c>
      <c r="Q401" t="str">
        <f t="shared" si="7"/>
        <v>14</v>
      </c>
    </row>
    <row r="402" spans="1:17" x14ac:dyDescent="0.25">
      <c r="A402">
        <v>401</v>
      </c>
      <c r="B402">
        <v>55.201145000000004</v>
      </c>
      <c r="C402" s="4">
        <v>1</v>
      </c>
      <c r="H402">
        <v>56.553173000000001</v>
      </c>
      <c r="I402" s="5">
        <v>4</v>
      </c>
      <c r="P402">
        <v>2</v>
      </c>
      <c r="Q402" t="str">
        <f t="shared" si="7"/>
        <v>14</v>
      </c>
    </row>
    <row r="403" spans="1:17" x14ac:dyDescent="0.25">
      <c r="A403">
        <v>402</v>
      </c>
      <c r="H403">
        <v>56.587028000000004</v>
      </c>
      <c r="I403" s="5">
        <v>4</v>
      </c>
      <c r="P403">
        <v>1</v>
      </c>
      <c r="Q403" t="str">
        <f t="shared" si="7"/>
        <v>4</v>
      </c>
    </row>
    <row r="404" spans="1:17" x14ac:dyDescent="0.25">
      <c r="A404">
        <v>403</v>
      </c>
      <c r="F404">
        <v>53.854267</v>
      </c>
      <c r="G404" s="3">
        <v>3</v>
      </c>
      <c r="H404">
        <v>56.582912</v>
      </c>
      <c r="I404" s="5">
        <v>4</v>
      </c>
      <c r="P404">
        <v>2</v>
      </c>
      <c r="Q404" t="str">
        <f t="shared" si="7"/>
        <v>34</v>
      </c>
    </row>
    <row r="405" spans="1:17" x14ac:dyDescent="0.25">
      <c r="A405">
        <v>404</v>
      </c>
      <c r="F405">
        <v>53.866508000000003</v>
      </c>
      <c r="G405" s="3">
        <v>3</v>
      </c>
      <c r="H405">
        <v>56.619892</v>
      </c>
      <c r="I405" s="5">
        <v>4</v>
      </c>
      <c r="P405">
        <v>2</v>
      </c>
      <c r="Q405" t="str">
        <f t="shared" si="7"/>
        <v>34</v>
      </c>
    </row>
    <row r="406" spans="1:17" x14ac:dyDescent="0.25">
      <c r="A406">
        <v>405</v>
      </c>
      <c r="F406">
        <v>53.853904</v>
      </c>
      <c r="G406" s="3">
        <v>3</v>
      </c>
      <c r="H406">
        <v>56.643123000000003</v>
      </c>
      <c r="I406" s="5">
        <v>4</v>
      </c>
      <c r="P406">
        <v>2</v>
      </c>
      <c r="Q406" t="str">
        <f t="shared" si="7"/>
        <v>34</v>
      </c>
    </row>
    <row r="407" spans="1:17" x14ac:dyDescent="0.25">
      <c r="A407">
        <v>406</v>
      </c>
      <c r="F407">
        <v>53.825881000000003</v>
      </c>
      <c r="G407" s="3">
        <v>3</v>
      </c>
      <c r="H407">
        <v>56.661037</v>
      </c>
      <c r="I407" s="5">
        <v>4</v>
      </c>
      <c r="P407">
        <v>2</v>
      </c>
      <c r="Q407" t="str">
        <f t="shared" si="7"/>
        <v>34</v>
      </c>
    </row>
    <row r="408" spans="1:17" x14ac:dyDescent="0.25">
      <c r="A408">
        <v>407</v>
      </c>
      <c r="F408">
        <v>53.826770000000003</v>
      </c>
      <c r="G408" s="3">
        <v>3</v>
      </c>
      <c r="H408">
        <v>56.604475999999998</v>
      </c>
      <c r="I408" s="5">
        <v>4</v>
      </c>
      <c r="P408">
        <v>2</v>
      </c>
      <c r="Q408" t="str">
        <f t="shared" si="7"/>
        <v>34</v>
      </c>
    </row>
    <row r="409" spans="1:17" x14ac:dyDescent="0.25">
      <c r="A409">
        <v>408</v>
      </c>
      <c r="D409">
        <v>38.078954000000003</v>
      </c>
      <c r="E409" s="2">
        <v>2</v>
      </c>
      <c r="F409">
        <v>53.835258000000003</v>
      </c>
      <c r="G409" s="3">
        <v>3</v>
      </c>
      <c r="H409">
        <v>56.508228000000003</v>
      </c>
      <c r="I409" s="5">
        <v>4</v>
      </c>
      <c r="P409">
        <v>3</v>
      </c>
      <c r="Q409" t="str">
        <f t="shared" si="7"/>
        <v>234</v>
      </c>
    </row>
    <row r="410" spans="1:17" x14ac:dyDescent="0.25">
      <c r="A410">
        <v>409</v>
      </c>
      <c r="D410">
        <v>38.061038000000003</v>
      </c>
      <c r="E410" s="2">
        <v>2</v>
      </c>
      <c r="F410">
        <v>53.835933000000004</v>
      </c>
      <c r="G410" s="3">
        <v>3</v>
      </c>
      <c r="H410">
        <v>56.542236000000003</v>
      </c>
      <c r="I410" s="5">
        <v>4</v>
      </c>
      <c r="P410">
        <v>3</v>
      </c>
      <c r="Q410" t="str">
        <f t="shared" si="7"/>
        <v>234</v>
      </c>
    </row>
    <row r="411" spans="1:17" x14ac:dyDescent="0.25">
      <c r="A411">
        <v>410</v>
      </c>
      <c r="D411">
        <v>38.058329999999998</v>
      </c>
      <c r="E411" s="2">
        <v>2</v>
      </c>
      <c r="F411">
        <v>53.878852000000002</v>
      </c>
      <c r="G411" s="3">
        <v>3</v>
      </c>
      <c r="P411">
        <v>2</v>
      </c>
      <c r="Q411" t="str">
        <f t="shared" si="7"/>
        <v>23</v>
      </c>
    </row>
    <row r="412" spans="1:17" x14ac:dyDescent="0.25">
      <c r="A412">
        <v>411</v>
      </c>
      <c r="D412">
        <v>38.077133000000003</v>
      </c>
      <c r="E412" s="2">
        <v>2</v>
      </c>
      <c r="F412">
        <v>53.752391000000003</v>
      </c>
      <c r="G412" s="3">
        <v>3</v>
      </c>
      <c r="P412">
        <v>2</v>
      </c>
      <c r="Q412" t="str">
        <f t="shared" si="7"/>
        <v>23</v>
      </c>
    </row>
    <row r="413" spans="1:17" x14ac:dyDescent="0.25">
      <c r="A413">
        <v>412</v>
      </c>
      <c r="D413">
        <v>38.070051000000007</v>
      </c>
      <c r="E413" s="2">
        <v>2</v>
      </c>
      <c r="F413">
        <v>53.854267</v>
      </c>
      <c r="G413" s="3">
        <v>3</v>
      </c>
      <c r="P413">
        <v>2</v>
      </c>
      <c r="Q413" t="str">
        <f t="shared" si="7"/>
        <v>23</v>
      </c>
    </row>
    <row r="414" spans="1:17" x14ac:dyDescent="0.25">
      <c r="A414">
        <v>413</v>
      </c>
      <c r="D414">
        <v>38.043849000000002</v>
      </c>
      <c r="E414" s="2">
        <v>2</v>
      </c>
      <c r="P414">
        <v>1</v>
      </c>
      <c r="Q414" t="str">
        <f t="shared" si="7"/>
        <v>2</v>
      </c>
    </row>
    <row r="415" spans="1:17" x14ac:dyDescent="0.25">
      <c r="A415">
        <v>414</v>
      </c>
      <c r="D415">
        <v>38.036560000000001</v>
      </c>
      <c r="E415" s="2">
        <v>2</v>
      </c>
      <c r="P415">
        <v>1</v>
      </c>
      <c r="Q415" t="str">
        <f t="shared" si="7"/>
        <v>2</v>
      </c>
    </row>
    <row r="416" spans="1:17" x14ac:dyDescent="0.25">
      <c r="A416">
        <v>415</v>
      </c>
      <c r="D416">
        <v>38.008955</v>
      </c>
      <c r="E416" s="2">
        <v>2</v>
      </c>
      <c r="P416">
        <v>1</v>
      </c>
      <c r="Q416" t="str">
        <f t="shared" si="7"/>
        <v>2</v>
      </c>
    </row>
    <row r="417" spans="1:17" x14ac:dyDescent="0.25">
      <c r="A417">
        <v>416</v>
      </c>
      <c r="B417">
        <v>31.598798000000002</v>
      </c>
      <c r="C417" s="4">
        <v>1</v>
      </c>
      <c r="D417">
        <v>37.981713999999997</v>
      </c>
      <c r="E417" s="2">
        <v>2</v>
      </c>
      <c r="P417">
        <v>2</v>
      </c>
      <c r="Q417" t="str">
        <f t="shared" si="7"/>
        <v>12</v>
      </c>
    </row>
    <row r="418" spans="1:17" x14ac:dyDescent="0.25">
      <c r="A418">
        <v>417</v>
      </c>
      <c r="B418">
        <v>31.628017</v>
      </c>
      <c r="C418" s="4">
        <v>1</v>
      </c>
      <c r="D418">
        <v>37.981298000000002</v>
      </c>
      <c r="E418" s="2">
        <v>2</v>
      </c>
      <c r="P418">
        <v>2</v>
      </c>
      <c r="Q418" t="str">
        <f t="shared" si="7"/>
        <v>12</v>
      </c>
    </row>
    <row r="419" spans="1:17" x14ac:dyDescent="0.25">
      <c r="A419">
        <v>418</v>
      </c>
      <c r="B419">
        <v>31.564996000000001</v>
      </c>
      <c r="C419" s="4">
        <v>1</v>
      </c>
      <c r="D419">
        <v>37.929631999999998</v>
      </c>
      <c r="E419" s="2">
        <v>2</v>
      </c>
      <c r="P419">
        <v>2</v>
      </c>
      <c r="Q419" t="str">
        <f t="shared" si="7"/>
        <v>12</v>
      </c>
    </row>
    <row r="420" spans="1:17" x14ac:dyDescent="0.25">
      <c r="A420">
        <v>419</v>
      </c>
      <c r="B420">
        <v>31.546558000000005</v>
      </c>
      <c r="C420" s="4">
        <v>1</v>
      </c>
      <c r="D420">
        <v>38.078954000000003</v>
      </c>
      <c r="E420" s="2">
        <v>2</v>
      </c>
      <c r="P420">
        <v>2</v>
      </c>
      <c r="Q420" t="str">
        <f t="shared" si="7"/>
        <v>12</v>
      </c>
    </row>
    <row r="421" spans="1:17" x14ac:dyDescent="0.25">
      <c r="A421">
        <v>420</v>
      </c>
      <c r="B421">
        <v>31.577235999999999</v>
      </c>
      <c r="C421" s="4">
        <v>1</v>
      </c>
      <c r="P421">
        <v>1</v>
      </c>
      <c r="Q421" t="str">
        <f t="shared" si="7"/>
        <v>1</v>
      </c>
    </row>
    <row r="422" spans="1:17" x14ac:dyDescent="0.25">
      <c r="A422">
        <v>421</v>
      </c>
      <c r="B422">
        <v>31.603746000000001</v>
      </c>
      <c r="C422" s="4">
        <v>1</v>
      </c>
      <c r="P422">
        <v>1</v>
      </c>
      <c r="Q422" t="str">
        <f t="shared" si="7"/>
        <v>1</v>
      </c>
    </row>
    <row r="423" spans="1:17" x14ac:dyDescent="0.25">
      <c r="A423">
        <v>422</v>
      </c>
      <c r="B423">
        <v>31.627391000000003</v>
      </c>
      <c r="C423" s="4">
        <v>1</v>
      </c>
      <c r="P423">
        <v>1</v>
      </c>
      <c r="Q423" t="str">
        <f t="shared" si="7"/>
        <v>1</v>
      </c>
    </row>
    <row r="424" spans="1:17" x14ac:dyDescent="0.25">
      <c r="A424">
        <v>423</v>
      </c>
      <c r="B424">
        <v>31.638069000000002</v>
      </c>
      <c r="C424" s="4">
        <v>1</v>
      </c>
      <c r="P424">
        <v>1</v>
      </c>
      <c r="Q424" t="str">
        <f t="shared" si="7"/>
        <v>1</v>
      </c>
    </row>
    <row r="425" spans="1:17" x14ac:dyDescent="0.25">
      <c r="A425">
        <v>424</v>
      </c>
      <c r="B425">
        <v>31.597757000000001</v>
      </c>
      <c r="C425" s="4">
        <v>1</v>
      </c>
      <c r="P425">
        <v>1</v>
      </c>
      <c r="Q425" t="str">
        <f t="shared" si="7"/>
        <v>1</v>
      </c>
    </row>
    <row r="426" spans="1:17" x14ac:dyDescent="0.25">
      <c r="A426">
        <v>425</v>
      </c>
      <c r="B426">
        <v>31.539371000000003</v>
      </c>
      <c r="C426" s="4">
        <v>1</v>
      </c>
      <c r="H426">
        <v>33.818695000000005</v>
      </c>
      <c r="I426" s="5">
        <v>4</v>
      </c>
      <c r="P426">
        <v>2</v>
      </c>
      <c r="Q426" t="str">
        <f t="shared" si="7"/>
        <v>14</v>
      </c>
    </row>
    <row r="427" spans="1:17" x14ac:dyDescent="0.25">
      <c r="A427">
        <v>426</v>
      </c>
      <c r="B427">
        <v>31.598798000000002</v>
      </c>
      <c r="C427" s="4">
        <v>1</v>
      </c>
      <c r="H427">
        <v>33.788644000000005</v>
      </c>
      <c r="I427" s="5">
        <v>4</v>
      </c>
      <c r="P427">
        <v>2</v>
      </c>
      <c r="Q427" t="str">
        <f t="shared" si="7"/>
        <v>14</v>
      </c>
    </row>
    <row r="428" spans="1:17" x14ac:dyDescent="0.25">
      <c r="A428">
        <v>427</v>
      </c>
      <c r="H428">
        <v>33.772810000000007</v>
      </c>
      <c r="I428" s="5">
        <v>4</v>
      </c>
      <c r="P428">
        <v>1</v>
      </c>
      <c r="Q428" t="str">
        <f t="shared" si="7"/>
        <v>4</v>
      </c>
    </row>
    <row r="429" spans="1:17" x14ac:dyDescent="0.25">
      <c r="A429">
        <v>428</v>
      </c>
      <c r="H429">
        <v>33.818695000000005</v>
      </c>
      <c r="I429" s="5">
        <v>4</v>
      </c>
      <c r="J429">
        <v>39.24541</v>
      </c>
      <c r="K429" t="s">
        <v>22</v>
      </c>
      <c r="Q429" t="str">
        <f t="shared" si="7"/>
        <v>4</v>
      </c>
    </row>
    <row r="430" spans="1:17" x14ac:dyDescent="0.25">
      <c r="A430">
        <v>429</v>
      </c>
      <c r="Q430" t="str">
        <f t="shared" si="7"/>
        <v/>
      </c>
    </row>
    <row r="431" spans="1:17" x14ac:dyDescent="0.25">
      <c r="A431">
        <v>430</v>
      </c>
      <c r="J431">
        <v>39.24541</v>
      </c>
      <c r="K431" t="s">
        <v>22</v>
      </c>
      <c r="Q431" t="str">
        <f t="shared" si="7"/>
        <v/>
      </c>
    </row>
    <row r="432" spans="1:17" x14ac:dyDescent="0.25">
      <c r="A432">
        <v>431</v>
      </c>
      <c r="D432">
        <v>35.313798000000006</v>
      </c>
      <c r="E432" s="2">
        <v>2</v>
      </c>
      <c r="P432">
        <v>1</v>
      </c>
      <c r="Q432" t="str">
        <f t="shared" si="7"/>
        <v>2</v>
      </c>
    </row>
    <row r="433" spans="1:17" x14ac:dyDescent="0.25">
      <c r="A433">
        <v>432</v>
      </c>
      <c r="D433">
        <v>35.337652000000006</v>
      </c>
      <c r="E433" s="2">
        <v>2</v>
      </c>
      <c r="P433">
        <v>1</v>
      </c>
      <c r="Q433" t="str">
        <f t="shared" si="7"/>
        <v>2</v>
      </c>
    </row>
    <row r="434" spans="1:17" x14ac:dyDescent="0.25">
      <c r="A434">
        <v>433</v>
      </c>
      <c r="D434">
        <v>35.311610999999999</v>
      </c>
      <c r="E434" s="2">
        <v>2</v>
      </c>
      <c r="P434">
        <v>1</v>
      </c>
      <c r="Q434" t="str">
        <f t="shared" si="7"/>
        <v>2</v>
      </c>
    </row>
    <row r="435" spans="1:17" x14ac:dyDescent="0.25">
      <c r="A435">
        <v>434</v>
      </c>
      <c r="D435">
        <v>35.292652000000004</v>
      </c>
      <c r="E435" s="2">
        <v>2</v>
      </c>
      <c r="P435">
        <v>1</v>
      </c>
      <c r="Q435" t="str">
        <f t="shared" si="7"/>
        <v>2</v>
      </c>
    </row>
    <row r="436" spans="1:17" x14ac:dyDescent="0.25">
      <c r="A436">
        <v>435</v>
      </c>
      <c r="D436">
        <v>35.300830000000005</v>
      </c>
      <c r="E436" s="2">
        <v>2</v>
      </c>
      <c r="P436">
        <v>1</v>
      </c>
      <c r="Q436" t="str">
        <f t="shared" si="7"/>
        <v>2</v>
      </c>
    </row>
    <row r="437" spans="1:17" x14ac:dyDescent="0.25">
      <c r="A437">
        <v>436</v>
      </c>
      <c r="D437">
        <v>35.273696000000001</v>
      </c>
      <c r="E437" s="2">
        <v>2</v>
      </c>
      <c r="P437">
        <v>1</v>
      </c>
      <c r="Q437" t="str">
        <f t="shared" si="7"/>
        <v>2</v>
      </c>
    </row>
    <row r="438" spans="1:17" x14ac:dyDescent="0.25">
      <c r="A438">
        <v>437</v>
      </c>
      <c r="D438">
        <v>35.256351000000002</v>
      </c>
      <c r="E438" s="2">
        <v>2</v>
      </c>
      <c r="P438">
        <v>1</v>
      </c>
      <c r="Q438" t="str">
        <f t="shared" si="7"/>
        <v>2</v>
      </c>
    </row>
    <row r="439" spans="1:17" x14ac:dyDescent="0.25">
      <c r="A439">
        <v>438</v>
      </c>
      <c r="D439">
        <v>35.408224000000004</v>
      </c>
      <c r="E439" s="2">
        <v>2</v>
      </c>
      <c r="P439">
        <v>1</v>
      </c>
      <c r="Q439" t="str">
        <f t="shared" si="7"/>
        <v>2</v>
      </c>
    </row>
    <row r="440" spans="1:17" x14ac:dyDescent="0.25">
      <c r="A440">
        <v>439</v>
      </c>
      <c r="B440">
        <v>43.081195000000001</v>
      </c>
      <c r="C440" s="4">
        <v>1</v>
      </c>
      <c r="D440">
        <v>35.488695000000007</v>
      </c>
      <c r="E440" s="2">
        <v>2</v>
      </c>
      <c r="P440">
        <v>2</v>
      </c>
      <c r="Q440" t="str">
        <f t="shared" si="7"/>
        <v>12</v>
      </c>
    </row>
    <row r="441" spans="1:17" x14ac:dyDescent="0.25">
      <c r="A441">
        <v>440</v>
      </c>
      <c r="B441">
        <v>43.067131000000003</v>
      </c>
      <c r="C441" s="4">
        <v>1</v>
      </c>
      <c r="D441">
        <v>35.342809000000003</v>
      </c>
      <c r="E441" s="2">
        <v>2</v>
      </c>
      <c r="P441">
        <v>2</v>
      </c>
      <c r="Q441" t="str">
        <f t="shared" si="7"/>
        <v>12</v>
      </c>
    </row>
    <row r="442" spans="1:17" x14ac:dyDescent="0.25">
      <c r="A442">
        <v>441</v>
      </c>
      <c r="B442">
        <v>43.102966000000002</v>
      </c>
      <c r="C442" s="4">
        <v>1</v>
      </c>
      <c r="P442">
        <v>1</v>
      </c>
      <c r="Q442" t="str">
        <f t="shared" si="7"/>
        <v>1</v>
      </c>
    </row>
    <row r="443" spans="1:17" x14ac:dyDescent="0.25">
      <c r="A443">
        <v>442</v>
      </c>
      <c r="B443">
        <v>43.06776</v>
      </c>
      <c r="C443" s="4">
        <v>1</v>
      </c>
      <c r="P443">
        <v>1</v>
      </c>
      <c r="Q443" t="str">
        <f t="shared" si="7"/>
        <v>1</v>
      </c>
    </row>
    <row r="444" spans="1:17" x14ac:dyDescent="0.25">
      <c r="A444">
        <v>443</v>
      </c>
      <c r="B444">
        <v>43.089321000000005</v>
      </c>
      <c r="C444" s="4">
        <v>1</v>
      </c>
      <c r="P444">
        <v>1</v>
      </c>
      <c r="Q444" t="str">
        <f t="shared" si="7"/>
        <v>1</v>
      </c>
    </row>
    <row r="445" spans="1:17" x14ac:dyDescent="0.25">
      <c r="A445">
        <v>444</v>
      </c>
      <c r="B445">
        <v>43.067081000000002</v>
      </c>
      <c r="C445" s="4">
        <v>1</v>
      </c>
      <c r="H445">
        <v>39.016452000000001</v>
      </c>
      <c r="I445" s="5">
        <v>4</v>
      </c>
      <c r="P445">
        <v>2</v>
      </c>
      <c r="Q445" t="str">
        <f t="shared" si="7"/>
        <v>14</v>
      </c>
    </row>
    <row r="446" spans="1:17" x14ac:dyDescent="0.25">
      <c r="A446">
        <v>445</v>
      </c>
      <c r="B446">
        <v>43.067184000000005</v>
      </c>
      <c r="C446" s="4">
        <v>1</v>
      </c>
      <c r="H446">
        <v>39.091037</v>
      </c>
      <c r="I446" s="5">
        <v>4</v>
      </c>
      <c r="P446">
        <v>2</v>
      </c>
      <c r="Q446" t="str">
        <f t="shared" si="7"/>
        <v>14</v>
      </c>
    </row>
    <row r="447" spans="1:17" x14ac:dyDescent="0.25">
      <c r="A447">
        <v>446</v>
      </c>
      <c r="B447">
        <v>43.057914000000004</v>
      </c>
      <c r="C447" s="4">
        <v>1</v>
      </c>
      <c r="H447">
        <v>39.072811000000002</v>
      </c>
      <c r="I447" s="5">
        <v>4</v>
      </c>
      <c r="P447">
        <v>2</v>
      </c>
      <c r="Q447" t="str">
        <f t="shared" si="7"/>
        <v>14</v>
      </c>
    </row>
    <row r="448" spans="1:17" x14ac:dyDescent="0.25">
      <c r="A448">
        <v>447</v>
      </c>
      <c r="B448">
        <v>43.073642</v>
      </c>
      <c r="C448" s="4">
        <v>1</v>
      </c>
      <c r="H448">
        <v>39.057392</v>
      </c>
      <c r="I448" s="5">
        <v>4</v>
      </c>
      <c r="P448">
        <v>2</v>
      </c>
      <c r="Q448" t="str">
        <f t="shared" si="7"/>
        <v>14</v>
      </c>
    </row>
    <row r="449" spans="1:17" x14ac:dyDescent="0.25">
      <c r="A449">
        <v>448</v>
      </c>
      <c r="B449">
        <v>43.081195000000001</v>
      </c>
      <c r="C449" s="4">
        <v>1</v>
      </c>
      <c r="H449">
        <v>39.031299000000004</v>
      </c>
      <c r="I449" s="5">
        <v>4</v>
      </c>
      <c r="P449">
        <v>2</v>
      </c>
      <c r="Q449" t="str">
        <f t="shared" si="7"/>
        <v>14</v>
      </c>
    </row>
    <row r="450" spans="1:17" x14ac:dyDescent="0.25">
      <c r="A450">
        <v>449</v>
      </c>
      <c r="F450">
        <v>42.201613999999999</v>
      </c>
      <c r="G450" s="3">
        <v>3</v>
      </c>
      <c r="H450">
        <v>39.066455000000005</v>
      </c>
      <c r="I450" s="5">
        <v>4</v>
      </c>
      <c r="P450">
        <v>2</v>
      </c>
      <c r="Q450" t="str">
        <f t="shared" ref="Q450:Q513" si="8">CONCATENATE(C450,E450,G450,I450)</f>
        <v>34</v>
      </c>
    </row>
    <row r="451" spans="1:17" x14ac:dyDescent="0.25">
      <c r="A451">
        <v>450</v>
      </c>
      <c r="F451">
        <v>42.220310000000005</v>
      </c>
      <c r="G451" s="3">
        <v>3</v>
      </c>
      <c r="H451">
        <v>39.079944000000005</v>
      </c>
      <c r="I451" s="5">
        <v>4</v>
      </c>
      <c r="P451">
        <v>2</v>
      </c>
      <c r="Q451" t="str">
        <f t="shared" si="8"/>
        <v>34</v>
      </c>
    </row>
    <row r="452" spans="1:17" x14ac:dyDescent="0.25">
      <c r="A452">
        <v>451</v>
      </c>
      <c r="F452">
        <v>42.226455000000001</v>
      </c>
      <c r="G452" s="3">
        <v>3</v>
      </c>
      <c r="H452">
        <v>39.009216000000002</v>
      </c>
      <c r="I452" s="5">
        <v>4</v>
      </c>
      <c r="P452">
        <v>2</v>
      </c>
      <c r="Q452" t="str">
        <f t="shared" si="8"/>
        <v>34</v>
      </c>
    </row>
    <row r="453" spans="1:17" x14ac:dyDescent="0.25">
      <c r="A453">
        <v>452</v>
      </c>
      <c r="F453">
        <v>42.225256999999999</v>
      </c>
      <c r="G453" s="3">
        <v>3</v>
      </c>
      <c r="H453">
        <v>38.973018000000003</v>
      </c>
      <c r="I453" s="5">
        <v>4</v>
      </c>
      <c r="P453">
        <v>2</v>
      </c>
      <c r="Q453" t="str">
        <f t="shared" si="8"/>
        <v>34</v>
      </c>
    </row>
    <row r="454" spans="1:17" x14ac:dyDescent="0.25">
      <c r="A454">
        <v>453</v>
      </c>
      <c r="F454">
        <v>42.215778</v>
      </c>
      <c r="G454" s="3">
        <v>3</v>
      </c>
      <c r="H454">
        <v>38.996456000000002</v>
      </c>
      <c r="I454" s="5">
        <v>4</v>
      </c>
      <c r="P454">
        <v>2</v>
      </c>
      <c r="Q454" t="str">
        <f t="shared" si="8"/>
        <v>34</v>
      </c>
    </row>
    <row r="455" spans="1:17" x14ac:dyDescent="0.25">
      <c r="A455">
        <v>454</v>
      </c>
      <c r="F455">
        <v>42.159996</v>
      </c>
      <c r="G455" s="3">
        <v>3</v>
      </c>
      <c r="H455">
        <v>39.016452000000001</v>
      </c>
      <c r="I455" s="5">
        <v>4</v>
      </c>
      <c r="P455">
        <v>2</v>
      </c>
      <c r="Q455" t="str">
        <f t="shared" si="8"/>
        <v>34</v>
      </c>
    </row>
    <row r="456" spans="1:17" x14ac:dyDescent="0.25">
      <c r="A456">
        <v>455</v>
      </c>
      <c r="D456">
        <v>59.624942000000004</v>
      </c>
      <c r="E456" s="2">
        <v>2</v>
      </c>
      <c r="F456">
        <v>42.133850000000002</v>
      </c>
      <c r="G456" s="3">
        <v>3</v>
      </c>
      <c r="P456">
        <v>2</v>
      </c>
      <c r="Q456" t="str">
        <f t="shared" si="8"/>
        <v>23</v>
      </c>
    </row>
    <row r="457" spans="1:17" x14ac:dyDescent="0.25">
      <c r="A457">
        <v>456</v>
      </c>
      <c r="D457">
        <v>59.682758</v>
      </c>
      <c r="E457" s="2">
        <v>2</v>
      </c>
      <c r="F457">
        <v>42.161769</v>
      </c>
      <c r="G457" s="3">
        <v>3</v>
      </c>
      <c r="P457">
        <v>2</v>
      </c>
      <c r="Q457" t="str">
        <f t="shared" si="8"/>
        <v>23</v>
      </c>
    </row>
    <row r="458" spans="1:17" x14ac:dyDescent="0.25">
      <c r="A458">
        <v>457</v>
      </c>
      <c r="D458">
        <v>59.663906000000004</v>
      </c>
      <c r="E458" s="2">
        <v>2</v>
      </c>
      <c r="F458">
        <v>42.201613999999999</v>
      </c>
      <c r="G458" s="3">
        <v>3</v>
      </c>
      <c r="P458">
        <v>2</v>
      </c>
      <c r="Q458" t="str">
        <f t="shared" si="8"/>
        <v>23</v>
      </c>
    </row>
    <row r="459" spans="1:17" x14ac:dyDescent="0.25">
      <c r="A459">
        <v>458</v>
      </c>
      <c r="D459">
        <v>59.678851999999999</v>
      </c>
      <c r="E459" s="2">
        <v>2</v>
      </c>
      <c r="P459">
        <v>1</v>
      </c>
      <c r="Q459" t="str">
        <f t="shared" si="8"/>
        <v>2</v>
      </c>
    </row>
    <row r="460" spans="1:17" x14ac:dyDescent="0.25">
      <c r="A460">
        <v>459</v>
      </c>
      <c r="D460">
        <v>59.664478000000003</v>
      </c>
      <c r="E460" s="2">
        <v>2</v>
      </c>
      <c r="P460">
        <v>1</v>
      </c>
      <c r="Q460" t="str">
        <f t="shared" si="8"/>
        <v>2</v>
      </c>
    </row>
    <row r="461" spans="1:17" x14ac:dyDescent="0.25">
      <c r="A461">
        <v>460</v>
      </c>
      <c r="D461">
        <v>59.676666000000004</v>
      </c>
      <c r="E461" s="2">
        <v>2</v>
      </c>
      <c r="P461">
        <v>1</v>
      </c>
      <c r="Q461" t="str">
        <f t="shared" si="8"/>
        <v>2</v>
      </c>
    </row>
    <row r="462" spans="1:17" x14ac:dyDescent="0.25">
      <c r="A462">
        <v>461</v>
      </c>
      <c r="D462">
        <v>59.706039000000004</v>
      </c>
      <c r="E462" s="2">
        <v>2</v>
      </c>
      <c r="P462">
        <v>1</v>
      </c>
      <c r="Q462" t="str">
        <f t="shared" si="8"/>
        <v>2</v>
      </c>
    </row>
    <row r="463" spans="1:17" x14ac:dyDescent="0.25">
      <c r="A463">
        <v>462</v>
      </c>
      <c r="B463">
        <v>65.923954000000009</v>
      </c>
      <c r="C463" s="4">
        <v>1</v>
      </c>
      <c r="D463">
        <v>59.697966999999998</v>
      </c>
      <c r="E463" s="2">
        <v>2</v>
      </c>
      <c r="P463">
        <v>2</v>
      </c>
      <c r="Q463" t="str">
        <f t="shared" si="8"/>
        <v>12</v>
      </c>
    </row>
    <row r="464" spans="1:17" x14ac:dyDescent="0.25">
      <c r="A464">
        <v>463</v>
      </c>
      <c r="B464">
        <v>65.977599999999995</v>
      </c>
      <c r="C464" s="4">
        <v>1</v>
      </c>
      <c r="D464">
        <v>59.767395</v>
      </c>
      <c r="E464" s="2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B465">
        <v>65.988224000000002</v>
      </c>
      <c r="C465" s="4">
        <v>1</v>
      </c>
      <c r="D465">
        <v>59.624942000000004</v>
      </c>
      <c r="E465" s="2">
        <v>2</v>
      </c>
      <c r="P465">
        <v>2</v>
      </c>
      <c r="Q465" t="str">
        <f t="shared" si="8"/>
        <v>12</v>
      </c>
    </row>
    <row r="466" spans="1:17" x14ac:dyDescent="0.25">
      <c r="A466">
        <v>465</v>
      </c>
      <c r="B466">
        <v>65.957027000000011</v>
      </c>
      <c r="C466" s="4">
        <v>1</v>
      </c>
      <c r="P466">
        <v>1</v>
      </c>
      <c r="Q466" t="str">
        <f t="shared" si="8"/>
        <v>1</v>
      </c>
    </row>
    <row r="467" spans="1:17" x14ac:dyDescent="0.25">
      <c r="A467">
        <v>466</v>
      </c>
      <c r="B467">
        <v>65.976928000000001</v>
      </c>
      <c r="C467" s="4">
        <v>1</v>
      </c>
      <c r="P467">
        <v>1</v>
      </c>
      <c r="Q467" t="str">
        <f t="shared" si="8"/>
        <v>1</v>
      </c>
    </row>
    <row r="468" spans="1:17" x14ac:dyDescent="0.25">
      <c r="A468">
        <v>467</v>
      </c>
      <c r="B468">
        <v>65.973327000000012</v>
      </c>
      <c r="C468" s="4">
        <v>1</v>
      </c>
      <c r="P468">
        <v>1</v>
      </c>
      <c r="Q468" t="str">
        <f t="shared" si="8"/>
        <v>1</v>
      </c>
    </row>
    <row r="469" spans="1:17" x14ac:dyDescent="0.25">
      <c r="A469">
        <v>468</v>
      </c>
      <c r="B469">
        <v>65.972656000000001</v>
      </c>
      <c r="C469" s="4">
        <v>1</v>
      </c>
      <c r="P469">
        <v>1</v>
      </c>
      <c r="Q469" t="str">
        <f t="shared" si="8"/>
        <v>1</v>
      </c>
    </row>
    <row r="470" spans="1:17" x14ac:dyDescent="0.25">
      <c r="A470">
        <v>469</v>
      </c>
      <c r="B470">
        <v>65.938438000000005</v>
      </c>
      <c r="C470" s="4">
        <v>1</v>
      </c>
      <c r="P470">
        <v>1</v>
      </c>
      <c r="Q470" t="str">
        <f t="shared" si="8"/>
        <v>1</v>
      </c>
    </row>
    <row r="471" spans="1:17" x14ac:dyDescent="0.25">
      <c r="A471">
        <v>470</v>
      </c>
      <c r="B471">
        <v>65.923954000000009</v>
      </c>
      <c r="C471" s="4">
        <v>1</v>
      </c>
      <c r="H471">
        <v>65.813224000000005</v>
      </c>
      <c r="I471" s="5">
        <v>4</v>
      </c>
      <c r="P471">
        <v>2</v>
      </c>
      <c r="Q471" t="str">
        <f t="shared" si="8"/>
        <v>14</v>
      </c>
    </row>
    <row r="472" spans="1:17" x14ac:dyDescent="0.25">
      <c r="A472">
        <v>471</v>
      </c>
      <c r="H472">
        <v>65.826194000000001</v>
      </c>
      <c r="I472" s="5">
        <v>4</v>
      </c>
      <c r="P472">
        <v>1</v>
      </c>
      <c r="Q472" t="str">
        <f t="shared" si="8"/>
        <v>4</v>
      </c>
    </row>
    <row r="473" spans="1:17" x14ac:dyDescent="0.25">
      <c r="A473">
        <v>472</v>
      </c>
      <c r="F473">
        <v>66.82265000000001</v>
      </c>
      <c r="G473" s="3">
        <v>3</v>
      </c>
      <c r="H473">
        <v>65.838333000000006</v>
      </c>
      <c r="I473" s="5">
        <v>4</v>
      </c>
      <c r="P473">
        <v>2</v>
      </c>
      <c r="Q473" t="str">
        <f t="shared" si="8"/>
        <v>34</v>
      </c>
    </row>
    <row r="474" spans="1:17" x14ac:dyDescent="0.25">
      <c r="A474">
        <v>473</v>
      </c>
      <c r="F474">
        <v>66.872394</v>
      </c>
      <c r="G474" s="3">
        <v>3</v>
      </c>
      <c r="H474">
        <v>65.847342999999995</v>
      </c>
      <c r="I474" s="5">
        <v>4</v>
      </c>
      <c r="P474">
        <v>2</v>
      </c>
      <c r="Q474" t="str">
        <f t="shared" si="8"/>
        <v>34</v>
      </c>
    </row>
    <row r="475" spans="1:17" x14ac:dyDescent="0.25">
      <c r="A475">
        <v>474</v>
      </c>
      <c r="F475">
        <v>66.871504999999999</v>
      </c>
      <c r="G475" s="3">
        <v>3</v>
      </c>
      <c r="H475">
        <v>65.852134000000007</v>
      </c>
      <c r="I475" s="5">
        <v>4</v>
      </c>
      <c r="P475">
        <v>2</v>
      </c>
      <c r="Q475" t="str">
        <f t="shared" si="8"/>
        <v>34</v>
      </c>
    </row>
    <row r="476" spans="1:17" x14ac:dyDescent="0.25">
      <c r="A476">
        <v>475</v>
      </c>
      <c r="F476">
        <v>66.86676700000001</v>
      </c>
      <c r="G476" s="3">
        <v>3</v>
      </c>
      <c r="H476">
        <v>65.893905000000004</v>
      </c>
      <c r="I476" s="5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F477">
        <v>66.88536400000001</v>
      </c>
      <c r="G477" s="3">
        <v>3</v>
      </c>
      <c r="H477">
        <v>65.869219999999999</v>
      </c>
      <c r="I477" s="5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F478">
        <v>66.930678999999998</v>
      </c>
      <c r="G478" s="3">
        <v>3</v>
      </c>
      <c r="H478">
        <v>65.822967000000006</v>
      </c>
      <c r="I478" s="5">
        <v>4</v>
      </c>
      <c r="P478">
        <v>2</v>
      </c>
      <c r="Q478" t="str">
        <f t="shared" si="8"/>
        <v>34</v>
      </c>
    </row>
    <row r="479" spans="1:17" x14ac:dyDescent="0.25">
      <c r="A479">
        <v>478</v>
      </c>
      <c r="F479">
        <v>66.938224000000005</v>
      </c>
      <c r="G479" s="3">
        <v>3</v>
      </c>
      <c r="H479">
        <v>65.813224000000005</v>
      </c>
      <c r="I479" s="5">
        <v>4</v>
      </c>
      <c r="P479">
        <v>2</v>
      </c>
      <c r="Q479" t="str">
        <f t="shared" si="8"/>
        <v>34</v>
      </c>
    </row>
    <row r="480" spans="1:17" x14ac:dyDescent="0.25">
      <c r="A480">
        <v>479</v>
      </c>
      <c r="F480">
        <v>66.82265000000001</v>
      </c>
      <c r="G480" s="3">
        <v>3</v>
      </c>
      <c r="P480">
        <v>1</v>
      </c>
      <c r="Q480" t="str">
        <f t="shared" si="8"/>
        <v>3</v>
      </c>
    </row>
    <row r="481" spans="1:17" x14ac:dyDescent="0.25">
      <c r="A481">
        <v>480</v>
      </c>
      <c r="D481">
        <v>83.390076000000008</v>
      </c>
      <c r="E481" s="2">
        <v>2</v>
      </c>
      <c r="P481">
        <v>1</v>
      </c>
      <c r="Q481" t="str">
        <f t="shared" si="8"/>
        <v>2</v>
      </c>
    </row>
    <row r="482" spans="1:17" x14ac:dyDescent="0.25">
      <c r="A482">
        <v>481</v>
      </c>
      <c r="D482">
        <v>83.425436000000005</v>
      </c>
      <c r="E482" s="2">
        <v>2</v>
      </c>
      <c r="P482">
        <v>1</v>
      </c>
      <c r="Q482" t="str">
        <f t="shared" si="8"/>
        <v>2</v>
      </c>
    </row>
    <row r="483" spans="1:17" x14ac:dyDescent="0.25">
      <c r="A483">
        <v>482</v>
      </c>
      <c r="D483">
        <v>83.442959999999999</v>
      </c>
      <c r="E483" s="2">
        <v>2</v>
      </c>
      <c r="P483">
        <v>1</v>
      </c>
      <c r="Q483" t="str">
        <f t="shared" si="8"/>
        <v>2</v>
      </c>
    </row>
    <row r="484" spans="1:17" x14ac:dyDescent="0.25">
      <c r="A484">
        <v>483</v>
      </c>
      <c r="D484">
        <v>83.443218999999999</v>
      </c>
      <c r="E484" s="2">
        <v>2</v>
      </c>
      <c r="P484">
        <v>1</v>
      </c>
      <c r="Q484" t="str">
        <f t="shared" si="8"/>
        <v>2</v>
      </c>
    </row>
    <row r="485" spans="1:17" x14ac:dyDescent="0.25">
      <c r="A485">
        <v>484</v>
      </c>
      <c r="D485">
        <v>83.354512</v>
      </c>
      <c r="E485" s="2">
        <v>2</v>
      </c>
      <c r="P485">
        <v>1</v>
      </c>
      <c r="Q485" t="str">
        <f t="shared" si="8"/>
        <v>2</v>
      </c>
    </row>
    <row r="486" spans="1:17" x14ac:dyDescent="0.25">
      <c r="A486">
        <v>485</v>
      </c>
      <c r="D486">
        <v>83.426569000000001</v>
      </c>
      <c r="E486" s="2">
        <v>2</v>
      </c>
      <c r="P486">
        <v>1</v>
      </c>
      <c r="Q486" t="str">
        <f t="shared" si="8"/>
        <v>2</v>
      </c>
    </row>
    <row r="487" spans="1:17" x14ac:dyDescent="0.25">
      <c r="A487">
        <v>486</v>
      </c>
      <c r="D487">
        <v>83.404354000000012</v>
      </c>
      <c r="E487" s="2">
        <v>2</v>
      </c>
      <c r="P487">
        <v>1</v>
      </c>
      <c r="Q487" t="str">
        <f t="shared" si="8"/>
        <v>2</v>
      </c>
    </row>
    <row r="488" spans="1:17" x14ac:dyDescent="0.25">
      <c r="A488">
        <v>487</v>
      </c>
      <c r="B488">
        <v>90.295586000000014</v>
      </c>
      <c r="C488" s="4">
        <v>1</v>
      </c>
      <c r="D488">
        <v>83.390076000000008</v>
      </c>
      <c r="E488" s="2">
        <v>2</v>
      </c>
      <c r="P488">
        <v>2</v>
      </c>
      <c r="Q488" t="str">
        <f t="shared" si="8"/>
        <v>12</v>
      </c>
    </row>
    <row r="489" spans="1:17" x14ac:dyDescent="0.25">
      <c r="A489">
        <v>488</v>
      </c>
      <c r="B489">
        <v>90.324709000000013</v>
      </c>
      <c r="C489" s="4">
        <v>1</v>
      </c>
      <c r="P489">
        <v>1</v>
      </c>
      <c r="Q489" t="str">
        <f t="shared" si="8"/>
        <v>1</v>
      </c>
    </row>
    <row r="490" spans="1:17" x14ac:dyDescent="0.25">
      <c r="A490">
        <v>489</v>
      </c>
      <c r="B490">
        <v>90.304245000000009</v>
      </c>
      <c r="C490" s="4">
        <v>1</v>
      </c>
      <c r="P490">
        <v>1</v>
      </c>
      <c r="Q490" t="str">
        <f t="shared" si="8"/>
        <v>1</v>
      </c>
    </row>
    <row r="491" spans="1:17" x14ac:dyDescent="0.25">
      <c r="A491">
        <v>490</v>
      </c>
      <c r="B491">
        <v>90.295997999999997</v>
      </c>
      <c r="C491" s="4">
        <v>1</v>
      </c>
      <c r="P491">
        <v>1</v>
      </c>
      <c r="Q491" t="str">
        <f t="shared" si="8"/>
        <v>1</v>
      </c>
    </row>
    <row r="492" spans="1:17" x14ac:dyDescent="0.25">
      <c r="A492">
        <v>491</v>
      </c>
      <c r="B492">
        <v>90.311617000000012</v>
      </c>
      <c r="C492" s="4">
        <v>1</v>
      </c>
      <c r="P492">
        <v>1</v>
      </c>
      <c r="Q492" t="str">
        <f t="shared" si="8"/>
        <v>1</v>
      </c>
    </row>
    <row r="493" spans="1:17" x14ac:dyDescent="0.25">
      <c r="A493">
        <v>492</v>
      </c>
      <c r="B493">
        <v>90.295586000000014</v>
      </c>
      <c r="C493" s="4">
        <v>1</v>
      </c>
      <c r="P493">
        <v>1</v>
      </c>
      <c r="Q493" t="str">
        <f t="shared" si="8"/>
        <v>1</v>
      </c>
    </row>
    <row r="494" spans="1:17" x14ac:dyDescent="0.25">
      <c r="A494">
        <v>493</v>
      </c>
      <c r="B494">
        <v>90.295586000000014</v>
      </c>
      <c r="C494" s="4">
        <v>1</v>
      </c>
      <c r="H494">
        <v>90.281979000000007</v>
      </c>
      <c r="I494" s="5">
        <v>4</v>
      </c>
      <c r="P494">
        <v>2</v>
      </c>
      <c r="Q494" t="str">
        <f t="shared" si="8"/>
        <v>14</v>
      </c>
    </row>
    <row r="495" spans="1:17" x14ac:dyDescent="0.25">
      <c r="A495">
        <v>494</v>
      </c>
      <c r="B495">
        <v>90.295586000000014</v>
      </c>
      <c r="C495" s="4">
        <v>1</v>
      </c>
      <c r="H495">
        <v>90.303059000000005</v>
      </c>
      <c r="I495" s="5">
        <v>4</v>
      </c>
      <c r="P495">
        <v>2</v>
      </c>
      <c r="Q495" t="str">
        <f t="shared" si="8"/>
        <v>14</v>
      </c>
    </row>
    <row r="496" spans="1:17" x14ac:dyDescent="0.25">
      <c r="A496">
        <v>495</v>
      </c>
      <c r="F496">
        <v>91.525778000000003</v>
      </c>
      <c r="G496" s="3">
        <v>3</v>
      </c>
      <c r="H496">
        <v>90.272854000000009</v>
      </c>
      <c r="I496" s="5">
        <v>4</v>
      </c>
      <c r="P496">
        <v>2</v>
      </c>
      <c r="Q496" t="str">
        <f t="shared" si="8"/>
        <v>34</v>
      </c>
    </row>
    <row r="497" spans="1:17" x14ac:dyDescent="0.25">
      <c r="A497">
        <v>496</v>
      </c>
      <c r="F497">
        <v>91.572838000000004</v>
      </c>
      <c r="G497" s="3">
        <v>3</v>
      </c>
      <c r="H497">
        <v>90.292752000000007</v>
      </c>
      <c r="I497" s="5">
        <v>4</v>
      </c>
      <c r="P497">
        <v>2</v>
      </c>
      <c r="Q497" t="str">
        <f t="shared" si="8"/>
        <v>34</v>
      </c>
    </row>
    <row r="498" spans="1:17" x14ac:dyDescent="0.25">
      <c r="A498">
        <v>497</v>
      </c>
      <c r="F498">
        <v>91.560313000000008</v>
      </c>
      <c r="G498" s="3">
        <v>3</v>
      </c>
      <c r="H498">
        <v>90.301463000000012</v>
      </c>
      <c r="I498" s="5">
        <v>4</v>
      </c>
      <c r="P498">
        <v>2</v>
      </c>
      <c r="Q498" t="str">
        <f t="shared" si="8"/>
        <v>34</v>
      </c>
    </row>
    <row r="499" spans="1:17" x14ac:dyDescent="0.25">
      <c r="A499">
        <v>498</v>
      </c>
      <c r="F499">
        <v>91.581446</v>
      </c>
      <c r="G499" s="3">
        <v>3</v>
      </c>
      <c r="H499">
        <v>90.232600000000005</v>
      </c>
      <c r="I499" s="5">
        <v>4</v>
      </c>
      <c r="P499">
        <v>2</v>
      </c>
      <c r="Q499" t="str">
        <f t="shared" si="8"/>
        <v>34</v>
      </c>
    </row>
    <row r="500" spans="1:17" x14ac:dyDescent="0.25">
      <c r="A500">
        <v>499</v>
      </c>
      <c r="F500">
        <v>91.591395000000006</v>
      </c>
      <c r="G500" s="3">
        <v>3</v>
      </c>
      <c r="H500">
        <v>90.260640000000009</v>
      </c>
      <c r="I500" s="5">
        <v>4</v>
      </c>
      <c r="P500">
        <v>2</v>
      </c>
      <c r="Q500" t="str">
        <f t="shared" si="8"/>
        <v>34</v>
      </c>
    </row>
    <row r="501" spans="1:17" x14ac:dyDescent="0.25">
      <c r="A501">
        <v>500</v>
      </c>
      <c r="F501">
        <v>91.537737000000007</v>
      </c>
      <c r="G501" s="3">
        <v>3</v>
      </c>
      <c r="H501">
        <v>90.281670000000005</v>
      </c>
      <c r="I501" s="5">
        <v>4</v>
      </c>
      <c r="P501">
        <v>2</v>
      </c>
      <c r="Q501" t="str">
        <f t="shared" si="8"/>
        <v>34</v>
      </c>
    </row>
    <row r="502" spans="1:17" x14ac:dyDescent="0.25">
      <c r="A502">
        <v>501</v>
      </c>
      <c r="F502">
        <v>91.540106000000009</v>
      </c>
      <c r="G502" s="3">
        <v>3</v>
      </c>
      <c r="H502">
        <v>90.327904000000004</v>
      </c>
      <c r="I502" s="5">
        <v>4</v>
      </c>
      <c r="P502">
        <v>2</v>
      </c>
      <c r="Q502" t="str">
        <f t="shared" si="8"/>
        <v>34</v>
      </c>
    </row>
    <row r="503" spans="1:17" x14ac:dyDescent="0.25">
      <c r="A503">
        <v>502</v>
      </c>
      <c r="F503">
        <v>91.525778000000003</v>
      </c>
      <c r="G503" s="3">
        <v>3</v>
      </c>
      <c r="H503">
        <v>90.281979000000007</v>
      </c>
      <c r="I503" s="5">
        <v>4</v>
      </c>
      <c r="P503">
        <v>2</v>
      </c>
      <c r="Q503" t="str">
        <f t="shared" si="8"/>
        <v>34</v>
      </c>
    </row>
    <row r="504" spans="1:17" x14ac:dyDescent="0.25">
      <c r="A504">
        <v>503</v>
      </c>
      <c r="P504">
        <v>0</v>
      </c>
      <c r="Q504" t="str">
        <f t="shared" si="8"/>
        <v/>
      </c>
    </row>
    <row r="505" spans="1:17" x14ac:dyDescent="0.25">
      <c r="A505">
        <v>504</v>
      </c>
      <c r="D505">
        <v>113.23741000000001</v>
      </c>
      <c r="E505" s="2">
        <v>2</v>
      </c>
      <c r="P505">
        <v>1</v>
      </c>
      <c r="Q505" t="str">
        <f t="shared" si="8"/>
        <v>2</v>
      </c>
    </row>
    <row r="506" spans="1:17" x14ac:dyDescent="0.25">
      <c r="A506">
        <v>505</v>
      </c>
      <c r="D506">
        <v>113.26921300000001</v>
      </c>
      <c r="E506" s="2">
        <v>2</v>
      </c>
      <c r="P506">
        <v>1</v>
      </c>
      <c r="Q506" t="str">
        <f t="shared" si="8"/>
        <v>2</v>
      </c>
    </row>
    <row r="507" spans="1:17" x14ac:dyDescent="0.25">
      <c r="A507">
        <v>506</v>
      </c>
      <c r="D507">
        <v>113.25235600000001</v>
      </c>
      <c r="E507" s="2">
        <v>2</v>
      </c>
      <c r="P507">
        <v>1</v>
      </c>
      <c r="Q507" t="str">
        <f t="shared" si="8"/>
        <v>2</v>
      </c>
    </row>
    <row r="508" spans="1:17" x14ac:dyDescent="0.25">
      <c r="A508">
        <v>507</v>
      </c>
      <c r="D508">
        <v>113.26039700000001</v>
      </c>
      <c r="E508" s="2">
        <v>2</v>
      </c>
      <c r="P508">
        <v>1</v>
      </c>
      <c r="Q508" t="str">
        <f t="shared" si="8"/>
        <v>2</v>
      </c>
    </row>
    <row r="509" spans="1:17" x14ac:dyDescent="0.25">
      <c r="A509">
        <v>508</v>
      </c>
      <c r="D509">
        <v>113.23225600000001</v>
      </c>
      <c r="E509" s="2">
        <v>2</v>
      </c>
      <c r="P509">
        <v>1</v>
      </c>
      <c r="Q509" t="str">
        <f t="shared" si="8"/>
        <v>2</v>
      </c>
    </row>
    <row r="510" spans="1:17" x14ac:dyDescent="0.25">
      <c r="A510">
        <v>509</v>
      </c>
      <c r="D510">
        <v>113.27735800000001</v>
      </c>
      <c r="E510" s="2">
        <v>2</v>
      </c>
      <c r="P510">
        <v>1</v>
      </c>
      <c r="Q510" t="str">
        <f t="shared" si="8"/>
        <v>2</v>
      </c>
    </row>
    <row r="511" spans="1:17" x14ac:dyDescent="0.25">
      <c r="A511">
        <v>510</v>
      </c>
      <c r="B511">
        <v>119.87551000000002</v>
      </c>
      <c r="C511" s="4">
        <v>1</v>
      </c>
      <c r="D511">
        <v>113.31256000000002</v>
      </c>
      <c r="E511" s="2">
        <v>2</v>
      </c>
      <c r="P511">
        <v>2</v>
      </c>
      <c r="Q511" t="str">
        <f t="shared" si="8"/>
        <v>12</v>
      </c>
    </row>
    <row r="512" spans="1:17" x14ac:dyDescent="0.25">
      <c r="A512">
        <v>511</v>
      </c>
      <c r="B512">
        <v>119.92911400000001</v>
      </c>
      <c r="C512" s="4">
        <v>1</v>
      </c>
      <c r="D512">
        <v>113.368899</v>
      </c>
      <c r="E512" s="2">
        <v>2</v>
      </c>
      <c r="P512">
        <v>2</v>
      </c>
      <c r="Q512" t="str">
        <f t="shared" si="8"/>
        <v>12</v>
      </c>
    </row>
    <row r="513" spans="1:17" x14ac:dyDescent="0.25">
      <c r="A513">
        <v>512</v>
      </c>
      <c r="B513">
        <v>119.94473500000001</v>
      </c>
      <c r="C513" s="4">
        <v>1</v>
      </c>
      <c r="D513">
        <v>113.23741000000001</v>
      </c>
      <c r="E513" s="2">
        <v>2</v>
      </c>
      <c r="P513">
        <v>2</v>
      </c>
      <c r="Q513" t="str">
        <f t="shared" si="8"/>
        <v>12</v>
      </c>
    </row>
    <row r="514" spans="1:17" x14ac:dyDescent="0.25">
      <c r="A514">
        <v>513</v>
      </c>
      <c r="B514">
        <v>119.92911400000001</v>
      </c>
      <c r="C514" s="4">
        <v>1</v>
      </c>
      <c r="P514">
        <v>1</v>
      </c>
      <c r="Q514" t="str">
        <f t="shared" ref="Q514:Q577" si="9">CONCATENATE(C514,E514,G514,I514)</f>
        <v>1</v>
      </c>
    </row>
    <row r="515" spans="1:17" x14ac:dyDescent="0.25">
      <c r="A515">
        <v>514</v>
      </c>
      <c r="B515">
        <v>119.92911400000001</v>
      </c>
      <c r="C515" s="4">
        <v>1</v>
      </c>
      <c r="P515">
        <v>1</v>
      </c>
      <c r="Q515" t="str">
        <f t="shared" si="9"/>
        <v>1</v>
      </c>
    </row>
    <row r="516" spans="1:17" x14ac:dyDescent="0.25">
      <c r="A516">
        <v>515</v>
      </c>
      <c r="B516">
        <v>119.939684</v>
      </c>
      <c r="C516" s="4">
        <v>1</v>
      </c>
      <c r="P516">
        <v>1</v>
      </c>
      <c r="Q516" t="str">
        <f t="shared" si="9"/>
        <v>1</v>
      </c>
    </row>
    <row r="517" spans="1:17" x14ac:dyDescent="0.25">
      <c r="A517">
        <v>516</v>
      </c>
      <c r="B517">
        <v>119.99452400000001</v>
      </c>
      <c r="C517" s="4">
        <v>1</v>
      </c>
      <c r="P517">
        <v>1</v>
      </c>
      <c r="Q517" t="str">
        <f t="shared" si="9"/>
        <v>1</v>
      </c>
    </row>
    <row r="518" spans="1:17" x14ac:dyDescent="0.25">
      <c r="A518">
        <v>517</v>
      </c>
      <c r="B518">
        <v>119.87551000000002</v>
      </c>
      <c r="C518" s="4">
        <v>1</v>
      </c>
      <c r="H518">
        <v>120.15822800000001</v>
      </c>
      <c r="I518" s="5">
        <v>4</v>
      </c>
      <c r="P518">
        <v>2</v>
      </c>
      <c r="Q518" t="str">
        <f t="shared" si="9"/>
        <v>14</v>
      </c>
    </row>
    <row r="519" spans="1:17" x14ac:dyDescent="0.25">
      <c r="A519">
        <v>518</v>
      </c>
      <c r="H519">
        <v>120.19270900000001</v>
      </c>
      <c r="I519" s="5">
        <v>4</v>
      </c>
      <c r="P519">
        <v>1</v>
      </c>
      <c r="Q519" t="str">
        <f t="shared" si="9"/>
        <v>4</v>
      </c>
    </row>
    <row r="520" spans="1:17" x14ac:dyDescent="0.25">
      <c r="A520">
        <v>519</v>
      </c>
      <c r="F520">
        <v>121.86236400000001</v>
      </c>
      <c r="G520" s="3">
        <v>3</v>
      </c>
      <c r="H520">
        <v>120.18704100000001</v>
      </c>
      <c r="I520" s="5">
        <v>4</v>
      </c>
      <c r="P520">
        <v>2</v>
      </c>
      <c r="Q520" t="str">
        <f t="shared" si="9"/>
        <v>34</v>
      </c>
    </row>
    <row r="521" spans="1:17" x14ac:dyDescent="0.25">
      <c r="A521">
        <v>520</v>
      </c>
      <c r="F521">
        <v>121.84984100000001</v>
      </c>
      <c r="G521" s="3">
        <v>3</v>
      </c>
      <c r="H521">
        <v>120.18039200000001</v>
      </c>
      <c r="I521" s="5">
        <v>4</v>
      </c>
      <c r="P521">
        <v>2</v>
      </c>
      <c r="Q521" t="str">
        <f t="shared" si="9"/>
        <v>34</v>
      </c>
    </row>
    <row r="522" spans="1:17" x14ac:dyDescent="0.25">
      <c r="A522">
        <v>521</v>
      </c>
      <c r="F522">
        <v>121.848242</v>
      </c>
      <c r="G522" s="3">
        <v>3</v>
      </c>
      <c r="H522">
        <v>120.18564800000001</v>
      </c>
      <c r="I522" s="5">
        <v>4</v>
      </c>
      <c r="P522">
        <v>2</v>
      </c>
      <c r="Q522" t="str">
        <f t="shared" si="9"/>
        <v>34</v>
      </c>
    </row>
    <row r="523" spans="1:17" x14ac:dyDescent="0.25">
      <c r="A523">
        <v>522</v>
      </c>
      <c r="F523">
        <v>121.890196</v>
      </c>
      <c r="G523" s="3">
        <v>3</v>
      </c>
      <c r="H523">
        <v>120.15776700000001</v>
      </c>
      <c r="I523" s="5">
        <v>4</v>
      </c>
      <c r="P523">
        <v>2</v>
      </c>
      <c r="Q523" t="str">
        <f t="shared" si="9"/>
        <v>34</v>
      </c>
    </row>
    <row r="524" spans="1:17" x14ac:dyDescent="0.25">
      <c r="A524">
        <v>523</v>
      </c>
      <c r="F524">
        <v>121.83298300000001</v>
      </c>
      <c r="G524" s="3">
        <v>3</v>
      </c>
      <c r="H524">
        <v>120.15256000000001</v>
      </c>
      <c r="I524" s="5">
        <v>4</v>
      </c>
      <c r="P524">
        <v>2</v>
      </c>
      <c r="Q524" t="str">
        <f t="shared" si="9"/>
        <v>34</v>
      </c>
    </row>
    <row r="525" spans="1:17" x14ac:dyDescent="0.25">
      <c r="A525">
        <v>524</v>
      </c>
      <c r="F525">
        <v>121.856955</v>
      </c>
      <c r="G525" s="3">
        <v>3</v>
      </c>
      <c r="H525">
        <v>120.24255200000002</v>
      </c>
      <c r="I525" s="5">
        <v>4</v>
      </c>
      <c r="P525">
        <v>2</v>
      </c>
      <c r="Q525" t="str">
        <f t="shared" si="9"/>
        <v>34</v>
      </c>
    </row>
    <row r="526" spans="1:17" x14ac:dyDescent="0.25">
      <c r="A526">
        <v>525</v>
      </c>
      <c r="F526">
        <v>121.94235800000001</v>
      </c>
      <c r="G526" s="3">
        <v>3</v>
      </c>
      <c r="H526">
        <v>120.15822800000001</v>
      </c>
      <c r="I526" s="5">
        <v>4</v>
      </c>
      <c r="P526">
        <v>2</v>
      </c>
      <c r="Q526" t="str">
        <f t="shared" si="9"/>
        <v>34</v>
      </c>
    </row>
    <row r="527" spans="1:17" x14ac:dyDescent="0.25">
      <c r="A527">
        <v>526</v>
      </c>
      <c r="D527">
        <v>150.09637700000002</v>
      </c>
      <c r="E527" s="2">
        <v>2</v>
      </c>
      <c r="F527">
        <v>121.86236400000001</v>
      </c>
      <c r="G527" s="3">
        <v>3</v>
      </c>
      <c r="P527">
        <v>2</v>
      </c>
      <c r="Q527" t="str">
        <f t="shared" si="9"/>
        <v>23</v>
      </c>
    </row>
    <row r="528" spans="1:17" x14ac:dyDescent="0.25">
      <c r="A528">
        <v>527</v>
      </c>
      <c r="D528">
        <v>150.09637700000002</v>
      </c>
      <c r="E528" s="2">
        <v>2</v>
      </c>
      <c r="F528">
        <v>121.86236400000001</v>
      </c>
      <c r="G528" s="3">
        <v>3</v>
      </c>
      <c r="P528">
        <v>2</v>
      </c>
      <c r="Q528" t="str">
        <f t="shared" si="9"/>
        <v>23</v>
      </c>
    </row>
    <row r="529" spans="1:17" x14ac:dyDescent="0.25">
      <c r="A529">
        <v>528</v>
      </c>
      <c r="D529">
        <v>150.09637700000002</v>
      </c>
      <c r="E529" s="2">
        <v>2</v>
      </c>
      <c r="P529">
        <v>1</v>
      </c>
      <c r="Q529" t="str">
        <f t="shared" si="9"/>
        <v>2</v>
      </c>
    </row>
    <row r="530" spans="1:17" x14ac:dyDescent="0.25">
      <c r="A530">
        <v>529</v>
      </c>
      <c r="D530">
        <v>150.09637700000002</v>
      </c>
      <c r="E530" s="2">
        <v>2</v>
      </c>
      <c r="P530">
        <v>1</v>
      </c>
      <c r="Q530" t="str">
        <f t="shared" si="9"/>
        <v>2</v>
      </c>
    </row>
    <row r="531" spans="1:17" x14ac:dyDescent="0.25">
      <c r="A531">
        <v>530</v>
      </c>
      <c r="D531">
        <v>150.09637700000002</v>
      </c>
      <c r="E531" s="2">
        <v>2</v>
      </c>
      <c r="P531">
        <v>1</v>
      </c>
      <c r="Q531" t="str">
        <f t="shared" si="9"/>
        <v>2</v>
      </c>
    </row>
    <row r="532" spans="1:17" x14ac:dyDescent="0.25">
      <c r="A532">
        <v>531</v>
      </c>
      <c r="D532">
        <v>150.09637700000002</v>
      </c>
      <c r="E532" s="2">
        <v>2</v>
      </c>
      <c r="P532">
        <v>1</v>
      </c>
      <c r="Q532" t="str">
        <f t="shared" si="9"/>
        <v>2</v>
      </c>
    </row>
    <row r="533" spans="1:17" x14ac:dyDescent="0.25">
      <c r="A533">
        <v>532</v>
      </c>
      <c r="D533">
        <v>150.09637700000002</v>
      </c>
      <c r="E533" s="2">
        <v>2</v>
      </c>
      <c r="P533">
        <v>1</v>
      </c>
      <c r="Q533" t="str">
        <f t="shared" si="9"/>
        <v>2</v>
      </c>
    </row>
    <row r="534" spans="1:17" x14ac:dyDescent="0.25">
      <c r="A534">
        <v>533</v>
      </c>
      <c r="B534">
        <v>154.39515299999999</v>
      </c>
      <c r="C534" s="4">
        <v>1</v>
      </c>
      <c r="D534">
        <v>150.09637700000002</v>
      </c>
      <c r="E534" s="2">
        <v>2</v>
      </c>
      <c r="P534">
        <v>2</v>
      </c>
      <c r="Q534" t="str">
        <f t="shared" si="9"/>
        <v>12</v>
      </c>
    </row>
    <row r="535" spans="1:17" x14ac:dyDescent="0.25">
      <c r="A535">
        <v>534</v>
      </c>
      <c r="B535">
        <v>154.39515299999999</v>
      </c>
      <c r="C535" s="4">
        <v>1</v>
      </c>
      <c r="D535">
        <v>150.09637700000002</v>
      </c>
      <c r="E535" s="2">
        <v>2</v>
      </c>
      <c r="P535">
        <v>2</v>
      </c>
      <c r="Q535" t="str">
        <f t="shared" si="9"/>
        <v>12</v>
      </c>
    </row>
    <row r="536" spans="1:17" x14ac:dyDescent="0.25">
      <c r="A536">
        <v>535</v>
      </c>
      <c r="B536">
        <v>154.39515299999999</v>
      </c>
      <c r="C536" s="4">
        <v>1</v>
      </c>
      <c r="D536">
        <v>150.09637700000002</v>
      </c>
      <c r="E536" s="2">
        <v>2</v>
      </c>
      <c r="P536">
        <v>2</v>
      </c>
      <c r="Q536" t="str">
        <f t="shared" si="9"/>
        <v>12</v>
      </c>
    </row>
    <row r="537" spans="1:17" x14ac:dyDescent="0.25">
      <c r="A537">
        <v>536</v>
      </c>
      <c r="B537">
        <v>154.39515299999999</v>
      </c>
      <c r="C537" s="4">
        <v>1</v>
      </c>
      <c r="P537">
        <v>1</v>
      </c>
      <c r="Q537" t="str">
        <f t="shared" si="9"/>
        <v>1</v>
      </c>
    </row>
    <row r="538" spans="1:17" x14ac:dyDescent="0.25">
      <c r="A538">
        <v>537</v>
      </c>
      <c r="B538">
        <v>154.39515299999999</v>
      </c>
      <c r="C538" s="4">
        <v>1</v>
      </c>
      <c r="P538">
        <v>1</v>
      </c>
      <c r="Q538" t="str">
        <f t="shared" si="9"/>
        <v>1</v>
      </c>
    </row>
    <row r="539" spans="1:17" x14ac:dyDescent="0.25">
      <c r="A539">
        <v>538</v>
      </c>
      <c r="B539">
        <v>154.39515299999999</v>
      </c>
      <c r="C539" s="4">
        <v>1</v>
      </c>
      <c r="P539">
        <v>1</v>
      </c>
      <c r="Q539" t="str">
        <f t="shared" si="9"/>
        <v>1</v>
      </c>
    </row>
    <row r="540" spans="1:17" x14ac:dyDescent="0.25">
      <c r="A540">
        <v>539</v>
      </c>
      <c r="B540">
        <v>154.39515299999999</v>
      </c>
      <c r="C540" s="4">
        <v>1</v>
      </c>
      <c r="P540">
        <v>1</v>
      </c>
      <c r="Q540" t="str">
        <f t="shared" si="9"/>
        <v>1</v>
      </c>
    </row>
    <row r="541" spans="1:17" x14ac:dyDescent="0.25">
      <c r="A541">
        <v>540</v>
      </c>
      <c r="B541">
        <v>154.39515299999999</v>
      </c>
      <c r="C541" s="4">
        <v>1</v>
      </c>
      <c r="H541">
        <v>154.06035700000001</v>
      </c>
      <c r="I541" s="5">
        <v>4</v>
      </c>
      <c r="P541">
        <v>2</v>
      </c>
      <c r="Q541" t="str">
        <f t="shared" si="9"/>
        <v>14</v>
      </c>
    </row>
    <row r="542" spans="1:17" x14ac:dyDescent="0.25">
      <c r="A542">
        <v>541</v>
      </c>
      <c r="F542">
        <v>154.87831599999998</v>
      </c>
      <c r="G542" s="3">
        <v>3</v>
      </c>
      <c r="H542">
        <v>154.06035700000001</v>
      </c>
      <c r="I542" s="5">
        <v>4</v>
      </c>
      <c r="P542">
        <v>2</v>
      </c>
      <c r="Q542" t="str">
        <f t="shared" si="9"/>
        <v>34</v>
      </c>
    </row>
    <row r="543" spans="1:17" x14ac:dyDescent="0.25">
      <c r="A543">
        <v>542</v>
      </c>
      <c r="F543">
        <v>154.87831599999998</v>
      </c>
      <c r="G543" s="3">
        <v>3</v>
      </c>
      <c r="H543">
        <v>154.06035700000001</v>
      </c>
      <c r="I543" s="5">
        <v>4</v>
      </c>
      <c r="P543">
        <v>2</v>
      </c>
      <c r="Q543" t="str">
        <f t="shared" si="9"/>
        <v>34</v>
      </c>
    </row>
    <row r="544" spans="1:17" x14ac:dyDescent="0.25">
      <c r="A544">
        <v>543</v>
      </c>
      <c r="F544">
        <v>154.87831599999998</v>
      </c>
      <c r="G544" s="3">
        <v>3</v>
      </c>
      <c r="H544">
        <v>154.06035700000001</v>
      </c>
      <c r="I544" s="5">
        <v>4</v>
      </c>
      <c r="P544">
        <v>2</v>
      </c>
      <c r="Q544" t="str">
        <f t="shared" si="9"/>
        <v>34</v>
      </c>
    </row>
    <row r="545" spans="1:17" x14ac:dyDescent="0.25">
      <c r="A545">
        <v>544</v>
      </c>
      <c r="F545">
        <v>154.87831599999998</v>
      </c>
      <c r="G545" s="3">
        <v>3</v>
      </c>
      <c r="H545">
        <v>154.06035700000001</v>
      </c>
      <c r="I545" s="5">
        <v>4</v>
      </c>
      <c r="P545">
        <v>2</v>
      </c>
      <c r="Q545" t="str">
        <f t="shared" si="9"/>
        <v>34</v>
      </c>
    </row>
    <row r="546" spans="1:17" x14ac:dyDescent="0.25">
      <c r="A546">
        <v>545</v>
      </c>
      <c r="F546">
        <v>154.87831599999998</v>
      </c>
      <c r="G546" s="3">
        <v>3</v>
      </c>
      <c r="H546">
        <v>154.06035700000001</v>
      </c>
      <c r="I546" s="5">
        <v>4</v>
      </c>
      <c r="P546">
        <v>2</v>
      </c>
      <c r="Q546" t="str">
        <f t="shared" si="9"/>
        <v>34</v>
      </c>
    </row>
    <row r="547" spans="1:17" x14ac:dyDescent="0.25">
      <c r="A547">
        <v>546</v>
      </c>
      <c r="F547">
        <v>154.87831599999998</v>
      </c>
      <c r="G547" s="3">
        <v>3</v>
      </c>
      <c r="H547">
        <v>154.06035700000001</v>
      </c>
      <c r="I547" s="5">
        <v>4</v>
      </c>
      <c r="P547">
        <v>2</v>
      </c>
      <c r="Q547" t="str">
        <f t="shared" si="9"/>
        <v>34</v>
      </c>
    </row>
    <row r="548" spans="1:17" x14ac:dyDescent="0.25">
      <c r="A548">
        <v>547</v>
      </c>
      <c r="F548">
        <v>154.87831599999998</v>
      </c>
      <c r="G548" s="3">
        <v>3</v>
      </c>
      <c r="H548">
        <v>154.06035700000001</v>
      </c>
      <c r="I548" s="5">
        <v>4</v>
      </c>
      <c r="P548">
        <v>2</v>
      </c>
      <c r="Q548" t="str">
        <f t="shared" si="9"/>
        <v>34</v>
      </c>
    </row>
    <row r="549" spans="1:17" x14ac:dyDescent="0.25">
      <c r="A549">
        <v>548</v>
      </c>
      <c r="F549">
        <v>154.87831599999998</v>
      </c>
      <c r="G549" s="3">
        <v>3</v>
      </c>
      <c r="P549">
        <v>1</v>
      </c>
      <c r="Q549" t="str">
        <f t="shared" si="9"/>
        <v>3</v>
      </c>
    </row>
    <row r="550" spans="1:17" x14ac:dyDescent="0.25">
      <c r="A550">
        <v>549</v>
      </c>
      <c r="F550">
        <v>154.87785700000001</v>
      </c>
      <c r="G550" s="3">
        <v>3</v>
      </c>
      <c r="P550">
        <v>1</v>
      </c>
      <c r="Q550" t="str">
        <f t="shared" si="9"/>
        <v>3</v>
      </c>
    </row>
    <row r="551" spans="1:17" x14ac:dyDescent="0.25">
      <c r="A551">
        <v>550</v>
      </c>
      <c r="P551">
        <v>0</v>
      </c>
      <c r="Q551" t="str">
        <f t="shared" si="9"/>
        <v/>
      </c>
    </row>
    <row r="552" spans="1:17" x14ac:dyDescent="0.25">
      <c r="A552">
        <v>551</v>
      </c>
      <c r="P552">
        <v>0</v>
      </c>
      <c r="Q552" t="str">
        <f t="shared" si="9"/>
        <v/>
      </c>
    </row>
    <row r="553" spans="1:17" x14ac:dyDescent="0.25">
      <c r="A553">
        <v>552</v>
      </c>
      <c r="P553">
        <v>0</v>
      </c>
      <c r="Q553" t="str">
        <f t="shared" si="9"/>
        <v/>
      </c>
    </row>
    <row r="554" spans="1:17" x14ac:dyDescent="0.25">
      <c r="A554">
        <v>553</v>
      </c>
      <c r="P554">
        <v>0</v>
      </c>
      <c r="Q554" t="str">
        <f t="shared" si="9"/>
        <v/>
      </c>
    </row>
    <row r="555" spans="1:17" x14ac:dyDescent="0.25">
      <c r="A555">
        <v>554</v>
      </c>
      <c r="D555">
        <v>176.65158</v>
      </c>
      <c r="E555" s="2">
        <v>2</v>
      </c>
      <c r="P555">
        <v>1</v>
      </c>
      <c r="Q555" t="str">
        <f t="shared" si="9"/>
        <v>2</v>
      </c>
    </row>
    <row r="556" spans="1:17" x14ac:dyDescent="0.25">
      <c r="A556">
        <v>555</v>
      </c>
      <c r="D556">
        <v>176.69091700000001</v>
      </c>
      <c r="E556" s="2">
        <v>2</v>
      </c>
      <c r="P556">
        <v>1</v>
      </c>
      <c r="Q556" t="str">
        <f t="shared" si="9"/>
        <v>2</v>
      </c>
    </row>
    <row r="557" spans="1:17" x14ac:dyDescent="0.25">
      <c r="A557">
        <v>556</v>
      </c>
      <c r="D557">
        <v>176.66561200000001</v>
      </c>
      <c r="E557" s="2">
        <v>2</v>
      </c>
      <c r="P557">
        <v>1</v>
      </c>
      <c r="Q557" t="str">
        <f t="shared" si="9"/>
        <v>2</v>
      </c>
    </row>
    <row r="558" spans="1:17" x14ac:dyDescent="0.25">
      <c r="A558">
        <v>557</v>
      </c>
      <c r="D558">
        <v>176.66000099999999</v>
      </c>
      <c r="E558" s="2">
        <v>2</v>
      </c>
      <c r="P558">
        <v>1</v>
      </c>
      <c r="Q558" t="str">
        <f t="shared" si="9"/>
        <v>2</v>
      </c>
    </row>
    <row r="559" spans="1:17" x14ac:dyDescent="0.25">
      <c r="A559">
        <v>558</v>
      </c>
      <c r="D559">
        <v>176.663827</v>
      </c>
      <c r="E559" s="2">
        <v>2</v>
      </c>
      <c r="P559">
        <v>1</v>
      </c>
      <c r="Q559" t="str">
        <f t="shared" si="9"/>
        <v>2</v>
      </c>
    </row>
    <row r="560" spans="1:17" x14ac:dyDescent="0.25">
      <c r="A560">
        <v>559</v>
      </c>
      <c r="B560">
        <v>182.226428</v>
      </c>
      <c r="C560" s="4">
        <v>1</v>
      </c>
      <c r="D560">
        <v>176.70107200000001</v>
      </c>
      <c r="E560" s="2">
        <v>2</v>
      </c>
      <c r="P560">
        <v>2</v>
      </c>
      <c r="Q560" t="str">
        <f t="shared" si="9"/>
        <v>12</v>
      </c>
    </row>
    <row r="561" spans="1:17" x14ac:dyDescent="0.25">
      <c r="A561">
        <v>560</v>
      </c>
      <c r="B561">
        <v>182.226428</v>
      </c>
      <c r="C561" s="4">
        <v>1</v>
      </c>
      <c r="D561">
        <v>176.77291</v>
      </c>
      <c r="E561" s="2">
        <v>2</v>
      </c>
      <c r="P561">
        <v>2</v>
      </c>
      <c r="Q561" t="str">
        <f t="shared" si="9"/>
        <v>12</v>
      </c>
    </row>
    <row r="562" spans="1:17" x14ac:dyDescent="0.25">
      <c r="A562">
        <v>561</v>
      </c>
      <c r="B562">
        <v>182.226428</v>
      </c>
      <c r="C562" s="4">
        <v>1</v>
      </c>
      <c r="D562">
        <v>176.83285799999999</v>
      </c>
      <c r="E562" s="2">
        <v>2</v>
      </c>
      <c r="P562">
        <v>2</v>
      </c>
      <c r="Q562" t="str">
        <f t="shared" si="9"/>
        <v>12</v>
      </c>
    </row>
    <row r="563" spans="1:17" x14ac:dyDescent="0.25">
      <c r="A563">
        <v>562</v>
      </c>
      <c r="B563">
        <v>182.226428</v>
      </c>
      <c r="C563" s="4">
        <v>1</v>
      </c>
      <c r="D563">
        <v>176.65158</v>
      </c>
      <c r="E563" s="2">
        <v>2</v>
      </c>
      <c r="P563">
        <v>2</v>
      </c>
      <c r="Q563" t="str">
        <f t="shared" si="9"/>
        <v>12</v>
      </c>
    </row>
    <row r="564" spans="1:17" x14ac:dyDescent="0.25">
      <c r="A564">
        <v>563</v>
      </c>
      <c r="B564">
        <v>182.226428</v>
      </c>
      <c r="C564" s="4">
        <v>1</v>
      </c>
      <c r="P564">
        <v>1</v>
      </c>
      <c r="Q564" t="str">
        <f t="shared" si="9"/>
        <v>1</v>
      </c>
    </row>
    <row r="565" spans="1:17" x14ac:dyDescent="0.25">
      <c r="A565">
        <v>564</v>
      </c>
      <c r="B565">
        <v>182.226428</v>
      </c>
      <c r="C565" s="4">
        <v>1</v>
      </c>
      <c r="P565">
        <v>1</v>
      </c>
      <c r="Q565" t="str">
        <f t="shared" si="9"/>
        <v>1</v>
      </c>
    </row>
    <row r="566" spans="1:17" x14ac:dyDescent="0.25">
      <c r="A566">
        <v>565</v>
      </c>
      <c r="B566">
        <v>182.226428</v>
      </c>
      <c r="C566" s="4">
        <v>1</v>
      </c>
      <c r="P566">
        <v>1</v>
      </c>
      <c r="Q566" t="str">
        <f t="shared" si="9"/>
        <v>1</v>
      </c>
    </row>
    <row r="567" spans="1:17" x14ac:dyDescent="0.25">
      <c r="A567">
        <v>566</v>
      </c>
      <c r="B567">
        <v>182.226428</v>
      </c>
      <c r="C567" s="4">
        <v>1</v>
      </c>
      <c r="P567">
        <v>1</v>
      </c>
      <c r="Q567" t="str">
        <f t="shared" si="9"/>
        <v>1</v>
      </c>
    </row>
    <row r="568" spans="1:17" x14ac:dyDescent="0.25">
      <c r="A568">
        <v>567</v>
      </c>
      <c r="B568">
        <v>182.226428</v>
      </c>
      <c r="C568" s="4">
        <v>1</v>
      </c>
      <c r="P568">
        <v>1</v>
      </c>
      <c r="Q568" t="str">
        <f t="shared" si="9"/>
        <v>1</v>
      </c>
    </row>
    <row r="569" spans="1:17" x14ac:dyDescent="0.25">
      <c r="A569">
        <v>568</v>
      </c>
      <c r="F569">
        <v>183.40637900000002</v>
      </c>
      <c r="G569" s="3">
        <v>3</v>
      </c>
      <c r="H569">
        <v>183.42693600000001</v>
      </c>
      <c r="I569" s="5">
        <v>4</v>
      </c>
      <c r="P569">
        <v>2</v>
      </c>
      <c r="Q569" t="str">
        <f t="shared" si="9"/>
        <v>34</v>
      </c>
    </row>
    <row r="570" spans="1:17" x14ac:dyDescent="0.25">
      <c r="A570">
        <v>569</v>
      </c>
      <c r="F570">
        <v>183.43260100000001</v>
      </c>
      <c r="G570" s="3">
        <v>3</v>
      </c>
      <c r="H570">
        <v>183.469436</v>
      </c>
      <c r="I570" s="5">
        <v>4</v>
      </c>
      <c r="P570">
        <v>2</v>
      </c>
      <c r="Q570" t="str">
        <f t="shared" si="9"/>
        <v>34</v>
      </c>
    </row>
    <row r="571" spans="1:17" x14ac:dyDescent="0.25">
      <c r="A571">
        <v>570</v>
      </c>
      <c r="F571">
        <v>183.40525300000002</v>
      </c>
      <c r="G571" s="3">
        <v>3</v>
      </c>
      <c r="H571">
        <v>183.44265300000001</v>
      </c>
      <c r="I571" s="5">
        <v>4</v>
      </c>
      <c r="P571">
        <v>2</v>
      </c>
      <c r="Q571" t="str">
        <f t="shared" si="9"/>
        <v>34</v>
      </c>
    </row>
    <row r="572" spans="1:17" x14ac:dyDescent="0.25">
      <c r="A572">
        <v>571</v>
      </c>
      <c r="F572">
        <v>183.42841999999999</v>
      </c>
      <c r="G572" s="3">
        <v>3</v>
      </c>
      <c r="H572">
        <v>183.42688699999999</v>
      </c>
      <c r="I572" s="5">
        <v>4</v>
      </c>
      <c r="P572">
        <v>2</v>
      </c>
      <c r="Q572" t="str">
        <f t="shared" si="9"/>
        <v>34</v>
      </c>
    </row>
    <row r="573" spans="1:17" x14ac:dyDescent="0.25">
      <c r="A573">
        <v>572</v>
      </c>
      <c r="F573">
        <v>183.38326499999999</v>
      </c>
      <c r="G573" s="3">
        <v>3</v>
      </c>
      <c r="H573">
        <v>183.437499</v>
      </c>
      <c r="I573" s="5">
        <v>4</v>
      </c>
      <c r="P573">
        <v>2</v>
      </c>
      <c r="Q573" t="str">
        <f t="shared" si="9"/>
        <v>34</v>
      </c>
    </row>
    <row r="574" spans="1:17" x14ac:dyDescent="0.25">
      <c r="A574">
        <v>573</v>
      </c>
      <c r="F574">
        <v>183.33704299999999</v>
      </c>
      <c r="G574" s="3">
        <v>3</v>
      </c>
      <c r="H574">
        <v>183.416427</v>
      </c>
      <c r="I574" s="5">
        <v>4</v>
      </c>
      <c r="P574">
        <v>2</v>
      </c>
      <c r="Q574" t="str">
        <f t="shared" si="9"/>
        <v>34</v>
      </c>
    </row>
    <row r="575" spans="1:17" x14ac:dyDescent="0.25">
      <c r="A575">
        <v>574</v>
      </c>
      <c r="F575">
        <v>183.353061</v>
      </c>
      <c r="G575" s="3">
        <v>3</v>
      </c>
      <c r="H575">
        <v>183.47428400000001</v>
      </c>
      <c r="I575" s="5">
        <v>4</v>
      </c>
      <c r="P575">
        <v>2</v>
      </c>
      <c r="Q575" t="str">
        <f t="shared" si="9"/>
        <v>34</v>
      </c>
    </row>
    <row r="576" spans="1:17" x14ac:dyDescent="0.25">
      <c r="A576">
        <v>575</v>
      </c>
      <c r="F576">
        <v>183.40637900000002</v>
      </c>
      <c r="G576" s="3">
        <v>3</v>
      </c>
      <c r="H576">
        <v>183.42693600000001</v>
      </c>
      <c r="I576" s="5">
        <v>4</v>
      </c>
      <c r="P576">
        <v>2</v>
      </c>
      <c r="Q576" t="str">
        <f t="shared" si="9"/>
        <v>34</v>
      </c>
    </row>
    <row r="577" spans="1:17" x14ac:dyDescent="0.25">
      <c r="A577">
        <v>576</v>
      </c>
      <c r="D577">
        <v>203.26841999999999</v>
      </c>
      <c r="E577" s="2">
        <v>2</v>
      </c>
      <c r="P577">
        <v>1</v>
      </c>
      <c r="Q577" t="str">
        <f t="shared" si="9"/>
        <v>2</v>
      </c>
    </row>
    <row r="578" spans="1:17" x14ac:dyDescent="0.25">
      <c r="A578">
        <v>577</v>
      </c>
      <c r="D578">
        <v>203.313468</v>
      </c>
      <c r="E578" s="2">
        <v>2</v>
      </c>
      <c r="P578">
        <v>1</v>
      </c>
      <c r="Q578" t="str">
        <f t="shared" ref="Q578:Q641" si="10">CONCATENATE(C578,E578,G578,I578)</f>
        <v>2</v>
      </c>
    </row>
    <row r="579" spans="1:17" x14ac:dyDescent="0.25">
      <c r="A579">
        <v>578</v>
      </c>
      <c r="D579">
        <v>203.329848</v>
      </c>
      <c r="E579" s="2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D580">
        <v>203.30846700000001</v>
      </c>
      <c r="E580" s="2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D581">
        <v>203.30643000000001</v>
      </c>
      <c r="E581" s="2">
        <v>2</v>
      </c>
      <c r="P581">
        <v>1</v>
      </c>
      <c r="Q581" t="str">
        <f t="shared" si="10"/>
        <v>2</v>
      </c>
    </row>
    <row r="582" spans="1:17" x14ac:dyDescent="0.25">
      <c r="A582">
        <v>581</v>
      </c>
      <c r="D582">
        <v>203.340304</v>
      </c>
      <c r="E582" s="2">
        <v>2</v>
      </c>
      <c r="P582">
        <v>1</v>
      </c>
      <c r="Q582" t="str">
        <f t="shared" si="10"/>
        <v>2</v>
      </c>
    </row>
    <row r="583" spans="1:17" x14ac:dyDescent="0.25">
      <c r="A583">
        <v>582</v>
      </c>
      <c r="D583">
        <v>203.350562</v>
      </c>
      <c r="E583" s="2">
        <v>2</v>
      </c>
      <c r="P583">
        <v>1</v>
      </c>
      <c r="Q583" t="str">
        <f t="shared" si="10"/>
        <v>2</v>
      </c>
    </row>
    <row r="584" spans="1:17" x14ac:dyDescent="0.25">
      <c r="A584">
        <v>583</v>
      </c>
      <c r="B584">
        <v>209.24897999999999</v>
      </c>
      <c r="C584" s="4">
        <v>1</v>
      </c>
      <c r="D584">
        <v>203.324691</v>
      </c>
      <c r="E584" s="2">
        <v>2</v>
      </c>
      <c r="P584">
        <v>2</v>
      </c>
      <c r="Q584" t="str">
        <f t="shared" si="10"/>
        <v>12</v>
      </c>
    </row>
    <row r="585" spans="1:17" x14ac:dyDescent="0.25">
      <c r="A585">
        <v>584</v>
      </c>
      <c r="B585">
        <v>209.24897999999999</v>
      </c>
      <c r="C585" s="4">
        <v>1</v>
      </c>
      <c r="D585">
        <v>203.26841999999999</v>
      </c>
      <c r="E585" s="2">
        <v>2</v>
      </c>
      <c r="P585">
        <v>2</v>
      </c>
      <c r="Q585" t="str">
        <f t="shared" si="10"/>
        <v>12</v>
      </c>
    </row>
    <row r="586" spans="1:17" x14ac:dyDescent="0.25">
      <c r="A586">
        <v>585</v>
      </c>
      <c r="B586">
        <v>209.24897999999999</v>
      </c>
      <c r="C586" s="4">
        <v>1</v>
      </c>
      <c r="D586">
        <v>203.26841999999999</v>
      </c>
      <c r="E586" s="2">
        <v>2</v>
      </c>
      <c r="P586">
        <v>2</v>
      </c>
      <c r="Q586" t="str">
        <f t="shared" si="10"/>
        <v>12</v>
      </c>
    </row>
    <row r="587" spans="1:17" x14ac:dyDescent="0.25">
      <c r="A587">
        <v>586</v>
      </c>
      <c r="B587">
        <v>209.24897999999999</v>
      </c>
      <c r="C587" s="4">
        <v>1</v>
      </c>
      <c r="P587">
        <v>1</v>
      </c>
      <c r="Q587" t="str">
        <f t="shared" si="10"/>
        <v>1</v>
      </c>
    </row>
    <row r="588" spans="1:17" x14ac:dyDescent="0.25">
      <c r="A588">
        <v>587</v>
      </c>
      <c r="B588">
        <v>209.24897999999999</v>
      </c>
      <c r="C588" s="4">
        <v>1</v>
      </c>
      <c r="P588">
        <v>1</v>
      </c>
      <c r="Q588" t="str">
        <f t="shared" si="10"/>
        <v>1</v>
      </c>
    </row>
    <row r="589" spans="1:17" x14ac:dyDescent="0.25">
      <c r="A589">
        <v>588</v>
      </c>
      <c r="B589">
        <v>209.24897999999999</v>
      </c>
      <c r="C589" s="4">
        <v>1</v>
      </c>
      <c r="P589">
        <v>1</v>
      </c>
      <c r="Q589" t="str">
        <f t="shared" si="10"/>
        <v>1</v>
      </c>
    </row>
    <row r="590" spans="1:17" x14ac:dyDescent="0.25">
      <c r="A590">
        <v>589</v>
      </c>
      <c r="B590">
        <v>209.24897999999999</v>
      </c>
      <c r="C590" s="4">
        <v>1</v>
      </c>
      <c r="P590">
        <v>1</v>
      </c>
      <c r="Q590" t="str">
        <f t="shared" si="10"/>
        <v>1</v>
      </c>
    </row>
    <row r="591" spans="1:17" x14ac:dyDescent="0.25">
      <c r="A591">
        <v>590</v>
      </c>
      <c r="B591">
        <v>209.24897999999999</v>
      </c>
      <c r="C591" s="4">
        <v>1</v>
      </c>
      <c r="H591">
        <v>208.92326600000001</v>
      </c>
      <c r="I591" s="5">
        <v>4</v>
      </c>
      <c r="P591">
        <v>2</v>
      </c>
      <c r="Q591" t="str">
        <f t="shared" si="10"/>
        <v>14</v>
      </c>
    </row>
    <row r="592" spans="1:17" x14ac:dyDescent="0.25">
      <c r="A592">
        <v>591</v>
      </c>
      <c r="H592">
        <v>208.94454100000002</v>
      </c>
      <c r="I592" s="5">
        <v>4</v>
      </c>
      <c r="P592">
        <v>1</v>
      </c>
      <c r="Q592" t="str">
        <f t="shared" si="10"/>
        <v>4</v>
      </c>
    </row>
    <row r="593" spans="1:17" x14ac:dyDescent="0.25">
      <c r="A593">
        <v>592</v>
      </c>
      <c r="F593">
        <v>212.265265</v>
      </c>
      <c r="G593" s="3">
        <v>3</v>
      </c>
      <c r="H593">
        <v>208.93245200000001</v>
      </c>
      <c r="I593" s="5">
        <v>4</v>
      </c>
      <c r="P593">
        <v>2</v>
      </c>
      <c r="Q593" t="str">
        <f t="shared" si="10"/>
        <v>34</v>
      </c>
    </row>
    <row r="594" spans="1:17" x14ac:dyDescent="0.25">
      <c r="A594">
        <v>593</v>
      </c>
      <c r="F594">
        <v>212.25703300000001</v>
      </c>
      <c r="G594" s="3">
        <v>3</v>
      </c>
      <c r="H594">
        <v>208.933829</v>
      </c>
      <c r="I594" s="5">
        <v>4</v>
      </c>
      <c r="P594">
        <v>2</v>
      </c>
      <c r="Q594" t="str">
        <f t="shared" si="10"/>
        <v>34</v>
      </c>
    </row>
    <row r="595" spans="1:17" x14ac:dyDescent="0.25">
      <c r="A595">
        <v>594</v>
      </c>
      <c r="F595">
        <v>212.24132599999999</v>
      </c>
      <c r="G595" s="3">
        <v>3</v>
      </c>
      <c r="H595">
        <v>208.97438299999999</v>
      </c>
      <c r="I595" s="5">
        <v>4</v>
      </c>
      <c r="P595">
        <v>2</v>
      </c>
      <c r="Q595" t="str">
        <f t="shared" si="10"/>
        <v>34</v>
      </c>
    </row>
    <row r="596" spans="1:17" x14ac:dyDescent="0.25">
      <c r="A596">
        <v>595</v>
      </c>
      <c r="F596">
        <v>212.25556800000001</v>
      </c>
      <c r="G596" s="3">
        <v>3</v>
      </c>
      <c r="H596">
        <v>209.016177</v>
      </c>
      <c r="I596" s="5">
        <v>4</v>
      </c>
      <c r="P596">
        <v>2</v>
      </c>
      <c r="Q596" t="str">
        <f t="shared" si="10"/>
        <v>34</v>
      </c>
    </row>
    <row r="597" spans="1:17" x14ac:dyDescent="0.25">
      <c r="A597">
        <v>596</v>
      </c>
      <c r="F597">
        <v>212.200874</v>
      </c>
      <c r="G597" s="3">
        <v>3</v>
      </c>
      <c r="H597">
        <v>209.026839</v>
      </c>
      <c r="I597" s="5">
        <v>4</v>
      </c>
      <c r="P597">
        <v>2</v>
      </c>
      <c r="Q597" t="str">
        <f t="shared" si="10"/>
        <v>34</v>
      </c>
    </row>
    <row r="598" spans="1:17" x14ac:dyDescent="0.25">
      <c r="A598">
        <v>597</v>
      </c>
      <c r="F598">
        <v>212.20415700000001</v>
      </c>
      <c r="G598" s="3">
        <v>3</v>
      </c>
      <c r="H598">
        <v>209.066531</v>
      </c>
      <c r="I598" s="5">
        <v>4</v>
      </c>
      <c r="P598">
        <v>2</v>
      </c>
      <c r="Q598" t="str">
        <f t="shared" si="10"/>
        <v>34</v>
      </c>
    </row>
    <row r="599" spans="1:17" x14ac:dyDescent="0.25">
      <c r="A599">
        <v>598</v>
      </c>
      <c r="F599">
        <v>212.210621</v>
      </c>
      <c r="G599" s="3">
        <v>3</v>
      </c>
      <c r="H599">
        <v>209.06025599999998</v>
      </c>
      <c r="I599" s="5">
        <v>4</v>
      </c>
      <c r="P599">
        <v>2</v>
      </c>
      <c r="Q599" t="str">
        <f t="shared" si="10"/>
        <v>34</v>
      </c>
    </row>
    <row r="600" spans="1:17" x14ac:dyDescent="0.25">
      <c r="A600">
        <v>599</v>
      </c>
      <c r="D600">
        <v>226.223592</v>
      </c>
      <c r="E600" s="2">
        <v>2</v>
      </c>
      <c r="F600">
        <v>212.13400899999999</v>
      </c>
      <c r="G600" s="3">
        <v>3</v>
      </c>
      <c r="H600">
        <v>208.92326600000001</v>
      </c>
      <c r="I600" s="5">
        <v>4</v>
      </c>
      <c r="P600">
        <v>3</v>
      </c>
      <c r="Q600" t="str">
        <f t="shared" si="10"/>
        <v>234</v>
      </c>
    </row>
    <row r="601" spans="1:17" x14ac:dyDescent="0.25">
      <c r="A601">
        <v>600</v>
      </c>
      <c r="D601">
        <v>226.128446</v>
      </c>
      <c r="E601" s="2">
        <v>2</v>
      </c>
      <c r="F601">
        <v>212.054013</v>
      </c>
      <c r="G601" s="3">
        <v>3</v>
      </c>
      <c r="P601">
        <v>2</v>
      </c>
      <c r="Q601" t="str">
        <f t="shared" si="10"/>
        <v>23</v>
      </c>
    </row>
    <row r="602" spans="1:17" x14ac:dyDescent="0.25">
      <c r="A602">
        <v>601</v>
      </c>
      <c r="D602">
        <v>226.11895100000001</v>
      </c>
      <c r="E602" s="2">
        <v>2</v>
      </c>
      <c r="F602">
        <v>212.054013</v>
      </c>
      <c r="G602" s="3">
        <v>3</v>
      </c>
      <c r="P602">
        <v>2</v>
      </c>
      <c r="Q602" t="str">
        <f t="shared" si="10"/>
        <v>23</v>
      </c>
    </row>
    <row r="603" spans="1:17" x14ac:dyDescent="0.25">
      <c r="A603">
        <v>602</v>
      </c>
      <c r="D603">
        <v>226.13470799999999</v>
      </c>
      <c r="E603" s="2">
        <v>2</v>
      </c>
      <c r="P603">
        <v>1</v>
      </c>
      <c r="Q603" t="str">
        <f t="shared" si="10"/>
        <v>2</v>
      </c>
    </row>
    <row r="604" spans="1:17" x14ac:dyDescent="0.25">
      <c r="A604">
        <v>603</v>
      </c>
      <c r="D604">
        <v>226.129052</v>
      </c>
      <c r="E604" s="2">
        <v>2</v>
      </c>
      <c r="P604">
        <v>1</v>
      </c>
      <c r="Q604" t="str">
        <f t="shared" si="10"/>
        <v>2</v>
      </c>
    </row>
    <row r="605" spans="1:17" x14ac:dyDescent="0.25">
      <c r="A605">
        <v>604</v>
      </c>
      <c r="D605">
        <v>226.08279099999999</v>
      </c>
      <c r="E605" s="2">
        <v>2</v>
      </c>
      <c r="P605">
        <v>1</v>
      </c>
      <c r="Q605" t="str">
        <f t="shared" si="10"/>
        <v>2</v>
      </c>
    </row>
    <row r="606" spans="1:17" x14ac:dyDescent="0.25">
      <c r="A606">
        <v>605</v>
      </c>
      <c r="D606">
        <v>226.092085</v>
      </c>
      <c r="E606" s="2">
        <v>2</v>
      </c>
      <c r="P606">
        <v>1</v>
      </c>
      <c r="Q606" t="str">
        <f t="shared" si="10"/>
        <v>2</v>
      </c>
    </row>
    <row r="607" spans="1:17" x14ac:dyDescent="0.25">
      <c r="A607">
        <v>606</v>
      </c>
      <c r="D607">
        <v>226.115668</v>
      </c>
      <c r="E607" s="2">
        <v>2</v>
      </c>
      <c r="P607">
        <v>1</v>
      </c>
      <c r="Q607" t="str">
        <f t="shared" si="10"/>
        <v>2</v>
      </c>
    </row>
    <row r="608" spans="1:17" x14ac:dyDescent="0.25">
      <c r="A608">
        <v>607</v>
      </c>
      <c r="B608">
        <v>232.51165499999999</v>
      </c>
      <c r="C608" s="4">
        <v>1</v>
      </c>
      <c r="D608">
        <v>226.060419</v>
      </c>
      <c r="E608" s="2">
        <v>2</v>
      </c>
      <c r="P608">
        <v>2</v>
      </c>
      <c r="Q608" t="str">
        <f t="shared" si="10"/>
        <v>12</v>
      </c>
    </row>
    <row r="609" spans="1:17" x14ac:dyDescent="0.25">
      <c r="A609">
        <v>608</v>
      </c>
      <c r="B609">
        <v>232.51165499999999</v>
      </c>
      <c r="C609" s="4">
        <v>1</v>
      </c>
      <c r="D609">
        <v>226.223592</v>
      </c>
      <c r="E609" s="2">
        <v>2</v>
      </c>
      <c r="P609">
        <v>2</v>
      </c>
      <c r="Q609" t="str">
        <f t="shared" si="10"/>
        <v>12</v>
      </c>
    </row>
    <row r="610" spans="1:17" x14ac:dyDescent="0.25">
      <c r="A610">
        <v>609</v>
      </c>
      <c r="B610">
        <v>232.51165499999999</v>
      </c>
      <c r="C610" s="4">
        <v>1</v>
      </c>
      <c r="D610">
        <v>226.223592</v>
      </c>
      <c r="E610" s="2">
        <v>2</v>
      </c>
      <c r="P610">
        <v>2</v>
      </c>
      <c r="Q610" t="str">
        <f t="shared" si="10"/>
        <v>12</v>
      </c>
    </row>
    <row r="611" spans="1:17" x14ac:dyDescent="0.25">
      <c r="A611">
        <v>610</v>
      </c>
      <c r="B611">
        <v>232.51165499999999</v>
      </c>
      <c r="C611" s="4">
        <v>1</v>
      </c>
      <c r="P611">
        <v>1</v>
      </c>
      <c r="Q611" t="str">
        <f t="shared" si="10"/>
        <v>1</v>
      </c>
    </row>
    <row r="612" spans="1:17" x14ac:dyDescent="0.25">
      <c r="A612">
        <v>611</v>
      </c>
      <c r="B612">
        <v>232.51165499999999</v>
      </c>
      <c r="C612" s="4">
        <v>1</v>
      </c>
      <c r="P612">
        <v>1</v>
      </c>
      <c r="Q612" t="str">
        <f t="shared" si="10"/>
        <v>1</v>
      </c>
    </row>
    <row r="613" spans="1:17" x14ac:dyDescent="0.25">
      <c r="A613">
        <v>612</v>
      </c>
      <c r="B613">
        <v>232.51165499999999</v>
      </c>
      <c r="C613" s="4">
        <v>1</v>
      </c>
      <c r="P613">
        <v>1</v>
      </c>
      <c r="Q613" t="str">
        <f t="shared" si="10"/>
        <v>1</v>
      </c>
    </row>
    <row r="614" spans="1:17" x14ac:dyDescent="0.25">
      <c r="A614">
        <v>613</v>
      </c>
      <c r="B614">
        <v>232.51165499999999</v>
      </c>
      <c r="C614" s="4">
        <v>1</v>
      </c>
      <c r="P614">
        <v>1</v>
      </c>
      <c r="Q614" t="str">
        <f t="shared" si="10"/>
        <v>1</v>
      </c>
    </row>
    <row r="615" spans="1:17" x14ac:dyDescent="0.25">
      <c r="A615">
        <v>614</v>
      </c>
      <c r="B615">
        <v>232.51165499999999</v>
      </c>
      <c r="C615" s="4">
        <v>1</v>
      </c>
      <c r="H615">
        <v>230.82128599999999</v>
      </c>
      <c r="I615" s="5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232.51165499999999</v>
      </c>
      <c r="C616" s="4">
        <v>1</v>
      </c>
      <c r="H616">
        <v>230.810328</v>
      </c>
      <c r="I616" s="5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H617">
        <v>230.80997300000001</v>
      </c>
      <c r="I617" s="5">
        <v>4</v>
      </c>
      <c r="P617">
        <v>1</v>
      </c>
      <c r="Q617" t="str">
        <f t="shared" si="10"/>
        <v>4</v>
      </c>
    </row>
    <row r="618" spans="1:17" x14ac:dyDescent="0.25">
      <c r="A618">
        <v>617</v>
      </c>
      <c r="H618">
        <v>230.834519</v>
      </c>
      <c r="I618" s="5">
        <v>4</v>
      </c>
      <c r="P618">
        <v>1</v>
      </c>
      <c r="Q618" t="str">
        <f t="shared" si="10"/>
        <v>4</v>
      </c>
    </row>
    <row r="619" spans="1:17" x14ac:dyDescent="0.25">
      <c r="A619">
        <v>618</v>
      </c>
      <c r="F619">
        <v>234.78138799999999</v>
      </c>
      <c r="G619" s="3">
        <v>3</v>
      </c>
      <c r="H619">
        <v>230.78659099999999</v>
      </c>
      <c r="I619" s="5">
        <v>4</v>
      </c>
      <c r="P619">
        <v>2</v>
      </c>
      <c r="Q619" t="str">
        <f t="shared" si="10"/>
        <v>34</v>
      </c>
    </row>
    <row r="620" spans="1:17" x14ac:dyDescent="0.25">
      <c r="A620">
        <v>619</v>
      </c>
      <c r="F620">
        <v>234.796942</v>
      </c>
      <c r="G620" s="3">
        <v>3</v>
      </c>
      <c r="H620">
        <v>230.809369</v>
      </c>
      <c r="I620" s="5">
        <v>4</v>
      </c>
      <c r="P620">
        <v>2</v>
      </c>
      <c r="Q620" t="str">
        <f t="shared" si="10"/>
        <v>34</v>
      </c>
    </row>
    <row r="621" spans="1:17" x14ac:dyDescent="0.25">
      <c r="A621">
        <v>620</v>
      </c>
      <c r="F621">
        <v>234.77517599999999</v>
      </c>
      <c r="G621" s="3">
        <v>3</v>
      </c>
      <c r="H621">
        <v>230.823003</v>
      </c>
      <c r="I621" s="5">
        <v>4</v>
      </c>
      <c r="P621">
        <v>2</v>
      </c>
      <c r="Q621" t="str">
        <f t="shared" si="10"/>
        <v>34</v>
      </c>
    </row>
    <row r="622" spans="1:17" x14ac:dyDescent="0.25">
      <c r="A622">
        <v>621</v>
      </c>
      <c r="F622">
        <v>234.75901500000001</v>
      </c>
      <c r="G622" s="3">
        <v>3</v>
      </c>
      <c r="H622">
        <v>230.810328</v>
      </c>
      <c r="I622" s="5">
        <v>4</v>
      </c>
      <c r="P622">
        <v>2</v>
      </c>
      <c r="Q622" t="str">
        <f t="shared" si="10"/>
        <v>34</v>
      </c>
    </row>
    <row r="623" spans="1:17" x14ac:dyDescent="0.25">
      <c r="A623">
        <v>622</v>
      </c>
      <c r="D623">
        <v>249.84814299999999</v>
      </c>
      <c r="E623" s="2">
        <v>2</v>
      </c>
      <c r="F623">
        <v>234.76659100000001</v>
      </c>
      <c r="G623" s="3">
        <v>3</v>
      </c>
      <c r="H623">
        <v>230.92158599999999</v>
      </c>
      <c r="I623" s="5">
        <v>4</v>
      </c>
      <c r="P623">
        <v>3</v>
      </c>
      <c r="Q623" t="str">
        <f t="shared" si="10"/>
        <v>234</v>
      </c>
    </row>
    <row r="624" spans="1:17" x14ac:dyDescent="0.25">
      <c r="A624">
        <v>623</v>
      </c>
      <c r="D624">
        <v>249.885817</v>
      </c>
      <c r="E624" s="2">
        <v>2</v>
      </c>
      <c r="F624">
        <v>234.76830699999999</v>
      </c>
      <c r="G624" s="3">
        <v>3</v>
      </c>
      <c r="H624">
        <v>230.82608500000001</v>
      </c>
      <c r="I624" s="5">
        <v>4</v>
      </c>
      <c r="P624">
        <v>3</v>
      </c>
      <c r="Q624" t="str">
        <f t="shared" si="10"/>
        <v>234</v>
      </c>
    </row>
    <row r="625" spans="1:17" x14ac:dyDescent="0.25">
      <c r="A625">
        <v>624</v>
      </c>
      <c r="D625">
        <v>249.92647399999998</v>
      </c>
      <c r="E625" s="2">
        <v>2</v>
      </c>
      <c r="F625">
        <v>234.79906299999999</v>
      </c>
      <c r="G625" s="3">
        <v>3</v>
      </c>
      <c r="P625">
        <v>2</v>
      </c>
      <c r="Q625" t="str">
        <f t="shared" si="10"/>
        <v>23</v>
      </c>
    </row>
    <row r="626" spans="1:17" x14ac:dyDescent="0.25">
      <c r="A626">
        <v>625</v>
      </c>
      <c r="D626">
        <v>249.87168</v>
      </c>
      <c r="E626" s="2">
        <v>2</v>
      </c>
      <c r="F626">
        <v>234.820021</v>
      </c>
      <c r="G626" s="3">
        <v>3</v>
      </c>
      <c r="P626">
        <v>2</v>
      </c>
      <c r="Q626" t="str">
        <f t="shared" si="10"/>
        <v>23</v>
      </c>
    </row>
    <row r="627" spans="1:17" x14ac:dyDescent="0.25">
      <c r="A627">
        <v>626</v>
      </c>
      <c r="D627">
        <v>249.87223299999999</v>
      </c>
      <c r="E627" s="2">
        <v>2</v>
      </c>
      <c r="F627">
        <v>234.82855699999999</v>
      </c>
      <c r="G627" s="3">
        <v>3</v>
      </c>
      <c r="P627">
        <v>2</v>
      </c>
      <c r="Q627" t="str">
        <f t="shared" si="10"/>
        <v>23</v>
      </c>
    </row>
    <row r="628" spans="1:17" x14ac:dyDescent="0.25">
      <c r="A628">
        <v>627</v>
      </c>
      <c r="D628">
        <v>249.859557</v>
      </c>
      <c r="E628" s="2">
        <v>2</v>
      </c>
      <c r="F628">
        <v>234.91340099999999</v>
      </c>
      <c r="G628" s="3">
        <v>3</v>
      </c>
      <c r="P628">
        <v>2</v>
      </c>
      <c r="Q628" t="str">
        <f t="shared" si="10"/>
        <v>23</v>
      </c>
    </row>
    <row r="629" spans="1:17" x14ac:dyDescent="0.25">
      <c r="A629">
        <v>628</v>
      </c>
      <c r="D629">
        <v>249.857539</v>
      </c>
      <c r="E629" s="2">
        <v>2</v>
      </c>
      <c r="F629">
        <v>234.78138799999999</v>
      </c>
      <c r="G629" s="3">
        <v>3</v>
      </c>
      <c r="P629">
        <v>2</v>
      </c>
      <c r="Q629" t="str">
        <f t="shared" si="10"/>
        <v>23</v>
      </c>
    </row>
    <row r="630" spans="1:17" x14ac:dyDescent="0.25">
      <c r="A630">
        <v>629</v>
      </c>
      <c r="D630">
        <v>249.897334</v>
      </c>
      <c r="E630" s="2">
        <v>2</v>
      </c>
      <c r="P630">
        <v>1</v>
      </c>
      <c r="Q630" t="str">
        <f t="shared" si="10"/>
        <v>2</v>
      </c>
    </row>
    <row r="631" spans="1:17" x14ac:dyDescent="0.25">
      <c r="A631">
        <v>630</v>
      </c>
      <c r="D631">
        <v>249.92657299999999</v>
      </c>
      <c r="E631" s="2">
        <v>2</v>
      </c>
      <c r="P631">
        <v>1</v>
      </c>
      <c r="Q631" t="str">
        <f t="shared" si="10"/>
        <v>2</v>
      </c>
    </row>
    <row r="632" spans="1:17" x14ac:dyDescent="0.25">
      <c r="A632">
        <v>631</v>
      </c>
      <c r="B632">
        <v>257.13368100000002</v>
      </c>
      <c r="C632" s="4">
        <v>1</v>
      </c>
      <c r="D632">
        <v>249.87829500000001</v>
      </c>
      <c r="E632" s="2">
        <v>2</v>
      </c>
      <c r="P632">
        <v>2</v>
      </c>
      <c r="Q632" t="str">
        <f t="shared" si="10"/>
        <v>12</v>
      </c>
    </row>
    <row r="633" spans="1:17" x14ac:dyDescent="0.25">
      <c r="A633">
        <v>632</v>
      </c>
      <c r="B633">
        <v>257.13413500000001</v>
      </c>
      <c r="C633" s="4">
        <v>1</v>
      </c>
      <c r="D633">
        <v>249.87071900000001</v>
      </c>
      <c r="E633" s="2">
        <v>2</v>
      </c>
      <c r="P633">
        <v>2</v>
      </c>
      <c r="Q633" t="str">
        <f t="shared" si="10"/>
        <v>12</v>
      </c>
    </row>
    <row r="634" spans="1:17" x14ac:dyDescent="0.25">
      <c r="A634">
        <v>633</v>
      </c>
      <c r="B634">
        <v>257.158477</v>
      </c>
      <c r="C634" s="4">
        <v>1</v>
      </c>
      <c r="D634">
        <v>249.84814299999999</v>
      </c>
      <c r="E634" s="2">
        <v>2</v>
      </c>
      <c r="P634">
        <v>2</v>
      </c>
      <c r="Q634" t="str">
        <f t="shared" si="10"/>
        <v>12</v>
      </c>
    </row>
    <row r="635" spans="1:17" x14ac:dyDescent="0.25">
      <c r="A635">
        <v>634</v>
      </c>
      <c r="B635">
        <v>257.12948899999998</v>
      </c>
      <c r="C635" s="4">
        <v>1</v>
      </c>
      <c r="D635">
        <v>249.84814299999999</v>
      </c>
      <c r="E635" s="2">
        <v>2</v>
      </c>
      <c r="P635">
        <v>2</v>
      </c>
      <c r="Q635" t="str">
        <f t="shared" si="10"/>
        <v>12</v>
      </c>
    </row>
    <row r="636" spans="1:17" x14ac:dyDescent="0.25">
      <c r="A636">
        <v>635</v>
      </c>
      <c r="B636">
        <v>257.12241999999998</v>
      </c>
      <c r="C636" s="4">
        <v>1</v>
      </c>
      <c r="P636">
        <v>1</v>
      </c>
      <c r="Q636" t="str">
        <f t="shared" si="10"/>
        <v>1</v>
      </c>
    </row>
    <row r="637" spans="1:17" x14ac:dyDescent="0.25">
      <c r="A637">
        <v>636</v>
      </c>
      <c r="B637">
        <v>257.145194</v>
      </c>
      <c r="C637" s="4">
        <v>1</v>
      </c>
      <c r="P637">
        <v>1</v>
      </c>
      <c r="Q637" t="str">
        <f t="shared" si="10"/>
        <v>1</v>
      </c>
    </row>
    <row r="638" spans="1:17" x14ac:dyDescent="0.25">
      <c r="A638">
        <v>637</v>
      </c>
      <c r="B638">
        <v>257.20483999999999</v>
      </c>
      <c r="C638" s="4">
        <v>1</v>
      </c>
      <c r="P638">
        <v>1</v>
      </c>
      <c r="Q638" t="str">
        <f t="shared" si="10"/>
        <v>1</v>
      </c>
    </row>
    <row r="639" spans="1:17" x14ac:dyDescent="0.25">
      <c r="A639">
        <v>638</v>
      </c>
      <c r="B639">
        <v>257.25458400000002</v>
      </c>
      <c r="C639" s="4">
        <v>1</v>
      </c>
      <c r="P639">
        <v>1</v>
      </c>
      <c r="Q639" t="str">
        <f t="shared" si="10"/>
        <v>1</v>
      </c>
    </row>
    <row r="640" spans="1:17" x14ac:dyDescent="0.25">
      <c r="A640">
        <v>639</v>
      </c>
      <c r="B640">
        <v>257.17978900000003</v>
      </c>
      <c r="C640" s="4">
        <v>1</v>
      </c>
      <c r="H640">
        <v>254.062072</v>
      </c>
      <c r="I640" s="5">
        <v>4</v>
      </c>
      <c r="P640">
        <v>2</v>
      </c>
      <c r="Q640" t="str">
        <f t="shared" si="10"/>
        <v>14</v>
      </c>
    </row>
    <row r="641" spans="1:17" x14ac:dyDescent="0.25">
      <c r="A641">
        <v>640</v>
      </c>
      <c r="B641">
        <v>257.16019299999999</v>
      </c>
      <c r="C641" s="4">
        <v>1</v>
      </c>
      <c r="H641">
        <v>254.062072</v>
      </c>
      <c r="I641" s="5">
        <v>4</v>
      </c>
      <c r="P641">
        <v>2</v>
      </c>
      <c r="Q641" t="str">
        <f t="shared" si="10"/>
        <v>14</v>
      </c>
    </row>
    <row r="642" spans="1:17" x14ac:dyDescent="0.25">
      <c r="A642">
        <v>641</v>
      </c>
      <c r="B642">
        <v>257.11474099999998</v>
      </c>
      <c r="C642" s="4">
        <v>1</v>
      </c>
      <c r="H642">
        <v>254.062072</v>
      </c>
      <c r="I642" s="5">
        <v>4</v>
      </c>
      <c r="P642">
        <v>2</v>
      </c>
      <c r="Q642" t="str">
        <f t="shared" ref="Q642:Q705" si="11">CONCATENATE(C642,E642,G642,I642)</f>
        <v>14</v>
      </c>
    </row>
    <row r="643" spans="1:17" x14ac:dyDescent="0.25">
      <c r="A643">
        <v>642</v>
      </c>
      <c r="H643">
        <v>254.062072</v>
      </c>
      <c r="I643" s="5">
        <v>4</v>
      </c>
      <c r="J643">
        <v>235.948905</v>
      </c>
      <c r="K643" t="s">
        <v>22</v>
      </c>
      <c r="Q643" t="str">
        <f t="shared" si="11"/>
        <v>4</v>
      </c>
    </row>
    <row r="644" spans="1:17" x14ac:dyDescent="0.25">
      <c r="A644">
        <v>643</v>
      </c>
      <c r="Q644" t="str">
        <f t="shared" si="11"/>
        <v/>
      </c>
    </row>
    <row r="645" spans="1:17" x14ac:dyDescent="0.25">
      <c r="A645">
        <v>644</v>
      </c>
      <c r="Q645" t="str">
        <f t="shared" si="11"/>
        <v/>
      </c>
    </row>
    <row r="646" spans="1:17" x14ac:dyDescent="0.25">
      <c r="A646">
        <v>645</v>
      </c>
      <c r="J646">
        <v>235.79683900000001</v>
      </c>
      <c r="K646" t="s">
        <v>22</v>
      </c>
      <c r="Q646" t="str">
        <f t="shared" si="11"/>
        <v/>
      </c>
    </row>
    <row r="647" spans="1:17" x14ac:dyDescent="0.25">
      <c r="A647">
        <v>646</v>
      </c>
      <c r="D647">
        <v>253.64385899999999</v>
      </c>
      <c r="E647" s="2">
        <v>2</v>
      </c>
      <c r="P647">
        <v>1</v>
      </c>
      <c r="Q647" t="str">
        <f t="shared" si="11"/>
        <v>2</v>
      </c>
    </row>
    <row r="648" spans="1:17" x14ac:dyDescent="0.25">
      <c r="A648">
        <v>647</v>
      </c>
      <c r="D648">
        <v>253.61810199999999</v>
      </c>
      <c r="E648" s="2">
        <v>2</v>
      </c>
      <c r="F648">
        <v>264.02004499999998</v>
      </c>
      <c r="G648" s="3">
        <v>3</v>
      </c>
      <c r="P648">
        <v>2</v>
      </c>
      <c r="Q648" t="str">
        <f t="shared" si="11"/>
        <v>23</v>
      </c>
    </row>
    <row r="649" spans="1:17" x14ac:dyDescent="0.25">
      <c r="A649">
        <v>648</v>
      </c>
      <c r="D649">
        <v>253.619719</v>
      </c>
      <c r="E649" s="2">
        <v>2</v>
      </c>
      <c r="F649">
        <v>264.02878399999997</v>
      </c>
      <c r="G649" s="3">
        <v>3</v>
      </c>
      <c r="P649">
        <v>2</v>
      </c>
      <c r="Q649" t="str">
        <f t="shared" si="11"/>
        <v>23</v>
      </c>
    </row>
    <row r="650" spans="1:17" x14ac:dyDescent="0.25">
      <c r="A650">
        <v>649</v>
      </c>
      <c r="D650">
        <v>253.62017299999999</v>
      </c>
      <c r="E650" s="2">
        <v>2</v>
      </c>
      <c r="F650">
        <v>264.04312399999998</v>
      </c>
      <c r="G650" s="3">
        <v>3</v>
      </c>
      <c r="P650">
        <v>2</v>
      </c>
      <c r="Q650" t="str">
        <f t="shared" si="11"/>
        <v>23</v>
      </c>
    </row>
    <row r="651" spans="1:17" x14ac:dyDescent="0.25">
      <c r="A651">
        <v>650</v>
      </c>
      <c r="D651">
        <v>253.60441800000001</v>
      </c>
      <c r="E651" s="2">
        <v>2</v>
      </c>
      <c r="F651">
        <v>264.06772100000001</v>
      </c>
      <c r="G651" s="3">
        <v>3</v>
      </c>
      <c r="P651">
        <v>2</v>
      </c>
      <c r="Q651" t="str">
        <f t="shared" si="11"/>
        <v>23</v>
      </c>
    </row>
    <row r="652" spans="1:17" x14ac:dyDescent="0.25">
      <c r="A652">
        <v>651</v>
      </c>
      <c r="D652">
        <v>253.56461999999999</v>
      </c>
      <c r="E652" s="2">
        <v>2</v>
      </c>
      <c r="F652">
        <v>264.07054799999997</v>
      </c>
      <c r="G652" s="3">
        <v>3</v>
      </c>
      <c r="P652">
        <v>2</v>
      </c>
      <c r="Q652" t="str">
        <f t="shared" si="11"/>
        <v>23</v>
      </c>
    </row>
    <row r="653" spans="1:17" x14ac:dyDescent="0.25">
      <c r="A653">
        <v>652</v>
      </c>
      <c r="D653">
        <v>253.58830499999999</v>
      </c>
      <c r="E653" s="2">
        <v>2</v>
      </c>
      <c r="F653">
        <v>264.094134</v>
      </c>
      <c r="G653" s="3">
        <v>3</v>
      </c>
      <c r="P653">
        <v>2</v>
      </c>
      <c r="Q653" t="str">
        <f t="shared" si="11"/>
        <v>23</v>
      </c>
    </row>
    <row r="654" spans="1:17" x14ac:dyDescent="0.25">
      <c r="A654">
        <v>653</v>
      </c>
      <c r="D654">
        <v>253.529978</v>
      </c>
      <c r="E654" s="2">
        <v>2</v>
      </c>
      <c r="F654">
        <v>264.07454200000001</v>
      </c>
      <c r="G654" s="3">
        <v>3</v>
      </c>
      <c r="P654">
        <v>2</v>
      </c>
      <c r="Q654" t="str">
        <f t="shared" si="11"/>
        <v>23</v>
      </c>
    </row>
    <row r="655" spans="1:17" x14ac:dyDescent="0.25">
      <c r="A655">
        <v>654</v>
      </c>
      <c r="D655">
        <v>253.522448</v>
      </c>
      <c r="E655" s="2">
        <v>2</v>
      </c>
      <c r="F655">
        <v>264.07933700000001</v>
      </c>
      <c r="G655" s="3">
        <v>3</v>
      </c>
      <c r="P655">
        <v>2</v>
      </c>
      <c r="Q655" t="str">
        <f t="shared" si="11"/>
        <v>23</v>
      </c>
    </row>
    <row r="656" spans="1:17" x14ac:dyDescent="0.25">
      <c r="A656">
        <v>655</v>
      </c>
      <c r="D656">
        <v>253.53240099999999</v>
      </c>
      <c r="E656" s="2">
        <v>2</v>
      </c>
      <c r="F656">
        <v>264.05888199999998</v>
      </c>
      <c r="G656" s="3">
        <v>3</v>
      </c>
      <c r="P656">
        <v>2</v>
      </c>
      <c r="Q656" t="str">
        <f t="shared" si="11"/>
        <v>23</v>
      </c>
    </row>
    <row r="657" spans="1:17" x14ac:dyDescent="0.25">
      <c r="A657">
        <v>656</v>
      </c>
      <c r="D657">
        <v>253.56921599999998</v>
      </c>
      <c r="E657" s="2">
        <v>2</v>
      </c>
      <c r="F657">
        <v>264.07953900000001</v>
      </c>
      <c r="G657" s="3">
        <v>3</v>
      </c>
      <c r="P657">
        <v>2</v>
      </c>
      <c r="Q657" t="str">
        <f t="shared" si="11"/>
        <v>23</v>
      </c>
    </row>
    <row r="658" spans="1:17" x14ac:dyDescent="0.25">
      <c r="A658">
        <v>657</v>
      </c>
      <c r="D658">
        <v>253.57128799999998</v>
      </c>
      <c r="E658" s="2">
        <v>2</v>
      </c>
      <c r="F658">
        <v>264.05994299999998</v>
      </c>
      <c r="G658" s="3">
        <v>3</v>
      </c>
      <c r="P658">
        <v>2</v>
      </c>
      <c r="Q658" t="str">
        <f t="shared" si="11"/>
        <v>23</v>
      </c>
    </row>
    <row r="659" spans="1:17" x14ac:dyDescent="0.25">
      <c r="A659">
        <v>658</v>
      </c>
      <c r="D659">
        <v>253.58189300000001</v>
      </c>
      <c r="E659" s="2">
        <v>2</v>
      </c>
      <c r="F659">
        <v>264.094989</v>
      </c>
      <c r="G659" s="3">
        <v>3</v>
      </c>
      <c r="P659">
        <v>2</v>
      </c>
      <c r="Q659" t="str">
        <f t="shared" si="11"/>
        <v>23</v>
      </c>
    </row>
    <row r="660" spans="1:17" x14ac:dyDescent="0.25">
      <c r="A660">
        <v>659</v>
      </c>
      <c r="D660">
        <v>253.55538100000001</v>
      </c>
      <c r="E660" s="2">
        <v>2</v>
      </c>
      <c r="F660">
        <v>264.06918200000001</v>
      </c>
      <c r="G660" s="3">
        <v>3</v>
      </c>
      <c r="P660">
        <v>2</v>
      </c>
      <c r="Q660" t="str">
        <f t="shared" si="11"/>
        <v>23</v>
      </c>
    </row>
    <row r="661" spans="1:17" x14ac:dyDescent="0.25">
      <c r="A661">
        <v>660</v>
      </c>
      <c r="D661">
        <v>253.53032899999999</v>
      </c>
      <c r="E661" s="2">
        <v>2</v>
      </c>
      <c r="F661">
        <v>264.03524700000003</v>
      </c>
      <c r="G661" s="3">
        <v>3</v>
      </c>
      <c r="P661">
        <v>2</v>
      </c>
      <c r="Q661" t="str">
        <f t="shared" si="11"/>
        <v>23</v>
      </c>
    </row>
    <row r="662" spans="1:17" x14ac:dyDescent="0.25">
      <c r="A662">
        <v>661</v>
      </c>
      <c r="D662">
        <v>253.532904</v>
      </c>
      <c r="E662" s="2">
        <v>2</v>
      </c>
      <c r="F662">
        <v>264.060652</v>
      </c>
      <c r="G662" s="3">
        <v>3</v>
      </c>
      <c r="P662">
        <v>2</v>
      </c>
      <c r="Q662" t="str">
        <f t="shared" si="11"/>
        <v>23</v>
      </c>
    </row>
    <row r="663" spans="1:17" x14ac:dyDescent="0.25">
      <c r="A663">
        <v>662</v>
      </c>
      <c r="D663">
        <v>253.598761</v>
      </c>
      <c r="E663" s="2">
        <v>2</v>
      </c>
      <c r="F663">
        <v>264.11827299999999</v>
      </c>
      <c r="G663" s="3">
        <v>3</v>
      </c>
      <c r="P663">
        <v>2</v>
      </c>
      <c r="Q663" t="str">
        <f t="shared" si="11"/>
        <v>23</v>
      </c>
    </row>
    <row r="664" spans="1:17" x14ac:dyDescent="0.25">
      <c r="A664">
        <v>663</v>
      </c>
      <c r="D664">
        <v>253.64385899999999</v>
      </c>
      <c r="E664" s="2">
        <v>2</v>
      </c>
      <c r="F664">
        <v>264.02004499999998</v>
      </c>
      <c r="G664" s="3">
        <v>3</v>
      </c>
      <c r="P664">
        <v>2</v>
      </c>
      <c r="Q664" t="str">
        <f t="shared" si="11"/>
        <v>23</v>
      </c>
    </row>
    <row r="665" spans="1:17" x14ac:dyDescent="0.25">
      <c r="A665">
        <v>664</v>
      </c>
      <c r="B665">
        <v>244.00723099999999</v>
      </c>
      <c r="C665" s="4">
        <v>1</v>
      </c>
      <c r="H665">
        <v>254.14989299999999</v>
      </c>
      <c r="I665" s="5">
        <v>4</v>
      </c>
      <c r="P665">
        <v>2</v>
      </c>
      <c r="Q665" t="str">
        <f t="shared" si="11"/>
        <v>14</v>
      </c>
    </row>
    <row r="666" spans="1:17" x14ac:dyDescent="0.25">
      <c r="A666">
        <v>665</v>
      </c>
      <c r="B666">
        <v>243.995261</v>
      </c>
      <c r="C666" s="4">
        <v>1</v>
      </c>
      <c r="H666">
        <v>254.12438800000001</v>
      </c>
      <c r="I666" s="5">
        <v>4</v>
      </c>
      <c r="P666">
        <v>2</v>
      </c>
      <c r="Q666" t="str">
        <f t="shared" si="11"/>
        <v>14</v>
      </c>
    </row>
    <row r="667" spans="1:17" x14ac:dyDescent="0.25">
      <c r="A667">
        <v>666</v>
      </c>
      <c r="B667">
        <v>243.98046399999998</v>
      </c>
      <c r="C667" s="4">
        <v>1</v>
      </c>
      <c r="H667">
        <v>254.143428</v>
      </c>
      <c r="I667" s="5">
        <v>4</v>
      </c>
      <c r="P667">
        <v>2</v>
      </c>
      <c r="Q667" t="str">
        <f t="shared" si="11"/>
        <v>14</v>
      </c>
    </row>
    <row r="668" spans="1:17" x14ac:dyDescent="0.25">
      <c r="A668">
        <v>667</v>
      </c>
      <c r="B668">
        <v>243.987889</v>
      </c>
      <c r="C668" s="4">
        <v>1</v>
      </c>
      <c r="H668">
        <v>254.175498</v>
      </c>
      <c r="I668" s="5">
        <v>4</v>
      </c>
      <c r="P668">
        <v>2</v>
      </c>
      <c r="Q668" t="str">
        <f t="shared" si="11"/>
        <v>14</v>
      </c>
    </row>
    <row r="669" spans="1:17" x14ac:dyDescent="0.25">
      <c r="A669">
        <v>668</v>
      </c>
      <c r="B669">
        <v>243.99470400000001</v>
      </c>
      <c r="C669" s="4">
        <v>1</v>
      </c>
      <c r="H669">
        <v>254.159289</v>
      </c>
      <c r="I669" s="5">
        <v>4</v>
      </c>
      <c r="P669">
        <v>2</v>
      </c>
      <c r="Q669" t="str">
        <f t="shared" si="11"/>
        <v>14</v>
      </c>
    </row>
    <row r="670" spans="1:17" x14ac:dyDescent="0.25">
      <c r="A670">
        <v>669</v>
      </c>
      <c r="B670">
        <v>244.028796</v>
      </c>
      <c r="C670" s="4">
        <v>1</v>
      </c>
      <c r="H670">
        <v>254.15918600000001</v>
      </c>
      <c r="I670" s="5">
        <v>4</v>
      </c>
      <c r="P670">
        <v>2</v>
      </c>
      <c r="Q670" t="str">
        <f t="shared" si="11"/>
        <v>14</v>
      </c>
    </row>
    <row r="671" spans="1:17" x14ac:dyDescent="0.25">
      <c r="A671">
        <v>670</v>
      </c>
      <c r="B671">
        <v>244.02399700000001</v>
      </c>
      <c r="C671" s="4">
        <v>1</v>
      </c>
      <c r="H671">
        <v>254.164592</v>
      </c>
      <c r="I671" s="5">
        <v>4</v>
      </c>
      <c r="P671">
        <v>2</v>
      </c>
      <c r="Q671" t="str">
        <f t="shared" si="11"/>
        <v>14</v>
      </c>
    </row>
    <row r="672" spans="1:17" x14ac:dyDescent="0.25">
      <c r="A672">
        <v>671</v>
      </c>
      <c r="B672">
        <v>243.998593</v>
      </c>
      <c r="C672" s="4">
        <v>1</v>
      </c>
      <c r="H672">
        <v>254.144541</v>
      </c>
      <c r="I672" s="5">
        <v>4</v>
      </c>
      <c r="P672">
        <v>2</v>
      </c>
      <c r="Q672" t="str">
        <f t="shared" si="11"/>
        <v>14</v>
      </c>
    </row>
    <row r="673" spans="1:17" x14ac:dyDescent="0.25">
      <c r="A673">
        <v>672</v>
      </c>
      <c r="B673">
        <v>243.98819</v>
      </c>
      <c r="C673" s="4">
        <v>1</v>
      </c>
      <c r="H673">
        <v>254.14368300000001</v>
      </c>
      <c r="I673" s="5">
        <v>4</v>
      </c>
      <c r="P673">
        <v>2</v>
      </c>
      <c r="Q673" t="str">
        <f t="shared" si="11"/>
        <v>14</v>
      </c>
    </row>
    <row r="674" spans="1:17" x14ac:dyDescent="0.25">
      <c r="A674">
        <v>673</v>
      </c>
      <c r="B674">
        <v>243.98304100000001</v>
      </c>
      <c r="C674" s="4">
        <v>1</v>
      </c>
      <c r="H674">
        <v>254.1454</v>
      </c>
      <c r="I674" s="5">
        <v>4</v>
      </c>
      <c r="P674">
        <v>2</v>
      </c>
      <c r="Q674" t="str">
        <f t="shared" si="11"/>
        <v>14</v>
      </c>
    </row>
    <row r="675" spans="1:17" x14ac:dyDescent="0.25">
      <c r="A675">
        <v>674</v>
      </c>
      <c r="B675">
        <v>243.99263500000001</v>
      </c>
      <c r="C675" s="4">
        <v>1</v>
      </c>
      <c r="H675">
        <v>254.11948999999998</v>
      </c>
      <c r="I675" s="5">
        <v>4</v>
      </c>
      <c r="P675">
        <v>2</v>
      </c>
      <c r="Q675" t="str">
        <f t="shared" si="11"/>
        <v>14</v>
      </c>
    </row>
    <row r="676" spans="1:17" x14ac:dyDescent="0.25">
      <c r="A676">
        <v>675</v>
      </c>
      <c r="B676">
        <v>243.97909999999999</v>
      </c>
      <c r="C676" s="4">
        <v>1</v>
      </c>
      <c r="H676">
        <v>254.125754</v>
      </c>
      <c r="I676" s="5">
        <v>4</v>
      </c>
      <c r="P676">
        <v>2</v>
      </c>
      <c r="Q676" t="str">
        <f t="shared" si="11"/>
        <v>14</v>
      </c>
    </row>
    <row r="677" spans="1:17" x14ac:dyDescent="0.25">
      <c r="A677">
        <v>676</v>
      </c>
      <c r="B677">
        <v>243.951121</v>
      </c>
      <c r="C677" s="4">
        <v>1</v>
      </c>
      <c r="H677">
        <v>254.12767300000002</v>
      </c>
      <c r="I677" s="5">
        <v>4</v>
      </c>
      <c r="P677">
        <v>2</v>
      </c>
      <c r="Q677" t="str">
        <f t="shared" si="11"/>
        <v>14</v>
      </c>
    </row>
    <row r="678" spans="1:17" x14ac:dyDescent="0.25">
      <c r="A678">
        <v>677</v>
      </c>
      <c r="B678">
        <v>243.985263</v>
      </c>
      <c r="C678" s="4">
        <v>1</v>
      </c>
      <c r="H678">
        <v>254.078585</v>
      </c>
      <c r="I678" s="5">
        <v>4</v>
      </c>
      <c r="P678">
        <v>2</v>
      </c>
      <c r="Q678" t="str">
        <f t="shared" si="11"/>
        <v>14</v>
      </c>
    </row>
    <row r="679" spans="1:17" x14ac:dyDescent="0.25">
      <c r="A679">
        <v>678</v>
      </c>
      <c r="B679">
        <v>244.023741</v>
      </c>
      <c r="C679" s="4">
        <v>1</v>
      </c>
      <c r="H679">
        <v>254.04646600000001</v>
      </c>
      <c r="I679" s="5">
        <v>4</v>
      </c>
      <c r="P679">
        <v>2</v>
      </c>
      <c r="Q679" t="str">
        <f t="shared" si="11"/>
        <v>14</v>
      </c>
    </row>
    <row r="680" spans="1:17" x14ac:dyDescent="0.25">
      <c r="A680">
        <v>679</v>
      </c>
      <c r="B680">
        <v>244.00723099999999</v>
      </c>
      <c r="C680" s="4">
        <v>1</v>
      </c>
      <c r="H680">
        <v>254.14989299999999</v>
      </c>
      <c r="I680" s="5">
        <v>4</v>
      </c>
      <c r="P680">
        <v>2</v>
      </c>
      <c r="Q680" t="str">
        <f t="shared" si="11"/>
        <v>14</v>
      </c>
    </row>
    <row r="681" spans="1:17" x14ac:dyDescent="0.25">
      <c r="A681">
        <v>680</v>
      </c>
      <c r="D681">
        <v>233.84330399999999</v>
      </c>
      <c r="E681" s="2">
        <v>2</v>
      </c>
      <c r="P681">
        <v>1</v>
      </c>
      <c r="Q681" t="str">
        <f t="shared" si="11"/>
        <v>2</v>
      </c>
    </row>
    <row r="682" spans="1:17" x14ac:dyDescent="0.25">
      <c r="A682">
        <v>681</v>
      </c>
      <c r="D682">
        <v>233.815932</v>
      </c>
      <c r="E682" s="2">
        <v>2</v>
      </c>
      <c r="P682">
        <v>1</v>
      </c>
      <c r="Q682" t="str">
        <f t="shared" si="11"/>
        <v>2</v>
      </c>
    </row>
    <row r="683" spans="1:17" x14ac:dyDescent="0.25">
      <c r="A683">
        <v>682</v>
      </c>
      <c r="D683">
        <v>233.84350699999999</v>
      </c>
      <c r="E683" s="2">
        <v>2</v>
      </c>
      <c r="F683">
        <v>243.001069</v>
      </c>
      <c r="G683" s="3">
        <v>3</v>
      </c>
      <c r="P683">
        <v>2</v>
      </c>
      <c r="Q683" t="str">
        <f t="shared" si="11"/>
        <v>23</v>
      </c>
    </row>
    <row r="684" spans="1:17" x14ac:dyDescent="0.25">
      <c r="A684">
        <v>683</v>
      </c>
      <c r="D684">
        <v>233.84396000000001</v>
      </c>
      <c r="E684" s="2">
        <v>2</v>
      </c>
      <c r="F684">
        <v>242.98192900000001</v>
      </c>
      <c r="G684" s="3">
        <v>3</v>
      </c>
      <c r="P684">
        <v>2</v>
      </c>
      <c r="Q684" t="str">
        <f t="shared" si="11"/>
        <v>23</v>
      </c>
    </row>
    <row r="685" spans="1:17" x14ac:dyDescent="0.25">
      <c r="A685">
        <v>684</v>
      </c>
      <c r="D685">
        <v>233.80158900000001</v>
      </c>
      <c r="E685" s="2">
        <v>2</v>
      </c>
      <c r="F685">
        <v>242.96748600000001</v>
      </c>
      <c r="G685" s="3">
        <v>3</v>
      </c>
      <c r="P685">
        <v>2</v>
      </c>
      <c r="Q685" t="str">
        <f t="shared" si="11"/>
        <v>23</v>
      </c>
    </row>
    <row r="686" spans="1:17" x14ac:dyDescent="0.25">
      <c r="A686">
        <v>685</v>
      </c>
      <c r="D686">
        <v>233.784066</v>
      </c>
      <c r="E686" s="2">
        <v>2</v>
      </c>
      <c r="F686">
        <v>242.97066599999999</v>
      </c>
      <c r="G686" s="3">
        <v>3</v>
      </c>
      <c r="P686">
        <v>2</v>
      </c>
      <c r="Q686" t="str">
        <f t="shared" si="11"/>
        <v>23</v>
      </c>
    </row>
    <row r="687" spans="1:17" x14ac:dyDescent="0.25">
      <c r="A687">
        <v>686</v>
      </c>
      <c r="D687">
        <v>233.78755100000001</v>
      </c>
      <c r="E687" s="2">
        <v>2</v>
      </c>
      <c r="F687">
        <v>242.99197799999999</v>
      </c>
      <c r="G687" s="3">
        <v>3</v>
      </c>
      <c r="P687">
        <v>2</v>
      </c>
      <c r="Q687" t="str">
        <f t="shared" si="11"/>
        <v>23</v>
      </c>
    </row>
    <row r="688" spans="1:17" x14ac:dyDescent="0.25">
      <c r="A688">
        <v>687</v>
      </c>
      <c r="D688">
        <v>233.80542800000001</v>
      </c>
      <c r="E688" s="2">
        <v>2</v>
      </c>
      <c r="F688">
        <v>243.037228</v>
      </c>
      <c r="G688" s="3">
        <v>3</v>
      </c>
      <c r="P688">
        <v>2</v>
      </c>
      <c r="Q688" t="str">
        <f t="shared" si="11"/>
        <v>23</v>
      </c>
    </row>
    <row r="689" spans="1:17" x14ac:dyDescent="0.25">
      <c r="A689">
        <v>688</v>
      </c>
      <c r="D689">
        <v>233.80871099999999</v>
      </c>
      <c r="E689" s="2">
        <v>2</v>
      </c>
      <c r="F689">
        <v>243.05167299999999</v>
      </c>
      <c r="G689" s="3">
        <v>3</v>
      </c>
      <c r="P689">
        <v>2</v>
      </c>
      <c r="Q689" t="str">
        <f t="shared" si="11"/>
        <v>23</v>
      </c>
    </row>
    <row r="690" spans="1:17" x14ac:dyDescent="0.25">
      <c r="A690">
        <v>689</v>
      </c>
      <c r="D690">
        <v>233.79638700000001</v>
      </c>
      <c r="E690" s="2">
        <v>2</v>
      </c>
      <c r="F690">
        <v>243.078135</v>
      </c>
      <c r="G690" s="3">
        <v>3</v>
      </c>
      <c r="P690">
        <v>2</v>
      </c>
      <c r="Q690" t="str">
        <f t="shared" si="11"/>
        <v>23</v>
      </c>
    </row>
    <row r="691" spans="1:17" x14ac:dyDescent="0.25">
      <c r="A691">
        <v>690</v>
      </c>
      <c r="D691">
        <v>233.799317</v>
      </c>
      <c r="E691" s="2">
        <v>2</v>
      </c>
      <c r="F691">
        <v>243.14161799999999</v>
      </c>
      <c r="G691" s="3">
        <v>3</v>
      </c>
      <c r="P691">
        <v>2</v>
      </c>
      <c r="Q691" t="str">
        <f t="shared" si="11"/>
        <v>23</v>
      </c>
    </row>
    <row r="692" spans="1:17" x14ac:dyDescent="0.25">
      <c r="A692">
        <v>691</v>
      </c>
      <c r="D692">
        <v>233.808356</v>
      </c>
      <c r="E692" s="2">
        <v>2</v>
      </c>
      <c r="F692">
        <v>243.09879000000001</v>
      </c>
      <c r="G692" s="3">
        <v>3</v>
      </c>
      <c r="P692">
        <v>2</v>
      </c>
      <c r="Q692" t="str">
        <f t="shared" si="11"/>
        <v>23</v>
      </c>
    </row>
    <row r="693" spans="1:17" x14ac:dyDescent="0.25">
      <c r="A693">
        <v>692</v>
      </c>
      <c r="D693">
        <v>233.773055</v>
      </c>
      <c r="E693" s="2">
        <v>2</v>
      </c>
      <c r="F693">
        <v>243.09156899999999</v>
      </c>
      <c r="G693" s="3">
        <v>3</v>
      </c>
      <c r="P693">
        <v>2</v>
      </c>
      <c r="Q693" t="str">
        <f t="shared" si="11"/>
        <v>23</v>
      </c>
    </row>
    <row r="694" spans="1:17" x14ac:dyDescent="0.25">
      <c r="A694">
        <v>693</v>
      </c>
      <c r="D694">
        <v>233.775834</v>
      </c>
      <c r="E694" s="2">
        <v>2</v>
      </c>
      <c r="F694">
        <v>243.072936</v>
      </c>
      <c r="G694" s="3">
        <v>3</v>
      </c>
      <c r="P694">
        <v>2</v>
      </c>
      <c r="Q694" t="str">
        <f t="shared" si="11"/>
        <v>23</v>
      </c>
    </row>
    <row r="695" spans="1:17" x14ac:dyDescent="0.25">
      <c r="A695">
        <v>694</v>
      </c>
      <c r="D695">
        <v>233.87102999999999</v>
      </c>
      <c r="E695" s="2">
        <v>2</v>
      </c>
      <c r="F695">
        <v>243.074399</v>
      </c>
      <c r="G695" s="3">
        <v>3</v>
      </c>
      <c r="H695">
        <v>233.93633</v>
      </c>
      <c r="I695" s="5">
        <v>4</v>
      </c>
      <c r="P695">
        <v>3</v>
      </c>
      <c r="Q695" t="str">
        <f t="shared" si="11"/>
        <v>234</v>
      </c>
    </row>
    <row r="696" spans="1:17" x14ac:dyDescent="0.25">
      <c r="A696">
        <v>695</v>
      </c>
      <c r="F696">
        <v>243.001069</v>
      </c>
      <c r="G696" s="3">
        <v>3</v>
      </c>
      <c r="H696">
        <v>233.87295</v>
      </c>
      <c r="I696" s="5">
        <v>4</v>
      </c>
      <c r="P696">
        <v>2</v>
      </c>
      <c r="Q696" t="str">
        <f t="shared" si="11"/>
        <v>34</v>
      </c>
    </row>
    <row r="697" spans="1:17" x14ac:dyDescent="0.25">
      <c r="A697">
        <v>696</v>
      </c>
      <c r="F697">
        <v>243.001069</v>
      </c>
      <c r="G697" s="3">
        <v>3</v>
      </c>
      <c r="H697">
        <v>233.87996899999999</v>
      </c>
      <c r="I697" s="5">
        <v>4</v>
      </c>
      <c r="P697">
        <v>2</v>
      </c>
      <c r="Q697" t="str">
        <f t="shared" si="11"/>
        <v>34</v>
      </c>
    </row>
    <row r="698" spans="1:17" x14ac:dyDescent="0.25">
      <c r="A698">
        <v>697</v>
      </c>
      <c r="H698">
        <v>233.86001999999999</v>
      </c>
      <c r="I698" s="5">
        <v>4</v>
      </c>
      <c r="P698">
        <v>1</v>
      </c>
      <c r="Q698" t="str">
        <f t="shared" si="11"/>
        <v>4</v>
      </c>
    </row>
    <row r="699" spans="1:17" x14ac:dyDescent="0.25">
      <c r="A699">
        <v>698</v>
      </c>
      <c r="B699">
        <v>222.413433</v>
      </c>
      <c r="C699" s="4">
        <v>1</v>
      </c>
      <c r="H699">
        <v>233.86269799999999</v>
      </c>
      <c r="I699" s="5">
        <v>4</v>
      </c>
      <c r="P699">
        <v>2</v>
      </c>
      <c r="Q699" t="str">
        <f t="shared" si="11"/>
        <v>14</v>
      </c>
    </row>
    <row r="700" spans="1:17" x14ac:dyDescent="0.25">
      <c r="A700">
        <v>699</v>
      </c>
      <c r="B700">
        <v>222.327124</v>
      </c>
      <c r="C700" s="4">
        <v>1</v>
      </c>
      <c r="H700">
        <v>233.886685</v>
      </c>
      <c r="I700" s="5">
        <v>4</v>
      </c>
      <c r="P700">
        <v>2</v>
      </c>
      <c r="Q700" t="str">
        <f t="shared" si="11"/>
        <v>14</v>
      </c>
    </row>
    <row r="701" spans="1:17" x14ac:dyDescent="0.25">
      <c r="A701">
        <v>700</v>
      </c>
      <c r="B701">
        <v>222.381011</v>
      </c>
      <c r="C701" s="4">
        <v>1</v>
      </c>
      <c r="H701">
        <v>233.89138299999999</v>
      </c>
      <c r="I701" s="5">
        <v>4</v>
      </c>
      <c r="P701">
        <v>2</v>
      </c>
      <c r="Q701" t="str">
        <f t="shared" si="11"/>
        <v>14</v>
      </c>
    </row>
    <row r="702" spans="1:17" x14ac:dyDescent="0.25">
      <c r="A702">
        <v>701</v>
      </c>
      <c r="B702">
        <v>222.399899</v>
      </c>
      <c r="C702" s="4">
        <v>1</v>
      </c>
      <c r="H702">
        <v>233.89835199999999</v>
      </c>
      <c r="I702" s="5">
        <v>4</v>
      </c>
      <c r="P702">
        <v>2</v>
      </c>
      <c r="Q702" t="str">
        <f t="shared" si="11"/>
        <v>14</v>
      </c>
    </row>
    <row r="703" spans="1:17" x14ac:dyDescent="0.25">
      <c r="A703">
        <v>702</v>
      </c>
      <c r="B703">
        <v>222.37111200000001</v>
      </c>
      <c r="C703" s="4">
        <v>1</v>
      </c>
      <c r="H703">
        <v>233.921685</v>
      </c>
      <c r="I703" s="5">
        <v>4</v>
      </c>
      <c r="P703">
        <v>2</v>
      </c>
      <c r="Q703" t="str">
        <f t="shared" si="11"/>
        <v>14</v>
      </c>
    </row>
    <row r="704" spans="1:17" x14ac:dyDescent="0.25">
      <c r="A704">
        <v>703</v>
      </c>
      <c r="B704">
        <v>222.39964599999999</v>
      </c>
      <c r="C704" s="4">
        <v>1</v>
      </c>
      <c r="H704">
        <v>233.920827</v>
      </c>
      <c r="I704" s="5">
        <v>4</v>
      </c>
      <c r="P704">
        <v>2</v>
      </c>
      <c r="Q704" t="str">
        <f t="shared" si="11"/>
        <v>14</v>
      </c>
    </row>
    <row r="705" spans="1:17" x14ac:dyDescent="0.25">
      <c r="A705">
        <v>704</v>
      </c>
      <c r="B705">
        <v>222.37525299999999</v>
      </c>
      <c r="C705" s="4">
        <v>1</v>
      </c>
      <c r="H705">
        <v>233.88986800000001</v>
      </c>
      <c r="I705" s="5">
        <v>4</v>
      </c>
      <c r="P705">
        <v>2</v>
      </c>
      <c r="Q705" t="str">
        <f t="shared" si="11"/>
        <v>14</v>
      </c>
    </row>
    <row r="706" spans="1:17" x14ac:dyDescent="0.25">
      <c r="A706">
        <v>705</v>
      </c>
      <c r="B706">
        <v>222.384748</v>
      </c>
      <c r="C706" s="4">
        <v>1</v>
      </c>
      <c r="H706">
        <v>233.84769900000001</v>
      </c>
      <c r="I706" s="5">
        <v>4</v>
      </c>
      <c r="P706">
        <v>2</v>
      </c>
      <c r="Q706" t="str">
        <f t="shared" ref="Q706:Q769" si="12">CONCATENATE(C706,E706,G706,I706)</f>
        <v>14</v>
      </c>
    </row>
    <row r="707" spans="1:17" x14ac:dyDescent="0.25">
      <c r="A707">
        <v>706</v>
      </c>
      <c r="B707">
        <v>222.39454499999999</v>
      </c>
      <c r="C707" s="4">
        <v>1</v>
      </c>
      <c r="H707">
        <v>233.818759</v>
      </c>
      <c r="I707" s="5">
        <v>4</v>
      </c>
      <c r="P707">
        <v>2</v>
      </c>
      <c r="Q707" t="str">
        <f t="shared" si="12"/>
        <v>14</v>
      </c>
    </row>
    <row r="708" spans="1:17" x14ac:dyDescent="0.25">
      <c r="A708">
        <v>707</v>
      </c>
      <c r="B708">
        <v>222.38222300000001</v>
      </c>
      <c r="C708" s="4">
        <v>1</v>
      </c>
      <c r="H708">
        <v>233.93633</v>
      </c>
      <c r="I708" s="5">
        <v>4</v>
      </c>
      <c r="P708">
        <v>2</v>
      </c>
      <c r="Q708" t="str">
        <f t="shared" si="12"/>
        <v>14</v>
      </c>
    </row>
    <row r="709" spans="1:17" x14ac:dyDescent="0.25">
      <c r="A709">
        <v>708</v>
      </c>
      <c r="B709">
        <v>222.325963</v>
      </c>
      <c r="C709" s="4">
        <v>1</v>
      </c>
      <c r="H709">
        <v>233.93633</v>
      </c>
      <c r="I709" s="5">
        <v>4</v>
      </c>
      <c r="P709">
        <v>2</v>
      </c>
      <c r="Q709" t="str">
        <f t="shared" si="12"/>
        <v>14</v>
      </c>
    </row>
    <row r="710" spans="1:17" x14ac:dyDescent="0.25">
      <c r="A710">
        <v>709</v>
      </c>
      <c r="B710">
        <v>222.30662000000001</v>
      </c>
      <c r="C710" s="4">
        <v>1</v>
      </c>
      <c r="P710">
        <v>1</v>
      </c>
      <c r="Q710" t="str">
        <f t="shared" si="12"/>
        <v>1</v>
      </c>
    </row>
    <row r="711" spans="1:17" x14ac:dyDescent="0.25">
      <c r="A711">
        <v>710</v>
      </c>
      <c r="B711">
        <v>222.413433</v>
      </c>
      <c r="C711" s="4">
        <v>1</v>
      </c>
      <c r="D711">
        <v>214.41247799999999</v>
      </c>
      <c r="E711" s="2">
        <v>2</v>
      </c>
      <c r="P711">
        <v>2</v>
      </c>
      <c r="Q711" t="str">
        <f t="shared" si="12"/>
        <v>12</v>
      </c>
    </row>
    <row r="712" spans="1:17" x14ac:dyDescent="0.25">
      <c r="A712">
        <v>711</v>
      </c>
      <c r="D712">
        <v>214.351168</v>
      </c>
      <c r="E712" s="2">
        <v>2</v>
      </c>
      <c r="P712">
        <v>1</v>
      </c>
      <c r="Q712" t="str">
        <f t="shared" si="12"/>
        <v>2</v>
      </c>
    </row>
    <row r="713" spans="1:17" x14ac:dyDescent="0.25">
      <c r="A713">
        <v>712</v>
      </c>
      <c r="D713">
        <v>214.40222599999998</v>
      </c>
      <c r="E713" s="2">
        <v>2</v>
      </c>
      <c r="P713">
        <v>1</v>
      </c>
      <c r="Q713" t="str">
        <f t="shared" si="12"/>
        <v>2</v>
      </c>
    </row>
    <row r="714" spans="1:17" x14ac:dyDescent="0.25">
      <c r="A714">
        <v>713</v>
      </c>
      <c r="D714">
        <v>214.41263000000001</v>
      </c>
      <c r="E714" s="2">
        <v>2</v>
      </c>
      <c r="P714">
        <v>1</v>
      </c>
      <c r="Q714" t="str">
        <f t="shared" si="12"/>
        <v>2</v>
      </c>
    </row>
    <row r="715" spans="1:17" x14ac:dyDescent="0.25">
      <c r="A715">
        <v>714</v>
      </c>
      <c r="D715">
        <v>214.410054</v>
      </c>
      <c r="E715" s="2">
        <v>2</v>
      </c>
      <c r="F715">
        <v>220.372073</v>
      </c>
      <c r="G715" s="3">
        <v>3</v>
      </c>
      <c r="P715">
        <v>2</v>
      </c>
      <c r="Q715" t="str">
        <f t="shared" si="12"/>
        <v>23</v>
      </c>
    </row>
    <row r="716" spans="1:17" x14ac:dyDescent="0.25">
      <c r="A716">
        <v>715</v>
      </c>
      <c r="D716">
        <v>214.44586000000001</v>
      </c>
      <c r="E716" s="2">
        <v>2</v>
      </c>
      <c r="F716">
        <v>220.305409</v>
      </c>
      <c r="G716" s="3">
        <v>3</v>
      </c>
      <c r="P716">
        <v>2</v>
      </c>
      <c r="Q716" t="str">
        <f t="shared" si="12"/>
        <v>23</v>
      </c>
    </row>
    <row r="717" spans="1:17" x14ac:dyDescent="0.25">
      <c r="A717">
        <v>716</v>
      </c>
      <c r="D717">
        <v>214.42454799999999</v>
      </c>
      <c r="E717" s="2">
        <v>2</v>
      </c>
      <c r="F717">
        <v>220.31364199999999</v>
      </c>
      <c r="G717" s="3">
        <v>3</v>
      </c>
      <c r="P717">
        <v>2</v>
      </c>
      <c r="Q717" t="str">
        <f t="shared" si="12"/>
        <v>23</v>
      </c>
    </row>
    <row r="718" spans="1:17" x14ac:dyDescent="0.25">
      <c r="A718">
        <v>717</v>
      </c>
      <c r="D718">
        <v>214.40869000000001</v>
      </c>
      <c r="E718" s="2">
        <v>2</v>
      </c>
      <c r="F718">
        <v>220.326469</v>
      </c>
      <c r="G718" s="3">
        <v>3</v>
      </c>
      <c r="P718">
        <v>2</v>
      </c>
      <c r="Q718" t="str">
        <f t="shared" si="12"/>
        <v>23</v>
      </c>
    </row>
    <row r="719" spans="1:17" x14ac:dyDescent="0.25">
      <c r="A719">
        <v>718</v>
      </c>
      <c r="D719">
        <v>214.445911</v>
      </c>
      <c r="E719" s="2">
        <v>2</v>
      </c>
      <c r="F719">
        <v>220.33172099999999</v>
      </c>
      <c r="G719" s="3">
        <v>3</v>
      </c>
      <c r="P719">
        <v>2</v>
      </c>
      <c r="Q719" t="str">
        <f t="shared" si="12"/>
        <v>23</v>
      </c>
    </row>
    <row r="720" spans="1:17" x14ac:dyDescent="0.25">
      <c r="A720">
        <v>719</v>
      </c>
      <c r="D720">
        <v>214.41030699999999</v>
      </c>
      <c r="E720" s="2">
        <v>2</v>
      </c>
      <c r="F720">
        <v>220.36257799999998</v>
      </c>
      <c r="G720" s="3">
        <v>3</v>
      </c>
      <c r="P720">
        <v>2</v>
      </c>
      <c r="Q720" t="str">
        <f t="shared" si="12"/>
        <v>23</v>
      </c>
    </row>
    <row r="721" spans="1:17" x14ac:dyDescent="0.25">
      <c r="A721">
        <v>720</v>
      </c>
      <c r="D721">
        <v>214.383995</v>
      </c>
      <c r="E721" s="2">
        <v>2</v>
      </c>
      <c r="F721">
        <v>220.37141700000001</v>
      </c>
      <c r="G721" s="3">
        <v>3</v>
      </c>
      <c r="P721">
        <v>2</v>
      </c>
      <c r="Q721" t="str">
        <f t="shared" si="12"/>
        <v>23</v>
      </c>
    </row>
    <row r="722" spans="1:17" x14ac:dyDescent="0.25">
      <c r="A722">
        <v>721</v>
      </c>
      <c r="D722">
        <v>214.41247799999999</v>
      </c>
      <c r="E722" s="2">
        <v>2</v>
      </c>
      <c r="F722">
        <v>220.38292999999999</v>
      </c>
      <c r="G722" s="3">
        <v>3</v>
      </c>
      <c r="P722">
        <v>2</v>
      </c>
      <c r="Q722" t="str">
        <f t="shared" si="12"/>
        <v>23</v>
      </c>
    </row>
    <row r="723" spans="1:17" x14ac:dyDescent="0.25">
      <c r="A723">
        <v>722</v>
      </c>
      <c r="F723">
        <v>220.384749</v>
      </c>
      <c r="G723" s="3">
        <v>3</v>
      </c>
      <c r="H723">
        <v>214.640547</v>
      </c>
      <c r="I723" s="5">
        <v>4</v>
      </c>
      <c r="P723">
        <v>2</v>
      </c>
      <c r="Q723" t="str">
        <f t="shared" si="12"/>
        <v>34</v>
      </c>
    </row>
    <row r="724" spans="1:17" x14ac:dyDescent="0.25">
      <c r="A724">
        <v>723</v>
      </c>
      <c r="F724">
        <v>220.32758000000001</v>
      </c>
      <c r="G724" s="3">
        <v>3</v>
      </c>
      <c r="H724">
        <v>214.473536</v>
      </c>
      <c r="I724" s="5">
        <v>4</v>
      </c>
      <c r="P724">
        <v>2</v>
      </c>
      <c r="Q724" t="str">
        <f t="shared" si="12"/>
        <v>34</v>
      </c>
    </row>
    <row r="725" spans="1:17" x14ac:dyDescent="0.25">
      <c r="A725">
        <v>724</v>
      </c>
      <c r="F725">
        <v>220.34232700000001</v>
      </c>
      <c r="G725" s="3">
        <v>3</v>
      </c>
      <c r="H725">
        <v>214.56974299999999</v>
      </c>
      <c r="I725" s="5">
        <v>4</v>
      </c>
      <c r="P725">
        <v>2</v>
      </c>
      <c r="Q725" t="str">
        <f t="shared" si="12"/>
        <v>34</v>
      </c>
    </row>
    <row r="726" spans="1:17" x14ac:dyDescent="0.25">
      <c r="A726">
        <v>725</v>
      </c>
      <c r="F726">
        <v>220.372073</v>
      </c>
      <c r="G726" s="3">
        <v>3</v>
      </c>
      <c r="H726">
        <v>214.580298</v>
      </c>
      <c r="I726" s="5">
        <v>4</v>
      </c>
      <c r="P726">
        <v>2</v>
      </c>
      <c r="Q726" t="str">
        <f t="shared" si="12"/>
        <v>34</v>
      </c>
    </row>
    <row r="727" spans="1:17" x14ac:dyDescent="0.25">
      <c r="A727">
        <v>726</v>
      </c>
      <c r="B727">
        <v>201.17398</v>
      </c>
      <c r="C727" s="4">
        <v>1</v>
      </c>
      <c r="H727">
        <v>214.60463999999999</v>
      </c>
      <c r="I727" s="5">
        <v>4</v>
      </c>
      <c r="P727">
        <v>2</v>
      </c>
      <c r="Q727" t="str">
        <f t="shared" si="12"/>
        <v>14</v>
      </c>
    </row>
    <row r="728" spans="1:17" x14ac:dyDescent="0.25">
      <c r="A728">
        <v>727</v>
      </c>
      <c r="B728">
        <v>201.156577</v>
      </c>
      <c r="C728" s="4">
        <v>1</v>
      </c>
      <c r="H728">
        <v>214.60317599999999</v>
      </c>
      <c r="I728" s="5">
        <v>4</v>
      </c>
      <c r="P728">
        <v>2</v>
      </c>
      <c r="Q728" t="str">
        <f t="shared" si="12"/>
        <v>14</v>
      </c>
    </row>
    <row r="729" spans="1:17" x14ac:dyDescent="0.25">
      <c r="A729">
        <v>728</v>
      </c>
      <c r="B729">
        <v>201.179542</v>
      </c>
      <c r="C729" s="4">
        <v>1</v>
      </c>
      <c r="H729">
        <v>214.62064899999999</v>
      </c>
      <c r="I729" s="5">
        <v>4</v>
      </c>
      <c r="P729">
        <v>2</v>
      </c>
      <c r="Q729" t="str">
        <f t="shared" si="12"/>
        <v>14</v>
      </c>
    </row>
    <row r="730" spans="1:17" x14ac:dyDescent="0.25">
      <c r="A730">
        <v>729</v>
      </c>
      <c r="B730">
        <v>201.20530600000001</v>
      </c>
      <c r="C730" s="4">
        <v>1</v>
      </c>
      <c r="H730">
        <v>214.60100399999999</v>
      </c>
      <c r="I730" s="5">
        <v>4</v>
      </c>
      <c r="P730">
        <v>2</v>
      </c>
      <c r="Q730" t="str">
        <f t="shared" si="12"/>
        <v>14</v>
      </c>
    </row>
    <row r="731" spans="1:17" x14ac:dyDescent="0.25">
      <c r="A731">
        <v>730</v>
      </c>
      <c r="B731">
        <v>201.169028</v>
      </c>
      <c r="C731" s="4">
        <v>1</v>
      </c>
      <c r="H731">
        <v>214.58938799999999</v>
      </c>
      <c r="I731" s="5">
        <v>4</v>
      </c>
      <c r="P731">
        <v>2</v>
      </c>
      <c r="Q731" t="str">
        <f t="shared" si="12"/>
        <v>14</v>
      </c>
    </row>
    <row r="732" spans="1:17" x14ac:dyDescent="0.25">
      <c r="A732">
        <v>731</v>
      </c>
      <c r="B732">
        <v>201.159133</v>
      </c>
      <c r="C732" s="4">
        <v>1</v>
      </c>
      <c r="H732">
        <v>214.640547</v>
      </c>
      <c r="I732" s="5">
        <v>4</v>
      </c>
      <c r="P732">
        <v>2</v>
      </c>
      <c r="Q732" t="str">
        <f t="shared" si="12"/>
        <v>14</v>
      </c>
    </row>
    <row r="733" spans="1:17" x14ac:dyDescent="0.25">
      <c r="A733">
        <v>732</v>
      </c>
      <c r="B733">
        <v>201.14224100000001</v>
      </c>
      <c r="C733" s="4">
        <v>1</v>
      </c>
      <c r="P733">
        <v>1</v>
      </c>
      <c r="Q733" t="str">
        <f t="shared" si="12"/>
        <v>1</v>
      </c>
    </row>
    <row r="734" spans="1:17" x14ac:dyDescent="0.25">
      <c r="A734">
        <v>733</v>
      </c>
      <c r="B734">
        <v>201.118056</v>
      </c>
      <c r="C734" s="4">
        <v>1</v>
      </c>
      <c r="P734">
        <v>1</v>
      </c>
      <c r="Q734" t="str">
        <f t="shared" si="12"/>
        <v>1</v>
      </c>
    </row>
    <row r="735" spans="1:17" x14ac:dyDescent="0.25">
      <c r="A735">
        <v>734</v>
      </c>
      <c r="B735">
        <v>201.12020799999999</v>
      </c>
      <c r="C735" s="4">
        <v>1</v>
      </c>
      <c r="P735">
        <v>1</v>
      </c>
      <c r="Q735" t="str">
        <f t="shared" si="12"/>
        <v>1</v>
      </c>
    </row>
    <row r="736" spans="1:17" x14ac:dyDescent="0.25">
      <c r="A736">
        <v>735</v>
      </c>
      <c r="B736">
        <v>201.15127100000001</v>
      </c>
      <c r="C736" s="4">
        <v>1</v>
      </c>
      <c r="P736">
        <v>1</v>
      </c>
      <c r="Q736" t="str">
        <f t="shared" si="12"/>
        <v>1</v>
      </c>
    </row>
    <row r="737" spans="1:17" x14ac:dyDescent="0.25">
      <c r="A737">
        <v>736</v>
      </c>
      <c r="B737">
        <v>201.17398</v>
      </c>
      <c r="C737" s="4">
        <v>1</v>
      </c>
      <c r="D737">
        <v>193.13025199999998</v>
      </c>
      <c r="E737" s="2">
        <v>2</v>
      </c>
      <c r="P737">
        <v>2</v>
      </c>
      <c r="Q737" t="str">
        <f t="shared" si="12"/>
        <v>12</v>
      </c>
    </row>
    <row r="738" spans="1:17" x14ac:dyDescent="0.25">
      <c r="A738">
        <v>737</v>
      </c>
      <c r="B738">
        <v>201.17398</v>
      </c>
      <c r="C738" s="4">
        <v>1</v>
      </c>
      <c r="D738">
        <v>193.11882299999999</v>
      </c>
      <c r="E738" s="2">
        <v>2</v>
      </c>
      <c r="P738">
        <v>2</v>
      </c>
      <c r="Q738" t="str">
        <f t="shared" si="12"/>
        <v>12</v>
      </c>
    </row>
    <row r="739" spans="1:17" x14ac:dyDescent="0.25">
      <c r="A739">
        <v>738</v>
      </c>
      <c r="D739">
        <v>193.09459200000001</v>
      </c>
      <c r="E739" s="2">
        <v>2</v>
      </c>
      <c r="P739">
        <v>1</v>
      </c>
      <c r="Q739" t="str">
        <f t="shared" si="12"/>
        <v>2</v>
      </c>
    </row>
    <row r="740" spans="1:17" x14ac:dyDescent="0.25">
      <c r="A740">
        <v>739</v>
      </c>
      <c r="D740">
        <v>193.11648099999999</v>
      </c>
      <c r="E740" s="2">
        <v>2</v>
      </c>
      <c r="P740">
        <v>1</v>
      </c>
      <c r="Q740" t="str">
        <f t="shared" si="12"/>
        <v>2</v>
      </c>
    </row>
    <row r="741" spans="1:17" x14ac:dyDescent="0.25">
      <c r="A741">
        <v>740</v>
      </c>
      <c r="D741">
        <v>193.096835</v>
      </c>
      <c r="E741" s="2">
        <v>2</v>
      </c>
      <c r="P741">
        <v>1</v>
      </c>
      <c r="Q741" t="str">
        <f t="shared" si="12"/>
        <v>2</v>
      </c>
    </row>
    <row r="742" spans="1:17" x14ac:dyDescent="0.25">
      <c r="A742">
        <v>741</v>
      </c>
      <c r="D742">
        <v>193.10377399999999</v>
      </c>
      <c r="E742" s="2">
        <v>2</v>
      </c>
      <c r="P742">
        <v>1</v>
      </c>
      <c r="Q742" t="str">
        <f t="shared" si="12"/>
        <v>2</v>
      </c>
    </row>
    <row r="743" spans="1:17" x14ac:dyDescent="0.25">
      <c r="A743">
        <v>742</v>
      </c>
      <c r="D743">
        <v>193.114081</v>
      </c>
      <c r="E743" s="2">
        <v>2</v>
      </c>
      <c r="P743">
        <v>1</v>
      </c>
      <c r="Q743" t="str">
        <f t="shared" si="12"/>
        <v>2</v>
      </c>
    </row>
    <row r="744" spans="1:17" x14ac:dyDescent="0.25">
      <c r="A744">
        <v>743</v>
      </c>
      <c r="D744">
        <v>193.096732</v>
      </c>
      <c r="E744" s="2">
        <v>2</v>
      </c>
      <c r="F744">
        <v>196.58025599999999</v>
      </c>
      <c r="G744" s="3">
        <v>3</v>
      </c>
      <c r="P744">
        <v>2</v>
      </c>
      <c r="Q744" t="str">
        <f t="shared" si="12"/>
        <v>23</v>
      </c>
    </row>
    <row r="745" spans="1:17" x14ac:dyDescent="0.25">
      <c r="A745">
        <v>744</v>
      </c>
      <c r="D745">
        <v>193.083213</v>
      </c>
      <c r="E745" s="2">
        <v>2</v>
      </c>
      <c r="F745">
        <v>196.63229699999999</v>
      </c>
      <c r="G745" s="3">
        <v>3</v>
      </c>
      <c r="P745">
        <v>2</v>
      </c>
      <c r="Q745" t="str">
        <f t="shared" si="12"/>
        <v>23</v>
      </c>
    </row>
    <row r="746" spans="1:17" x14ac:dyDescent="0.25">
      <c r="A746">
        <v>745</v>
      </c>
      <c r="D746">
        <v>193.13025199999998</v>
      </c>
      <c r="E746" s="2">
        <v>2</v>
      </c>
      <c r="F746">
        <v>196.63310899999999</v>
      </c>
      <c r="G746" s="3">
        <v>3</v>
      </c>
      <c r="P746">
        <v>2</v>
      </c>
      <c r="Q746" t="str">
        <f t="shared" si="12"/>
        <v>23</v>
      </c>
    </row>
    <row r="747" spans="1:17" x14ac:dyDescent="0.25">
      <c r="A747">
        <v>746</v>
      </c>
      <c r="F747">
        <v>196.61055999999999</v>
      </c>
      <c r="G747" s="3">
        <v>3</v>
      </c>
      <c r="H747">
        <v>192.43158199999999</v>
      </c>
      <c r="I747" s="5">
        <v>4</v>
      </c>
      <c r="P747">
        <v>2</v>
      </c>
      <c r="Q747" t="str">
        <f t="shared" si="12"/>
        <v>34</v>
      </c>
    </row>
    <row r="748" spans="1:17" x14ac:dyDescent="0.25">
      <c r="A748">
        <v>747</v>
      </c>
      <c r="F748">
        <v>196.61208999999999</v>
      </c>
      <c r="G748" s="3">
        <v>3</v>
      </c>
      <c r="H748">
        <v>192.426635</v>
      </c>
      <c r="I748" s="5">
        <v>4</v>
      </c>
      <c r="P748">
        <v>2</v>
      </c>
      <c r="Q748" t="str">
        <f t="shared" si="12"/>
        <v>34</v>
      </c>
    </row>
    <row r="749" spans="1:17" x14ac:dyDescent="0.25">
      <c r="A749">
        <v>748</v>
      </c>
      <c r="F749">
        <v>196.62653299999999</v>
      </c>
      <c r="G749" s="3">
        <v>3</v>
      </c>
      <c r="H749">
        <v>192.520205</v>
      </c>
      <c r="I749" s="5">
        <v>4</v>
      </c>
      <c r="P749">
        <v>2</v>
      </c>
      <c r="Q749" t="str">
        <f t="shared" si="12"/>
        <v>34</v>
      </c>
    </row>
    <row r="750" spans="1:17" x14ac:dyDescent="0.25">
      <c r="A750">
        <v>749</v>
      </c>
      <c r="F750">
        <v>196.64979499999998</v>
      </c>
      <c r="G750" s="3">
        <v>3</v>
      </c>
      <c r="H750">
        <v>192.513114</v>
      </c>
      <c r="I750" s="5">
        <v>4</v>
      </c>
      <c r="P750">
        <v>2</v>
      </c>
      <c r="Q750" t="str">
        <f t="shared" si="12"/>
        <v>34</v>
      </c>
    </row>
    <row r="751" spans="1:17" x14ac:dyDescent="0.25">
      <c r="A751">
        <v>750</v>
      </c>
      <c r="F751">
        <v>196.60520500000001</v>
      </c>
      <c r="G751" s="3">
        <v>3</v>
      </c>
      <c r="H751">
        <v>192.50321500000001</v>
      </c>
      <c r="I751" s="5">
        <v>4</v>
      </c>
      <c r="P751">
        <v>2</v>
      </c>
      <c r="Q751" t="str">
        <f t="shared" si="12"/>
        <v>34</v>
      </c>
    </row>
    <row r="752" spans="1:17" x14ac:dyDescent="0.25">
      <c r="A752">
        <v>751</v>
      </c>
      <c r="F752">
        <v>196.63489799999999</v>
      </c>
      <c r="G752" s="3">
        <v>3</v>
      </c>
      <c r="H752">
        <v>192.52316200000001</v>
      </c>
      <c r="I752" s="5">
        <v>4</v>
      </c>
      <c r="P752">
        <v>2</v>
      </c>
      <c r="Q752" t="str">
        <f t="shared" si="12"/>
        <v>34</v>
      </c>
    </row>
    <row r="753" spans="1:17" x14ac:dyDescent="0.25">
      <c r="A753">
        <v>752</v>
      </c>
      <c r="B753">
        <v>176.92203999999998</v>
      </c>
      <c r="C753" s="4">
        <v>1</v>
      </c>
      <c r="F753">
        <v>196.58025599999999</v>
      </c>
      <c r="G753" s="3">
        <v>3</v>
      </c>
      <c r="H753">
        <v>192.55499900000001</v>
      </c>
      <c r="I753" s="5">
        <v>4</v>
      </c>
      <c r="P753">
        <v>3</v>
      </c>
      <c r="Q753" t="str">
        <f t="shared" si="12"/>
        <v>134</v>
      </c>
    </row>
    <row r="754" spans="1:17" x14ac:dyDescent="0.25">
      <c r="A754">
        <v>753</v>
      </c>
      <c r="B754">
        <v>176.88301000000001</v>
      </c>
      <c r="C754" s="4">
        <v>1</v>
      </c>
      <c r="H754">
        <v>192.58525700000001</v>
      </c>
      <c r="I754" s="5">
        <v>4</v>
      </c>
      <c r="P754">
        <v>2</v>
      </c>
      <c r="Q754" t="str">
        <f t="shared" si="12"/>
        <v>14</v>
      </c>
    </row>
    <row r="755" spans="1:17" x14ac:dyDescent="0.25">
      <c r="A755">
        <v>754</v>
      </c>
      <c r="B755">
        <v>176.91749999999999</v>
      </c>
      <c r="C755" s="4">
        <v>1</v>
      </c>
      <c r="H755">
        <v>192.56219400000001</v>
      </c>
      <c r="I755" s="5">
        <v>4</v>
      </c>
      <c r="P755">
        <v>2</v>
      </c>
      <c r="Q755" t="str">
        <f t="shared" si="12"/>
        <v>14</v>
      </c>
    </row>
    <row r="756" spans="1:17" x14ac:dyDescent="0.25">
      <c r="A756">
        <v>755</v>
      </c>
      <c r="B756">
        <v>176.953776</v>
      </c>
      <c r="C756" s="4">
        <v>1</v>
      </c>
      <c r="H756">
        <v>192.43158199999999</v>
      </c>
      <c r="I756" s="5">
        <v>4</v>
      </c>
      <c r="P756">
        <v>2</v>
      </c>
      <c r="Q756" t="str">
        <f t="shared" si="12"/>
        <v>14</v>
      </c>
    </row>
    <row r="757" spans="1:17" x14ac:dyDescent="0.25">
      <c r="A757">
        <v>756</v>
      </c>
      <c r="B757">
        <v>176.909999</v>
      </c>
      <c r="C757" s="4">
        <v>1</v>
      </c>
      <c r="H757">
        <v>192.43158199999999</v>
      </c>
      <c r="I757" s="5">
        <v>4</v>
      </c>
      <c r="P757">
        <v>2</v>
      </c>
      <c r="Q757" t="str">
        <f t="shared" si="12"/>
        <v>14</v>
      </c>
    </row>
    <row r="758" spans="1:17" x14ac:dyDescent="0.25">
      <c r="A758">
        <v>757</v>
      </c>
      <c r="B758">
        <v>176.89693699999998</v>
      </c>
      <c r="C758" s="4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176.891784</v>
      </c>
      <c r="C759" s="4">
        <v>1</v>
      </c>
      <c r="P759">
        <v>1</v>
      </c>
      <c r="Q759" t="str">
        <f t="shared" si="12"/>
        <v>1</v>
      </c>
    </row>
    <row r="760" spans="1:17" x14ac:dyDescent="0.25">
      <c r="A760">
        <v>759</v>
      </c>
      <c r="B760">
        <v>176.88260199999999</v>
      </c>
      <c r="C760" s="4">
        <v>1</v>
      </c>
      <c r="P760">
        <v>1</v>
      </c>
      <c r="Q760" t="str">
        <f t="shared" si="12"/>
        <v>1</v>
      </c>
    </row>
    <row r="761" spans="1:17" x14ac:dyDescent="0.25">
      <c r="A761">
        <v>760</v>
      </c>
      <c r="B761">
        <v>176.89744899999999</v>
      </c>
      <c r="C761" s="4">
        <v>1</v>
      </c>
      <c r="P761">
        <v>1</v>
      </c>
      <c r="Q761" t="str">
        <f t="shared" si="12"/>
        <v>1</v>
      </c>
    </row>
    <row r="762" spans="1:17" x14ac:dyDescent="0.25">
      <c r="A762">
        <v>761</v>
      </c>
      <c r="B762">
        <v>176.76377600000001</v>
      </c>
      <c r="C762" s="4">
        <v>1</v>
      </c>
      <c r="D762">
        <v>169.517449</v>
      </c>
      <c r="E762" s="2">
        <v>2</v>
      </c>
      <c r="P762">
        <v>2</v>
      </c>
      <c r="Q762" t="str">
        <f t="shared" si="12"/>
        <v>12</v>
      </c>
    </row>
    <row r="763" spans="1:17" x14ac:dyDescent="0.25">
      <c r="A763">
        <v>762</v>
      </c>
      <c r="B763">
        <v>176.92203999999998</v>
      </c>
      <c r="C763" s="4">
        <v>1</v>
      </c>
      <c r="D763">
        <v>169.523213</v>
      </c>
      <c r="E763" s="2">
        <v>2</v>
      </c>
      <c r="P763">
        <v>2</v>
      </c>
      <c r="Q763" t="str">
        <f t="shared" si="12"/>
        <v>12</v>
      </c>
    </row>
    <row r="764" spans="1:17" x14ac:dyDescent="0.25">
      <c r="A764">
        <v>763</v>
      </c>
      <c r="D764">
        <v>169.535867</v>
      </c>
      <c r="E764" s="2">
        <v>2</v>
      </c>
      <c r="P764">
        <v>1</v>
      </c>
      <c r="Q764" t="str">
        <f t="shared" si="12"/>
        <v>2</v>
      </c>
    </row>
    <row r="765" spans="1:17" x14ac:dyDescent="0.25">
      <c r="A765">
        <v>764</v>
      </c>
      <c r="D765">
        <v>169.534539</v>
      </c>
      <c r="E765" s="2">
        <v>2</v>
      </c>
      <c r="P765">
        <v>1</v>
      </c>
      <c r="Q765" t="str">
        <f t="shared" si="12"/>
        <v>2</v>
      </c>
    </row>
    <row r="766" spans="1:17" x14ac:dyDescent="0.25">
      <c r="A766">
        <v>765</v>
      </c>
      <c r="D766">
        <v>169.550714</v>
      </c>
      <c r="E766" s="2">
        <v>2</v>
      </c>
      <c r="P766">
        <v>1</v>
      </c>
      <c r="Q766" t="str">
        <f t="shared" si="12"/>
        <v>2</v>
      </c>
    </row>
    <row r="767" spans="1:17" x14ac:dyDescent="0.25">
      <c r="A767">
        <v>766</v>
      </c>
      <c r="D767">
        <v>169.524182</v>
      </c>
      <c r="E767" s="2">
        <v>2</v>
      </c>
      <c r="P767">
        <v>1</v>
      </c>
      <c r="Q767" t="str">
        <f t="shared" si="12"/>
        <v>2</v>
      </c>
    </row>
    <row r="768" spans="1:17" x14ac:dyDescent="0.25">
      <c r="A768">
        <v>767</v>
      </c>
      <c r="D768">
        <v>169.53209200000001</v>
      </c>
      <c r="E768" s="2">
        <v>2</v>
      </c>
      <c r="P768">
        <v>1</v>
      </c>
      <c r="Q768" t="str">
        <f t="shared" si="12"/>
        <v>2</v>
      </c>
    </row>
    <row r="769" spans="1:17" x14ac:dyDescent="0.25">
      <c r="A769">
        <v>768</v>
      </c>
      <c r="D769">
        <v>169.48270300000001</v>
      </c>
      <c r="E769" s="2">
        <v>2</v>
      </c>
      <c r="F769">
        <v>171.13954100000001</v>
      </c>
      <c r="G769" s="3">
        <v>3</v>
      </c>
      <c r="P769">
        <v>2</v>
      </c>
      <c r="Q769" t="str">
        <f t="shared" si="12"/>
        <v>23</v>
      </c>
    </row>
    <row r="770" spans="1:17" x14ac:dyDescent="0.25">
      <c r="A770">
        <v>769</v>
      </c>
      <c r="D770">
        <v>169.49153000000001</v>
      </c>
      <c r="E770" s="2">
        <v>2</v>
      </c>
      <c r="F770">
        <v>171.101428</v>
      </c>
      <c r="G770" s="3">
        <v>3</v>
      </c>
      <c r="P770">
        <v>2</v>
      </c>
      <c r="Q770" t="str">
        <f t="shared" ref="Q770:Q833" si="13">CONCATENATE(C770,E770,G770,I770)</f>
        <v>23</v>
      </c>
    </row>
    <row r="771" spans="1:17" x14ac:dyDescent="0.25">
      <c r="A771">
        <v>770</v>
      </c>
      <c r="D771">
        <v>169.53663299999999</v>
      </c>
      <c r="E771" s="2">
        <v>2</v>
      </c>
      <c r="F771">
        <v>171.145511</v>
      </c>
      <c r="G771" s="3">
        <v>3</v>
      </c>
      <c r="P771">
        <v>2</v>
      </c>
      <c r="Q771" t="str">
        <f t="shared" si="13"/>
        <v>23</v>
      </c>
    </row>
    <row r="772" spans="1:17" x14ac:dyDescent="0.25">
      <c r="A772">
        <v>771</v>
      </c>
      <c r="F772">
        <v>171.22127399999999</v>
      </c>
      <c r="G772" s="3">
        <v>3</v>
      </c>
      <c r="P772">
        <v>1</v>
      </c>
      <c r="Q772" t="str">
        <f t="shared" si="13"/>
        <v>3</v>
      </c>
    </row>
    <row r="773" spans="1:17" x14ac:dyDescent="0.25">
      <c r="A773">
        <v>772</v>
      </c>
      <c r="F773">
        <v>171.24489699999998</v>
      </c>
      <c r="G773" s="3">
        <v>3</v>
      </c>
      <c r="P773">
        <v>1</v>
      </c>
      <c r="Q773" t="str">
        <f t="shared" si="13"/>
        <v>3</v>
      </c>
    </row>
    <row r="774" spans="1:17" x14ac:dyDescent="0.25">
      <c r="A774">
        <v>773</v>
      </c>
      <c r="F774">
        <v>171.20954</v>
      </c>
      <c r="G774" s="3">
        <v>3</v>
      </c>
      <c r="H774">
        <v>167.82346799999999</v>
      </c>
      <c r="I774" s="5">
        <v>4</v>
      </c>
      <c r="P774">
        <v>2</v>
      </c>
      <c r="Q774" t="str">
        <f t="shared" si="13"/>
        <v>34</v>
      </c>
    </row>
    <row r="775" spans="1:17" x14ac:dyDescent="0.25">
      <c r="A775">
        <v>774</v>
      </c>
      <c r="F775">
        <v>171.19071300000002</v>
      </c>
      <c r="G775" s="3">
        <v>3</v>
      </c>
      <c r="H775">
        <v>167.770715</v>
      </c>
      <c r="I775" s="5">
        <v>4</v>
      </c>
      <c r="P775">
        <v>2</v>
      </c>
      <c r="Q775" t="str">
        <f t="shared" si="13"/>
        <v>34</v>
      </c>
    </row>
    <row r="776" spans="1:17" x14ac:dyDescent="0.25">
      <c r="A776">
        <v>775</v>
      </c>
      <c r="B776">
        <v>157.42525499999999</v>
      </c>
      <c r="C776" s="4">
        <v>1</v>
      </c>
      <c r="F776">
        <v>171.192857</v>
      </c>
      <c r="G776" s="3">
        <v>3</v>
      </c>
      <c r="H776">
        <v>167.716174</v>
      </c>
      <c r="I776" s="5">
        <v>4</v>
      </c>
      <c r="P776">
        <v>3</v>
      </c>
      <c r="Q776" t="str">
        <f t="shared" si="13"/>
        <v>134</v>
      </c>
    </row>
    <row r="777" spans="1:17" x14ac:dyDescent="0.25">
      <c r="A777">
        <v>776</v>
      </c>
      <c r="B777">
        <v>157.300816</v>
      </c>
      <c r="C777" s="4">
        <v>1</v>
      </c>
      <c r="F777">
        <v>171.21352100000001</v>
      </c>
      <c r="G777" s="3">
        <v>3</v>
      </c>
      <c r="H777">
        <v>167.67413199999999</v>
      </c>
      <c r="I777" s="5">
        <v>4</v>
      </c>
      <c r="P777">
        <v>3</v>
      </c>
      <c r="Q777" t="str">
        <f t="shared" si="13"/>
        <v>134</v>
      </c>
    </row>
    <row r="778" spans="1:17" x14ac:dyDescent="0.25">
      <c r="A778">
        <v>777</v>
      </c>
      <c r="B778">
        <v>157.145511</v>
      </c>
      <c r="C778" s="4">
        <v>1</v>
      </c>
      <c r="F778">
        <v>171.13954100000001</v>
      </c>
      <c r="G778" s="3">
        <v>3</v>
      </c>
      <c r="H778">
        <v>167.718265</v>
      </c>
      <c r="I778" s="5">
        <v>4</v>
      </c>
      <c r="P778">
        <v>3</v>
      </c>
      <c r="Q778" t="str">
        <f t="shared" si="13"/>
        <v>134</v>
      </c>
    </row>
    <row r="779" spans="1:17" x14ac:dyDescent="0.25">
      <c r="A779">
        <v>778</v>
      </c>
      <c r="B779">
        <v>157.40571399999999</v>
      </c>
      <c r="C779" s="4">
        <v>1</v>
      </c>
      <c r="H779">
        <v>167.76535699999999</v>
      </c>
      <c r="I779" s="5">
        <v>4</v>
      </c>
      <c r="P779">
        <v>2</v>
      </c>
      <c r="Q779" t="str">
        <f t="shared" si="13"/>
        <v>14</v>
      </c>
    </row>
    <row r="780" spans="1:17" x14ac:dyDescent="0.25">
      <c r="A780">
        <v>779</v>
      </c>
      <c r="B780">
        <v>157.31453999999999</v>
      </c>
      <c r="C780" s="4">
        <v>1</v>
      </c>
      <c r="H780">
        <v>167.76775499999999</v>
      </c>
      <c r="I780" s="5">
        <v>4</v>
      </c>
      <c r="P780">
        <v>2</v>
      </c>
      <c r="Q780" t="str">
        <f t="shared" si="13"/>
        <v>14</v>
      </c>
    </row>
    <row r="781" spans="1:17" x14ac:dyDescent="0.25">
      <c r="A781">
        <v>780</v>
      </c>
      <c r="B781">
        <v>157.37525499999998</v>
      </c>
      <c r="C781" s="4">
        <v>1</v>
      </c>
      <c r="H781">
        <v>167.81275499999998</v>
      </c>
      <c r="I781" s="5">
        <v>4</v>
      </c>
      <c r="P781">
        <v>2</v>
      </c>
      <c r="Q781" t="str">
        <f t="shared" si="13"/>
        <v>14</v>
      </c>
    </row>
    <row r="782" spans="1:17" x14ac:dyDescent="0.25">
      <c r="A782">
        <v>781</v>
      </c>
      <c r="B782">
        <v>157.336072</v>
      </c>
      <c r="C782" s="4">
        <v>1</v>
      </c>
      <c r="H782">
        <v>167.82193799999999</v>
      </c>
      <c r="I782" s="5">
        <v>4</v>
      </c>
      <c r="P782">
        <v>2</v>
      </c>
      <c r="Q782" t="str">
        <f t="shared" si="13"/>
        <v>14</v>
      </c>
    </row>
    <row r="783" spans="1:17" x14ac:dyDescent="0.25">
      <c r="A783">
        <v>782</v>
      </c>
      <c r="B783">
        <v>157.50658099999998</v>
      </c>
      <c r="C783" s="4">
        <v>1</v>
      </c>
      <c r="H783">
        <v>167.82346799999999</v>
      </c>
      <c r="I783" s="5">
        <v>4</v>
      </c>
      <c r="P783">
        <v>2</v>
      </c>
      <c r="Q783" t="str">
        <f t="shared" si="13"/>
        <v>14</v>
      </c>
    </row>
    <row r="784" spans="1:17" x14ac:dyDescent="0.25">
      <c r="A784">
        <v>783</v>
      </c>
      <c r="B784">
        <v>157.40755100000001</v>
      </c>
      <c r="C784" s="4">
        <v>1</v>
      </c>
      <c r="P784">
        <v>1</v>
      </c>
      <c r="Q784" t="str">
        <f t="shared" si="13"/>
        <v>1</v>
      </c>
    </row>
    <row r="785" spans="1:17" x14ac:dyDescent="0.25">
      <c r="A785">
        <v>784</v>
      </c>
      <c r="B785">
        <v>157.40311199999999</v>
      </c>
      <c r="C785" s="4">
        <v>1</v>
      </c>
      <c r="P785">
        <v>1</v>
      </c>
      <c r="Q785" t="str">
        <f t="shared" si="13"/>
        <v>1</v>
      </c>
    </row>
    <row r="786" spans="1:17" x14ac:dyDescent="0.25">
      <c r="A786">
        <v>785</v>
      </c>
      <c r="B786">
        <v>157.29280599999998</v>
      </c>
      <c r="C786" s="4">
        <v>1</v>
      </c>
      <c r="P786">
        <v>1</v>
      </c>
      <c r="Q786" t="str">
        <f t="shared" si="13"/>
        <v>1</v>
      </c>
    </row>
    <row r="787" spans="1:17" x14ac:dyDescent="0.25">
      <c r="A787">
        <v>786</v>
      </c>
      <c r="B787">
        <v>157.42525499999999</v>
      </c>
      <c r="C787" s="4">
        <v>1</v>
      </c>
      <c r="D787">
        <v>151.52132599999999</v>
      </c>
      <c r="E787" s="2">
        <v>2</v>
      </c>
      <c r="P787">
        <v>2</v>
      </c>
      <c r="Q787" t="str">
        <f t="shared" si="13"/>
        <v>12</v>
      </c>
    </row>
    <row r="788" spans="1:17" x14ac:dyDescent="0.25">
      <c r="A788">
        <v>787</v>
      </c>
      <c r="B788">
        <v>157.42525499999999</v>
      </c>
      <c r="C788" s="4">
        <v>1</v>
      </c>
      <c r="D788">
        <v>151.52132599999999</v>
      </c>
      <c r="E788" s="2">
        <v>2</v>
      </c>
      <c r="P788">
        <v>2</v>
      </c>
      <c r="Q788" t="str">
        <f t="shared" si="13"/>
        <v>12</v>
      </c>
    </row>
    <row r="789" spans="1:17" x14ac:dyDescent="0.25">
      <c r="A789">
        <v>788</v>
      </c>
      <c r="D789">
        <v>151.52132599999999</v>
      </c>
      <c r="E789" s="2">
        <v>2</v>
      </c>
      <c r="P789">
        <v>1</v>
      </c>
      <c r="Q789" t="str">
        <f t="shared" si="13"/>
        <v>2</v>
      </c>
    </row>
    <row r="790" spans="1:17" x14ac:dyDescent="0.25">
      <c r="A790">
        <v>789</v>
      </c>
      <c r="D790">
        <v>151.52132599999999</v>
      </c>
      <c r="E790" s="2">
        <v>2</v>
      </c>
      <c r="P790">
        <v>1</v>
      </c>
      <c r="Q790" t="str">
        <f t="shared" si="13"/>
        <v>2</v>
      </c>
    </row>
    <row r="791" spans="1:17" x14ac:dyDescent="0.25">
      <c r="A791">
        <v>790</v>
      </c>
      <c r="D791">
        <v>151.52132599999999</v>
      </c>
      <c r="E791" s="2">
        <v>2</v>
      </c>
      <c r="P791">
        <v>1</v>
      </c>
      <c r="Q791" t="str">
        <f t="shared" si="13"/>
        <v>2</v>
      </c>
    </row>
    <row r="792" spans="1:17" x14ac:dyDescent="0.25">
      <c r="A792">
        <v>791</v>
      </c>
      <c r="D792">
        <v>151.52132599999999</v>
      </c>
      <c r="E792" s="2">
        <v>2</v>
      </c>
      <c r="P792">
        <v>1</v>
      </c>
      <c r="Q792" t="str">
        <f t="shared" si="13"/>
        <v>2</v>
      </c>
    </row>
    <row r="793" spans="1:17" x14ac:dyDescent="0.25">
      <c r="A793">
        <v>792</v>
      </c>
      <c r="D793">
        <v>151.52132599999999</v>
      </c>
      <c r="E793" s="2">
        <v>2</v>
      </c>
      <c r="P793">
        <v>1</v>
      </c>
      <c r="Q793" t="str">
        <f t="shared" si="13"/>
        <v>2</v>
      </c>
    </row>
    <row r="794" spans="1:17" x14ac:dyDescent="0.25">
      <c r="A794">
        <v>793</v>
      </c>
      <c r="D794">
        <v>151.52132599999999</v>
      </c>
      <c r="E794" s="2">
        <v>2</v>
      </c>
      <c r="F794">
        <v>154.96719400000001</v>
      </c>
      <c r="G794" s="3">
        <v>3</v>
      </c>
      <c r="P794">
        <v>2</v>
      </c>
      <c r="Q794" t="str">
        <f t="shared" si="13"/>
        <v>23</v>
      </c>
    </row>
    <row r="795" spans="1:17" x14ac:dyDescent="0.25">
      <c r="A795">
        <v>794</v>
      </c>
      <c r="D795">
        <v>151.52132599999999</v>
      </c>
      <c r="E795" s="2">
        <v>2</v>
      </c>
      <c r="F795">
        <v>154.96841799999999</v>
      </c>
      <c r="G795" s="3">
        <v>3</v>
      </c>
      <c r="P795">
        <v>2</v>
      </c>
      <c r="Q795" t="str">
        <f t="shared" si="13"/>
        <v>23</v>
      </c>
    </row>
    <row r="796" spans="1:17" x14ac:dyDescent="0.25">
      <c r="A796">
        <v>795</v>
      </c>
      <c r="D796">
        <v>151.52132599999999</v>
      </c>
      <c r="E796" s="2">
        <v>2</v>
      </c>
      <c r="F796">
        <v>154.89678599999999</v>
      </c>
      <c r="G796" s="3">
        <v>3</v>
      </c>
      <c r="P796">
        <v>2</v>
      </c>
      <c r="Q796" t="str">
        <f t="shared" si="13"/>
        <v>23</v>
      </c>
    </row>
    <row r="797" spans="1:17" x14ac:dyDescent="0.25">
      <c r="A797">
        <v>796</v>
      </c>
      <c r="D797">
        <v>151.52132599999999</v>
      </c>
      <c r="E797" s="2">
        <v>2</v>
      </c>
      <c r="F797">
        <v>154.92979600000001</v>
      </c>
      <c r="G797" s="3">
        <v>3</v>
      </c>
      <c r="P797">
        <v>2</v>
      </c>
      <c r="Q797" t="str">
        <f t="shared" si="13"/>
        <v>23</v>
      </c>
    </row>
    <row r="798" spans="1:17" x14ac:dyDescent="0.25">
      <c r="A798">
        <v>797</v>
      </c>
      <c r="D798">
        <v>151.52132599999999</v>
      </c>
      <c r="E798" s="2">
        <v>2</v>
      </c>
      <c r="F798">
        <v>154.972194</v>
      </c>
      <c r="G798" s="3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151.52132599999999</v>
      </c>
      <c r="E799" s="2">
        <v>2</v>
      </c>
      <c r="F799">
        <v>154.982755</v>
      </c>
      <c r="G799" s="3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F800">
        <v>154.963469</v>
      </c>
      <c r="G800" s="3">
        <v>3</v>
      </c>
      <c r="H800">
        <v>151.29642799999999</v>
      </c>
      <c r="I800" s="5">
        <v>4</v>
      </c>
      <c r="P800">
        <v>2</v>
      </c>
      <c r="Q800" t="str">
        <f t="shared" si="13"/>
        <v>34</v>
      </c>
    </row>
    <row r="801" spans="1:17" x14ac:dyDescent="0.25">
      <c r="A801">
        <v>800</v>
      </c>
      <c r="F801">
        <v>154.99321399999999</v>
      </c>
      <c r="G801" s="3">
        <v>3</v>
      </c>
      <c r="H801">
        <v>151.29642799999999</v>
      </c>
      <c r="I801" s="5">
        <v>4</v>
      </c>
      <c r="P801">
        <v>2</v>
      </c>
      <c r="Q801" t="str">
        <f t="shared" si="13"/>
        <v>34</v>
      </c>
    </row>
    <row r="802" spans="1:17" x14ac:dyDescent="0.25">
      <c r="A802">
        <v>801</v>
      </c>
      <c r="F802">
        <v>154.96515299999999</v>
      </c>
      <c r="G802" s="3">
        <v>3</v>
      </c>
      <c r="H802">
        <v>151.29642799999999</v>
      </c>
      <c r="I802" s="5">
        <v>4</v>
      </c>
      <c r="P802">
        <v>2</v>
      </c>
      <c r="Q802" t="str">
        <f t="shared" si="13"/>
        <v>34</v>
      </c>
    </row>
    <row r="803" spans="1:17" x14ac:dyDescent="0.25">
      <c r="A803">
        <v>802</v>
      </c>
      <c r="F803">
        <v>155.044184</v>
      </c>
      <c r="G803" s="3">
        <v>3</v>
      </c>
      <c r="H803">
        <v>151.29642799999999</v>
      </c>
      <c r="I803" s="5">
        <v>4</v>
      </c>
      <c r="P803">
        <v>2</v>
      </c>
      <c r="Q803" t="str">
        <f t="shared" si="13"/>
        <v>34</v>
      </c>
    </row>
    <row r="804" spans="1:17" x14ac:dyDescent="0.25">
      <c r="A804">
        <v>803</v>
      </c>
      <c r="F804">
        <v>155.05209200000002</v>
      </c>
      <c r="G804" s="3">
        <v>3</v>
      </c>
      <c r="H804">
        <v>151.29642799999999</v>
      </c>
      <c r="I804" s="5">
        <v>4</v>
      </c>
      <c r="P804">
        <v>2</v>
      </c>
      <c r="Q804" t="str">
        <f t="shared" si="13"/>
        <v>34</v>
      </c>
    </row>
    <row r="805" spans="1:17" x14ac:dyDescent="0.25">
      <c r="A805">
        <v>804</v>
      </c>
      <c r="F805">
        <v>154.96719400000001</v>
      </c>
      <c r="G805" s="3">
        <v>3</v>
      </c>
      <c r="H805">
        <v>151.29642799999999</v>
      </c>
      <c r="I805" s="5">
        <v>4</v>
      </c>
      <c r="P805">
        <v>2</v>
      </c>
      <c r="Q805" t="str">
        <f t="shared" si="13"/>
        <v>34</v>
      </c>
    </row>
    <row r="806" spans="1:17" x14ac:dyDescent="0.25">
      <c r="A806">
        <v>805</v>
      </c>
      <c r="H806">
        <v>151.29642799999999</v>
      </c>
      <c r="I806" s="5">
        <v>4</v>
      </c>
      <c r="P806">
        <v>1</v>
      </c>
      <c r="Q806" t="str">
        <f t="shared" si="13"/>
        <v>4</v>
      </c>
    </row>
    <row r="807" spans="1:17" x14ac:dyDescent="0.25">
      <c r="A807">
        <v>806</v>
      </c>
      <c r="B807">
        <v>126.65345200000002</v>
      </c>
      <c r="C807" s="4">
        <v>1</v>
      </c>
      <c r="H807">
        <v>151.29642799999999</v>
      </c>
      <c r="I807" s="5">
        <v>4</v>
      </c>
      <c r="P807">
        <v>2</v>
      </c>
      <c r="Q807" t="str">
        <f t="shared" si="13"/>
        <v>14</v>
      </c>
    </row>
    <row r="808" spans="1:17" x14ac:dyDescent="0.25">
      <c r="A808">
        <v>807</v>
      </c>
      <c r="B808">
        <v>126.65736600000001</v>
      </c>
      <c r="C808" s="4">
        <v>1</v>
      </c>
      <c r="H808">
        <v>151.29642799999999</v>
      </c>
      <c r="I808" s="5">
        <v>4</v>
      </c>
      <c r="P808">
        <v>2</v>
      </c>
      <c r="Q808" t="str">
        <f t="shared" si="13"/>
        <v>14</v>
      </c>
    </row>
    <row r="809" spans="1:17" x14ac:dyDescent="0.25">
      <c r="A809">
        <v>808</v>
      </c>
      <c r="B809">
        <v>126.57871100000001</v>
      </c>
      <c r="C809" s="4">
        <v>1</v>
      </c>
      <c r="H809">
        <v>151.29642799999999</v>
      </c>
      <c r="I809" s="5">
        <v>4</v>
      </c>
      <c r="P809">
        <v>2</v>
      </c>
      <c r="Q809" t="str">
        <f t="shared" si="13"/>
        <v>14</v>
      </c>
    </row>
    <row r="810" spans="1:17" x14ac:dyDescent="0.25">
      <c r="A810">
        <v>809</v>
      </c>
      <c r="B810">
        <v>126.560877</v>
      </c>
      <c r="C810" s="4">
        <v>1</v>
      </c>
      <c r="H810">
        <v>151.29642799999999</v>
      </c>
      <c r="I810" s="5">
        <v>4</v>
      </c>
      <c r="P810">
        <v>2</v>
      </c>
      <c r="Q810" t="str">
        <f t="shared" si="13"/>
        <v>14</v>
      </c>
    </row>
    <row r="811" spans="1:17" x14ac:dyDescent="0.25">
      <c r="A811">
        <v>810</v>
      </c>
      <c r="B811">
        <v>126.568095</v>
      </c>
      <c r="C811" s="4">
        <v>1</v>
      </c>
      <c r="H811">
        <v>151.29642799999999</v>
      </c>
      <c r="I811" s="5">
        <v>4</v>
      </c>
      <c r="P811">
        <v>2</v>
      </c>
      <c r="Q811" t="str">
        <f t="shared" si="13"/>
        <v>14</v>
      </c>
    </row>
    <row r="812" spans="1:17" x14ac:dyDescent="0.25">
      <c r="A812">
        <v>811</v>
      </c>
      <c r="B812">
        <v>126.57613600000002</v>
      </c>
      <c r="C812" s="4">
        <v>1</v>
      </c>
      <c r="P812">
        <v>1</v>
      </c>
      <c r="Q812" t="str">
        <f t="shared" si="13"/>
        <v>1</v>
      </c>
    </row>
    <row r="813" spans="1:17" x14ac:dyDescent="0.25">
      <c r="A813">
        <v>812</v>
      </c>
      <c r="B813">
        <v>126.58933100000002</v>
      </c>
      <c r="C813" s="4">
        <v>1</v>
      </c>
      <c r="P813">
        <v>1</v>
      </c>
      <c r="Q813" t="str">
        <f t="shared" si="13"/>
        <v>1</v>
      </c>
    </row>
    <row r="814" spans="1:17" x14ac:dyDescent="0.25">
      <c r="A814">
        <v>813</v>
      </c>
      <c r="B814">
        <v>126.57170000000001</v>
      </c>
      <c r="C814" s="4">
        <v>1</v>
      </c>
      <c r="P814">
        <v>1</v>
      </c>
      <c r="Q814" t="str">
        <f t="shared" si="13"/>
        <v>1</v>
      </c>
    </row>
    <row r="815" spans="1:17" x14ac:dyDescent="0.25">
      <c r="A815">
        <v>814</v>
      </c>
      <c r="B815">
        <v>126.60824400000001</v>
      </c>
      <c r="C815" s="4">
        <v>1</v>
      </c>
      <c r="P815">
        <v>1</v>
      </c>
      <c r="Q815" t="str">
        <f t="shared" si="13"/>
        <v>1</v>
      </c>
    </row>
    <row r="816" spans="1:17" x14ac:dyDescent="0.25">
      <c r="A816">
        <v>815</v>
      </c>
      <c r="B816">
        <v>126.646185</v>
      </c>
      <c r="C816" s="4">
        <v>1</v>
      </c>
      <c r="P816">
        <v>1</v>
      </c>
      <c r="Q816" t="str">
        <f t="shared" si="13"/>
        <v>1</v>
      </c>
    </row>
    <row r="817" spans="1:17" x14ac:dyDescent="0.25">
      <c r="A817">
        <v>816</v>
      </c>
      <c r="B817">
        <v>126.63427200000001</v>
      </c>
      <c r="C817" s="4">
        <v>1</v>
      </c>
      <c r="D817">
        <v>118.30497600000001</v>
      </c>
      <c r="E817" s="2">
        <v>2</v>
      </c>
      <c r="P817">
        <v>2</v>
      </c>
      <c r="Q817" t="str">
        <f t="shared" si="13"/>
        <v>12</v>
      </c>
    </row>
    <row r="818" spans="1:17" x14ac:dyDescent="0.25">
      <c r="A818">
        <v>817</v>
      </c>
      <c r="D818">
        <v>118.27152500000001</v>
      </c>
      <c r="E818" s="2">
        <v>2</v>
      </c>
      <c r="P818">
        <v>1</v>
      </c>
      <c r="Q818" t="str">
        <f t="shared" si="13"/>
        <v>2</v>
      </c>
    </row>
    <row r="819" spans="1:17" x14ac:dyDescent="0.25">
      <c r="A819">
        <v>818</v>
      </c>
      <c r="D819">
        <v>118.33466600000001</v>
      </c>
      <c r="E819" s="2">
        <v>2</v>
      </c>
      <c r="P819">
        <v>1</v>
      </c>
      <c r="Q819" t="str">
        <f t="shared" si="13"/>
        <v>2</v>
      </c>
    </row>
    <row r="820" spans="1:17" x14ac:dyDescent="0.25">
      <c r="A820">
        <v>819</v>
      </c>
      <c r="D820">
        <v>118.29513</v>
      </c>
      <c r="E820" s="2">
        <v>2</v>
      </c>
      <c r="P820">
        <v>1</v>
      </c>
      <c r="Q820" t="str">
        <f t="shared" si="13"/>
        <v>2</v>
      </c>
    </row>
    <row r="821" spans="1:17" x14ac:dyDescent="0.25">
      <c r="A821">
        <v>820</v>
      </c>
      <c r="D821">
        <v>118.30693300000001</v>
      </c>
      <c r="E821" s="2">
        <v>2</v>
      </c>
      <c r="P821">
        <v>1</v>
      </c>
      <c r="Q821" t="str">
        <f t="shared" si="13"/>
        <v>2</v>
      </c>
    </row>
    <row r="822" spans="1:17" x14ac:dyDescent="0.25">
      <c r="A822">
        <v>821</v>
      </c>
      <c r="D822">
        <v>118.30482000000001</v>
      </c>
      <c r="E822" s="2">
        <v>2</v>
      </c>
      <c r="F822">
        <v>122.42156100000001</v>
      </c>
      <c r="G822" s="3">
        <v>3</v>
      </c>
      <c r="P822">
        <v>2</v>
      </c>
      <c r="Q822" t="str">
        <f t="shared" si="13"/>
        <v>23</v>
      </c>
    </row>
    <row r="823" spans="1:17" x14ac:dyDescent="0.25">
      <c r="A823">
        <v>822</v>
      </c>
      <c r="D823">
        <v>118.28275900000001</v>
      </c>
      <c r="E823" s="2">
        <v>2</v>
      </c>
      <c r="F823">
        <v>122.40743900000001</v>
      </c>
      <c r="G823" s="3">
        <v>3</v>
      </c>
      <c r="P823">
        <v>2</v>
      </c>
      <c r="Q823" t="str">
        <f t="shared" si="13"/>
        <v>23</v>
      </c>
    </row>
    <row r="824" spans="1:17" x14ac:dyDescent="0.25">
      <c r="A824">
        <v>823</v>
      </c>
      <c r="D824">
        <v>118.26915200000002</v>
      </c>
      <c r="E824" s="2">
        <v>2</v>
      </c>
      <c r="F824">
        <v>122.433672</v>
      </c>
      <c r="G824" s="3">
        <v>3</v>
      </c>
      <c r="P824">
        <v>2</v>
      </c>
      <c r="Q824" t="str">
        <f t="shared" si="13"/>
        <v>23</v>
      </c>
    </row>
    <row r="825" spans="1:17" x14ac:dyDescent="0.25">
      <c r="A825">
        <v>824</v>
      </c>
      <c r="D825">
        <v>118.30497600000001</v>
      </c>
      <c r="E825" s="2">
        <v>2</v>
      </c>
      <c r="F825">
        <v>122.435992</v>
      </c>
      <c r="G825" s="3">
        <v>3</v>
      </c>
      <c r="P825">
        <v>2</v>
      </c>
      <c r="Q825" t="str">
        <f t="shared" si="13"/>
        <v>23</v>
      </c>
    </row>
    <row r="826" spans="1:17" x14ac:dyDescent="0.25">
      <c r="A826">
        <v>825</v>
      </c>
      <c r="F826">
        <v>122.40115200000001</v>
      </c>
      <c r="G826" s="3">
        <v>3</v>
      </c>
      <c r="P826">
        <v>1</v>
      </c>
      <c r="Q826" t="str">
        <f t="shared" si="13"/>
        <v>3</v>
      </c>
    </row>
    <row r="827" spans="1:17" x14ac:dyDescent="0.25">
      <c r="A827">
        <v>826</v>
      </c>
      <c r="F827">
        <v>122.450579</v>
      </c>
      <c r="G827" s="3">
        <v>3</v>
      </c>
      <c r="H827">
        <v>118.06277300000001</v>
      </c>
      <c r="I827" s="5">
        <v>4</v>
      </c>
      <c r="P827">
        <v>2</v>
      </c>
      <c r="Q827" t="str">
        <f t="shared" si="13"/>
        <v>34</v>
      </c>
    </row>
    <row r="828" spans="1:17" x14ac:dyDescent="0.25">
      <c r="A828">
        <v>827</v>
      </c>
      <c r="F828">
        <v>122.50897800000001</v>
      </c>
      <c r="G828" s="3">
        <v>3</v>
      </c>
      <c r="H828">
        <v>118.06148400000001</v>
      </c>
      <c r="I828" s="5">
        <v>4</v>
      </c>
      <c r="P828">
        <v>2</v>
      </c>
      <c r="Q828" t="str">
        <f t="shared" si="13"/>
        <v>34</v>
      </c>
    </row>
    <row r="829" spans="1:17" x14ac:dyDescent="0.25">
      <c r="A829">
        <v>828</v>
      </c>
      <c r="F829">
        <v>122.43300500000001</v>
      </c>
      <c r="G829" s="3">
        <v>3</v>
      </c>
      <c r="H829">
        <v>118.068545</v>
      </c>
      <c r="I829" s="5">
        <v>4</v>
      </c>
      <c r="P829">
        <v>2</v>
      </c>
      <c r="Q829" t="str">
        <f t="shared" si="13"/>
        <v>34</v>
      </c>
    </row>
    <row r="830" spans="1:17" x14ac:dyDescent="0.25">
      <c r="A830">
        <v>829</v>
      </c>
      <c r="F830">
        <v>122.416201</v>
      </c>
      <c r="G830" s="3">
        <v>3</v>
      </c>
      <c r="H830">
        <v>118.11895200000001</v>
      </c>
      <c r="I830" s="5">
        <v>4</v>
      </c>
      <c r="P830">
        <v>2</v>
      </c>
      <c r="Q830" t="str">
        <f t="shared" si="13"/>
        <v>34</v>
      </c>
    </row>
    <row r="831" spans="1:17" x14ac:dyDescent="0.25">
      <c r="A831">
        <v>830</v>
      </c>
      <c r="F831">
        <v>122.42156100000001</v>
      </c>
      <c r="G831" s="3">
        <v>3</v>
      </c>
      <c r="H831">
        <v>118.10441800000001</v>
      </c>
      <c r="I831" s="5">
        <v>4</v>
      </c>
      <c r="P831">
        <v>2</v>
      </c>
      <c r="Q831" t="str">
        <f t="shared" si="13"/>
        <v>34</v>
      </c>
    </row>
    <row r="832" spans="1:17" x14ac:dyDescent="0.25">
      <c r="A832">
        <v>831</v>
      </c>
      <c r="F832">
        <v>122.42156100000001</v>
      </c>
      <c r="G832" s="3">
        <v>3</v>
      </c>
      <c r="H832">
        <v>118.09122300000001</v>
      </c>
      <c r="I832" s="5">
        <v>4</v>
      </c>
      <c r="P832">
        <v>2</v>
      </c>
      <c r="Q832" t="str">
        <f t="shared" si="13"/>
        <v>34</v>
      </c>
    </row>
    <row r="833" spans="1:17" x14ac:dyDescent="0.25">
      <c r="A833">
        <v>832</v>
      </c>
      <c r="H833">
        <v>118.11313100000001</v>
      </c>
      <c r="I833" s="5">
        <v>4</v>
      </c>
      <c r="P833">
        <v>1</v>
      </c>
      <c r="Q833" t="str">
        <f t="shared" si="13"/>
        <v>4</v>
      </c>
    </row>
    <row r="834" spans="1:17" x14ac:dyDescent="0.25">
      <c r="A834">
        <v>833</v>
      </c>
      <c r="H834">
        <v>118.06277300000001</v>
      </c>
      <c r="I834" s="5">
        <v>4</v>
      </c>
      <c r="P834">
        <v>1</v>
      </c>
      <c r="Q834" t="str">
        <f t="shared" ref="Q834:Q897" si="14">CONCATENATE(C834,E834,G834,I834)</f>
        <v>4</v>
      </c>
    </row>
    <row r="835" spans="1:17" x14ac:dyDescent="0.25">
      <c r="A835">
        <v>834</v>
      </c>
      <c r="B835">
        <v>98.729931000000008</v>
      </c>
      <c r="C835" s="4">
        <v>1</v>
      </c>
      <c r="H835">
        <v>118.06277300000001</v>
      </c>
      <c r="I835" s="5">
        <v>4</v>
      </c>
      <c r="P835">
        <v>2</v>
      </c>
      <c r="Q835" t="str">
        <f t="shared" si="14"/>
        <v>14</v>
      </c>
    </row>
    <row r="836" spans="1:17" x14ac:dyDescent="0.25">
      <c r="A836">
        <v>835</v>
      </c>
      <c r="B836">
        <v>98.717200000000005</v>
      </c>
      <c r="C836" s="4">
        <v>1</v>
      </c>
      <c r="P836">
        <v>1</v>
      </c>
      <c r="Q836" t="str">
        <f t="shared" si="14"/>
        <v>1</v>
      </c>
    </row>
    <row r="837" spans="1:17" x14ac:dyDescent="0.25">
      <c r="A837">
        <v>836</v>
      </c>
      <c r="B837">
        <v>98.711736999999999</v>
      </c>
      <c r="C837" s="4">
        <v>1</v>
      </c>
      <c r="P837">
        <v>1</v>
      </c>
      <c r="Q837" t="str">
        <f t="shared" si="14"/>
        <v>1</v>
      </c>
    </row>
    <row r="838" spans="1:17" x14ac:dyDescent="0.25">
      <c r="A838">
        <v>837</v>
      </c>
      <c r="B838">
        <v>98.70627300000001</v>
      </c>
      <c r="C838" s="4">
        <v>1</v>
      </c>
      <c r="P838">
        <v>1</v>
      </c>
      <c r="Q838" t="str">
        <f t="shared" si="14"/>
        <v>1</v>
      </c>
    </row>
    <row r="839" spans="1:17" x14ac:dyDescent="0.25">
      <c r="A839">
        <v>838</v>
      </c>
      <c r="B839">
        <v>98.710397999999998</v>
      </c>
      <c r="C839" s="4">
        <v>1</v>
      </c>
      <c r="P839">
        <v>1</v>
      </c>
      <c r="Q839" t="str">
        <f t="shared" si="14"/>
        <v>1</v>
      </c>
    </row>
    <row r="840" spans="1:17" x14ac:dyDescent="0.25">
      <c r="A840">
        <v>839</v>
      </c>
      <c r="B840">
        <v>98.65895900000001</v>
      </c>
      <c r="C840" s="4">
        <v>1</v>
      </c>
      <c r="P840">
        <v>1</v>
      </c>
      <c r="Q840" t="str">
        <f t="shared" si="14"/>
        <v>1</v>
      </c>
    </row>
    <row r="841" spans="1:17" x14ac:dyDescent="0.25">
      <c r="A841">
        <v>840</v>
      </c>
      <c r="B841">
        <v>98.658854000000005</v>
      </c>
      <c r="C841" s="4">
        <v>1</v>
      </c>
      <c r="P841">
        <v>1</v>
      </c>
      <c r="Q841" t="str">
        <f t="shared" si="14"/>
        <v>1</v>
      </c>
    </row>
    <row r="842" spans="1:17" x14ac:dyDescent="0.25">
      <c r="A842">
        <v>841</v>
      </c>
      <c r="B842">
        <v>98.646485000000013</v>
      </c>
      <c r="C842" s="4">
        <v>1</v>
      </c>
      <c r="D842">
        <v>91.129048000000012</v>
      </c>
      <c r="E842" s="2">
        <v>2</v>
      </c>
      <c r="P842">
        <v>2</v>
      </c>
      <c r="Q842" t="str">
        <f t="shared" si="14"/>
        <v>12</v>
      </c>
    </row>
    <row r="843" spans="1:17" x14ac:dyDescent="0.25">
      <c r="A843">
        <v>842</v>
      </c>
      <c r="B843">
        <v>98.597517000000011</v>
      </c>
      <c r="C843" s="4">
        <v>1</v>
      </c>
      <c r="D843">
        <v>91.121881999999999</v>
      </c>
      <c r="E843" s="2">
        <v>2</v>
      </c>
      <c r="P843">
        <v>2</v>
      </c>
      <c r="Q843" t="str">
        <f t="shared" si="14"/>
        <v>12</v>
      </c>
    </row>
    <row r="844" spans="1:17" x14ac:dyDescent="0.25">
      <c r="A844">
        <v>843</v>
      </c>
      <c r="B844">
        <v>98.729931000000008</v>
      </c>
      <c r="C844" s="4">
        <v>1</v>
      </c>
      <c r="D844">
        <v>91.136160000000004</v>
      </c>
      <c r="E844" s="2">
        <v>2</v>
      </c>
      <c r="P844">
        <v>2</v>
      </c>
      <c r="Q844" t="str">
        <f t="shared" si="14"/>
        <v>12</v>
      </c>
    </row>
    <row r="845" spans="1:17" x14ac:dyDescent="0.25">
      <c r="A845">
        <v>844</v>
      </c>
      <c r="D845">
        <v>91.111007999999998</v>
      </c>
      <c r="E845" s="2">
        <v>2</v>
      </c>
      <c r="P845">
        <v>1</v>
      </c>
      <c r="Q845" t="str">
        <f t="shared" si="14"/>
        <v>2</v>
      </c>
    </row>
    <row r="846" spans="1:17" x14ac:dyDescent="0.25">
      <c r="A846">
        <v>845</v>
      </c>
      <c r="D846">
        <v>91.101573999999999</v>
      </c>
      <c r="E846" s="2">
        <v>2</v>
      </c>
      <c r="P846">
        <v>1</v>
      </c>
      <c r="Q846" t="str">
        <f t="shared" si="14"/>
        <v>2</v>
      </c>
    </row>
    <row r="847" spans="1:17" x14ac:dyDescent="0.25">
      <c r="A847">
        <v>846</v>
      </c>
      <c r="D847">
        <v>91.12322300000001</v>
      </c>
      <c r="E847" s="2">
        <v>2</v>
      </c>
      <c r="P847">
        <v>1</v>
      </c>
      <c r="Q847" t="str">
        <f t="shared" si="14"/>
        <v>2</v>
      </c>
    </row>
    <row r="848" spans="1:17" x14ac:dyDescent="0.25">
      <c r="A848">
        <v>847</v>
      </c>
      <c r="D848">
        <v>91.110697000000002</v>
      </c>
      <c r="E848" s="2">
        <v>2</v>
      </c>
      <c r="P848">
        <v>1</v>
      </c>
      <c r="Q848" t="str">
        <f t="shared" si="14"/>
        <v>2</v>
      </c>
    </row>
    <row r="849" spans="1:17" x14ac:dyDescent="0.25">
      <c r="A849">
        <v>848</v>
      </c>
      <c r="D849">
        <v>91.071472999999997</v>
      </c>
      <c r="E849" s="2">
        <v>2</v>
      </c>
      <c r="P849">
        <v>1</v>
      </c>
      <c r="Q849" t="str">
        <f t="shared" si="14"/>
        <v>2</v>
      </c>
    </row>
    <row r="850" spans="1:17" x14ac:dyDescent="0.25">
      <c r="A850">
        <v>849</v>
      </c>
      <c r="D850">
        <v>91.052503999999999</v>
      </c>
      <c r="E850" s="2">
        <v>2</v>
      </c>
      <c r="F850">
        <v>92.761075000000005</v>
      </c>
      <c r="G850" s="3">
        <v>3</v>
      </c>
      <c r="P850">
        <v>2</v>
      </c>
      <c r="Q850" t="str">
        <f t="shared" si="14"/>
        <v>23</v>
      </c>
    </row>
    <row r="851" spans="1:17" x14ac:dyDescent="0.25">
      <c r="A851">
        <v>850</v>
      </c>
      <c r="D851">
        <v>91.129048000000012</v>
      </c>
      <c r="E851" s="2">
        <v>2</v>
      </c>
      <c r="F851">
        <v>92.729117000000002</v>
      </c>
      <c r="G851" s="3">
        <v>3</v>
      </c>
      <c r="P851">
        <v>2</v>
      </c>
      <c r="Q851" t="str">
        <f t="shared" si="14"/>
        <v>23</v>
      </c>
    </row>
    <row r="852" spans="1:17" x14ac:dyDescent="0.25">
      <c r="A852">
        <v>851</v>
      </c>
      <c r="F852">
        <v>92.724993000000012</v>
      </c>
      <c r="G852" s="3">
        <v>3</v>
      </c>
      <c r="H852">
        <v>89.708195000000003</v>
      </c>
      <c r="I852" s="5">
        <v>4</v>
      </c>
      <c r="P852">
        <v>2</v>
      </c>
      <c r="Q852" t="str">
        <f t="shared" si="14"/>
        <v>34</v>
      </c>
    </row>
    <row r="853" spans="1:17" x14ac:dyDescent="0.25">
      <c r="A853">
        <v>852</v>
      </c>
      <c r="F853">
        <v>92.738188000000008</v>
      </c>
      <c r="G853" s="3">
        <v>3</v>
      </c>
      <c r="H853">
        <v>89.632632000000001</v>
      </c>
      <c r="I853" s="5">
        <v>4</v>
      </c>
      <c r="P853">
        <v>2</v>
      </c>
      <c r="Q853" t="str">
        <f t="shared" si="14"/>
        <v>34</v>
      </c>
    </row>
    <row r="854" spans="1:17" x14ac:dyDescent="0.25">
      <c r="A854">
        <v>853</v>
      </c>
      <c r="F854">
        <v>92.687984999999998</v>
      </c>
      <c r="G854" s="3">
        <v>3</v>
      </c>
      <c r="H854">
        <v>89.590571000000011</v>
      </c>
      <c r="I854" s="5">
        <v>4</v>
      </c>
      <c r="P854">
        <v>2</v>
      </c>
      <c r="Q854" t="str">
        <f t="shared" si="14"/>
        <v>34</v>
      </c>
    </row>
    <row r="855" spans="1:17" x14ac:dyDescent="0.25">
      <c r="A855">
        <v>854</v>
      </c>
      <c r="F855">
        <v>92.725405000000009</v>
      </c>
      <c r="G855" s="3">
        <v>3</v>
      </c>
      <c r="H855">
        <v>89.624178000000001</v>
      </c>
      <c r="I855" s="5">
        <v>4</v>
      </c>
      <c r="P855">
        <v>2</v>
      </c>
      <c r="Q855" t="str">
        <f t="shared" si="14"/>
        <v>34</v>
      </c>
    </row>
    <row r="856" spans="1:17" x14ac:dyDescent="0.25">
      <c r="A856">
        <v>855</v>
      </c>
      <c r="F856">
        <v>92.742621000000014</v>
      </c>
      <c r="G856" s="3">
        <v>3</v>
      </c>
      <c r="H856">
        <v>89.649796000000009</v>
      </c>
      <c r="I856" s="5">
        <v>4</v>
      </c>
      <c r="P856">
        <v>2</v>
      </c>
      <c r="Q856" t="str">
        <f t="shared" si="14"/>
        <v>34</v>
      </c>
    </row>
    <row r="857" spans="1:17" x14ac:dyDescent="0.25">
      <c r="A857">
        <v>856</v>
      </c>
      <c r="F857">
        <v>92.666439000000011</v>
      </c>
      <c r="G857" s="3">
        <v>3</v>
      </c>
      <c r="H857">
        <v>89.635106000000007</v>
      </c>
      <c r="I857" s="5">
        <v>4</v>
      </c>
      <c r="P857">
        <v>2</v>
      </c>
      <c r="Q857" t="str">
        <f t="shared" si="14"/>
        <v>34</v>
      </c>
    </row>
    <row r="858" spans="1:17" x14ac:dyDescent="0.25">
      <c r="A858">
        <v>857</v>
      </c>
      <c r="F858">
        <v>92.761075000000005</v>
      </c>
      <c r="G858" s="3">
        <v>3</v>
      </c>
      <c r="H858">
        <v>89.63933200000001</v>
      </c>
      <c r="I858" s="5">
        <v>4</v>
      </c>
      <c r="P858">
        <v>2</v>
      </c>
      <c r="Q858" t="str">
        <f t="shared" si="14"/>
        <v>34</v>
      </c>
    </row>
    <row r="859" spans="1:17" x14ac:dyDescent="0.25">
      <c r="A859">
        <v>858</v>
      </c>
      <c r="H859">
        <v>89.647423000000003</v>
      </c>
      <c r="I859" s="5">
        <v>4</v>
      </c>
      <c r="P859">
        <v>1</v>
      </c>
      <c r="Q859" t="str">
        <f t="shared" si="14"/>
        <v>4</v>
      </c>
    </row>
    <row r="860" spans="1:17" x14ac:dyDescent="0.25">
      <c r="A860">
        <v>859</v>
      </c>
      <c r="B860">
        <v>74.384885000000011</v>
      </c>
      <c r="C860" s="4">
        <v>1</v>
      </c>
      <c r="H860">
        <v>89.624436000000003</v>
      </c>
      <c r="I860" s="5">
        <v>4</v>
      </c>
      <c r="P860">
        <v>2</v>
      </c>
      <c r="Q860" t="str">
        <f t="shared" si="14"/>
        <v>14</v>
      </c>
    </row>
    <row r="861" spans="1:17" x14ac:dyDescent="0.25">
      <c r="A861">
        <v>860</v>
      </c>
      <c r="B861">
        <v>74.358443000000008</v>
      </c>
      <c r="C861" s="4">
        <v>1</v>
      </c>
      <c r="H861">
        <v>89.708195000000003</v>
      </c>
      <c r="I861" s="5">
        <v>4</v>
      </c>
      <c r="P861">
        <v>2</v>
      </c>
      <c r="Q861" t="str">
        <f t="shared" si="14"/>
        <v>14</v>
      </c>
    </row>
    <row r="862" spans="1:17" x14ac:dyDescent="0.25">
      <c r="A862">
        <v>861</v>
      </c>
      <c r="B862">
        <v>74.349629000000007</v>
      </c>
      <c r="C862" s="4">
        <v>1</v>
      </c>
      <c r="P862">
        <v>1</v>
      </c>
      <c r="Q862" t="str">
        <f t="shared" si="14"/>
        <v>1</v>
      </c>
    </row>
    <row r="863" spans="1:17" x14ac:dyDescent="0.25">
      <c r="A863">
        <v>862</v>
      </c>
      <c r="B863">
        <v>74.363081000000008</v>
      </c>
      <c r="C863" s="4">
        <v>1</v>
      </c>
      <c r="P863">
        <v>1</v>
      </c>
      <c r="Q863" t="str">
        <f t="shared" si="14"/>
        <v>1</v>
      </c>
    </row>
    <row r="864" spans="1:17" x14ac:dyDescent="0.25">
      <c r="A864">
        <v>863</v>
      </c>
      <c r="B864">
        <v>74.39807900000001</v>
      </c>
      <c r="C864" s="4">
        <v>1</v>
      </c>
      <c r="P864">
        <v>1</v>
      </c>
      <c r="Q864" t="str">
        <f t="shared" si="14"/>
        <v>1</v>
      </c>
    </row>
    <row r="865" spans="1:17" x14ac:dyDescent="0.25">
      <c r="A865">
        <v>864</v>
      </c>
      <c r="B865">
        <v>74.390348000000003</v>
      </c>
      <c r="C865" s="4">
        <v>1</v>
      </c>
      <c r="P865">
        <v>1</v>
      </c>
      <c r="Q865" t="str">
        <f t="shared" si="14"/>
        <v>1</v>
      </c>
    </row>
    <row r="866" spans="1:17" x14ac:dyDescent="0.25">
      <c r="A866">
        <v>865</v>
      </c>
      <c r="B866">
        <v>74.388338000000005</v>
      </c>
      <c r="C866" s="4">
        <v>1</v>
      </c>
      <c r="P866">
        <v>1</v>
      </c>
      <c r="Q866" t="str">
        <f t="shared" si="14"/>
        <v>1</v>
      </c>
    </row>
    <row r="867" spans="1:17" x14ac:dyDescent="0.25">
      <c r="A867">
        <v>866</v>
      </c>
      <c r="B867">
        <v>74.406842000000012</v>
      </c>
      <c r="C867" s="4">
        <v>1</v>
      </c>
      <c r="D867">
        <v>67.695830999999998</v>
      </c>
      <c r="E867" s="2">
        <v>2</v>
      </c>
      <c r="P867">
        <v>2</v>
      </c>
      <c r="Q867" t="str">
        <f t="shared" si="14"/>
        <v>12</v>
      </c>
    </row>
    <row r="868" spans="1:17" x14ac:dyDescent="0.25">
      <c r="A868">
        <v>867</v>
      </c>
      <c r="B868">
        <v>74.299889000000007</v>
      </c>
      <c r="C868" s="4">
        <v>1</v>
      </c>
      <c r="D868">
        <v>67.707447000000002</v>
      </c>
      <c r="E868" s="2">
        <v>2</v>
      </c>
      <c r="P868">
        <v>2</v>
      </c>
      <c r="Q868" t="str">
        <f t="shared" si="14"/>
        <v>12</v>
      </c>
    </row>
    <row r="869" spans="1:17" x14ac:dyDescent="0.25">
      <c r="A869">
        <v>868</v>
      </c>
      <c r="B869">
        <v>74.384885000000011</v>
      </c>
      <c r="C869" s="4">
        <v>1</v>
      </c>
      <c r="D869">
        <v>67.706249</v>
      </c>
      <c r="E869" s="2">
        <v>2</v>
      </c>
      <c r="P869">
        <v>2</v>
      </c>
      <c r="Q869" t="str">
        <f t="shared" si="14"/>
        <v>12</v>
      </c>
    </row>
    <row r="870" spans="1:17" x14ac:dyDescent="0.25">
      <c r="A870">
        <v>869</v>
      </c>
      <c r="D870">
        <v>67.722965000000002</v>
      </c>
      <c r="E870" s="2">
        <v>2</v>
      </c>
      <c r="P870">
        <v>1</v>
      </c>
      <c r="Q870" t="str">
        <f t="shared" si="14"/>
        <v>2</v>
      </c>
    </row>
    <row r="871" spans="1:17" x14ac:dyDescent="0.25">
      <c r="A871">
        <v>870</v>
      </c>
      <c r="D871">
        <v>67.717860999999999</v>
      </c>
      <c r="E871" s="2">
        <v>2</v>
      </c>
      <c r="P871">
        <v>1</v>
      </c>
      <c r="Q871" t="str">
        <f t="shared" si="14"/>
        <v>2</v>
      </c>
    </row>
    <row r="872" spans="1:17" x14ac:dyDescent="0.25">
      <c r="A872">
        <v>871</v>
      </c>
      <c r="D872">
        <v>67.698696000000012</v>
      </c>
      <c r="E872" s="2">
        <v>2</v>
      </c>
      <c r="P872">
        <v>1</v>
      </c>
      <c r="Q872" t="str">
        <f t="shared" si="14"/>
        <v>2</v>
      </c>
    </row>
    <row r="873" spans="1:17" x14ac:dyDescent="0.25">
      <c r="A873">
        <v>872</v>
      </c>
      <c r="D873">
        <v>67.799373000000003</v>
      </c>
      <c r="E873" s="2">
        <v>2</v>
      </c>
      <c r="P873">
        <v>1</v>
      </c>
      <c r="Q873" t="str">
        <f t="shared" si="14"/>
        <v>2</v>
      </c>
    </row>
    <row r="874" spans="1:17" x14ac:dyDescent="0.25">
      <c r="A874">
        <v>873</v>
      </c>
      <c r="D874">
        <v>67.872241000000002</v>
      </c>
      <c r="E874" s="2">
        <v>2</v>
      </c>
      <c r="P874">
        <v>1</v>
      </c>
      <c r="Q874" t="str">
        <f t="shared" si="14"/>
        <v>2</v>
      </c>
    </row>
    <row r="875" spans="1:17" x14ac:dyDescent="0.25">
      <c r="A875">
        <v>874</v>
      </c>
      <c r="D875">
        <v>67.695830999999998</v>
      </c>
      <c r="E875" s="2">
        <v>2</v>
      </c>
      <c r="F875">
        <v>68.719841000000002</v>
      </c>
      <c r="G875" s="3">
        <v>3</v>
      </c>
      <c r="P875">
        <v>2</v>
      </c>
      <c r="Q875" t="str">
        <f t="shared" si="14"/>
        <v>23</v>
      </c>
    </row>
    <row r="876" spans="1:17" x14ac:dyDescent="0.25">
      <c r="A876">
        <v>875</v>
      </c>
      <c r="F876">
        <v>68.743904000000001</v>
      </c>
      <c r="G876" s="3">
        <v>3</v>
      </c>
      <c r="P876">
        <v>1</v>
      </c>
      <c r="Q876" t="str">
        <f t="shared" si="14"/>
        <v>3</v>
      </c>
    </row>
    <row r="877" spans="1:17" x14ac:dyDescent="0.25">
      <c r="A877">
        <v>876</v>
      </c>
      <c r="F877">
        <v>68.784164000000004</v>
      </c>
      <c r="G877" s="3">
        <v>3</v>
      </c>
      <c r="P877">
        <v>1</v>
      </c>
      <c r="Q877" t="str">
        <f t="shared" si="14"/>
        <v>3</v>
      </c>
    </row>
    <row r="878" spans="1:17" x14ac:dyDescent="0.25">
      <c r="A878">
        <v>877</v>
      </c>
      <c r="F878">
        <v>68.762184000000005</v>
      </c>
      <c r="G878" s="3">
        <v>3</v>
      </c>
      <c r="H878">
        <v>65.806663</v>
      </c>
      <c r="I878" s="5">
        <v>4</v>
      </c>
      <c r="P878">
        <v>2</v>
      </c>
      <c r="Q878" t="str">
        <f t="shared" si="14"/>
        <v>34</v>
      </c>
    </row>
    <row r="879" spans="1:17" x14ac:dyDescent="0.25">
      <c r="A879">
        <v>878</v>
      </c>
      <c r="F879">
        <v>68.749735999999999</v>
      </c>
      <c r="G879" s="3">
        <v>3</v>
      </c>
      <c r="H879">
        <v>65.844214999999991</v>
      </c>
      <c r="I879" s="5">
        <v>4</v>
      </c>
      <c r="P879">
        <v>2</v>
      </c>
      <c r="Q879" t="str">
        <f t="shared" si="14"/>
        <v>34</v>
      </c>
    </row>
    <row r="880" spans="1:17" x14ac:dyDescent="0.25">
      <c r="A880">
        <v>879</v>
      </c>
      <c r="F880">
        <v>68.796561999999994</v>
      </c>
      <c r="G880" s="3">
        <v>3</v>
      </c>
      <c r="H880">
        <v>65.857756999999992</v>
      </c>
      <c r="I880" s="5">
        <v>4</v>
      </c>
      <c r="P880">
        <v>2</v>
      </c>
      <c r="Q880" t="str">
        <f t="shared" si="14"/>
        <v>34</v>
      </c>
    </row>
    <row r="881" spans="1:17" x14ac:dyDescent="0.25">
      <c r="A881">
        <v>880</v>
      </c>
      <c r="F881">
        <v>68.788955000000001</v>
      </c>
      <c r="G881" s="3">
        <v>3</v>
      </c>
      <c r="H881">
        <v>65.874686999999994</v>
      </c>
      <c r="I881" s="5">
        <v>4</v>
      </c>
      <c r="P881">
        <v>2</v>
      </c>
      <c r="Q881" t="str">
        <f t="shared" si="14"/>
        <v>34</v>
      </c>
    </row>
    <row r="882" spans="1:17" x14ac:dyDescent="0.25">
      <c r="A882">
        <v>881</v>
      </c>
      <c r="B882">
        <v>51.617393</v>
      </c>
      <c r="C882" s="4">
        <v>1</v>
      </c>
      <c r="F882">
        <v>68.737548000000004</v>
      </c>
      <c r="G882" s="3">
        <v>3</v>
      </c>
      <c r="H882">
        <v>65.893177000000009</v>
      </c>
      <c r="I882" s="5">
        <v>4</v>
      </c>
      <c r="P882">
        <v>3</v>
      </c>
      <c r="Q882" t="str">
        <f t="shared" si="14"/>
        <v>134</v>
      </c>
    </row>
    <row r="883" spans="1:17" x14ac:dyDescent="0.25">
      <c r="A883">
        <v>882</v>
      </c>
      <c r="B883">
        <v>51.610202000000001</v>
      </c>
      <c r="C883" s="4">
        <v>1</v>
      </c>
      <c r="F883">
        <v>68.698696000000012</v>
      </c>
      <c r="G883" s="3">
        <v>3</v>
      </c>
      <c r="H883">
        <v>65.877082000000001</v>
      </c>
      <c r="I883" s="5">
        <v>4</v>
      </c>
      <c r="P883">
        <v>3</v>
      </c>
      <c r="Q883" t="str">
        <f t="shared" si="14"/>
        <v>134</v>
      </c>
    </row>
    <row r="884" spans="1:17" x14ac:dyDescent="0.25">
      <c r="A884">
        <v>883</v>
      </c>
      <c r="B884">
        <v>51.627185000000004</v>
      </c>
      <c r="C884" s="4">
        <v>1</v>
      </c>
      <c r="H884">
        <v>65.871245999999999</v>
      </c>
      <c r="I884" s="5">
        <v>4</v>
      </c>
      <c r="P884">
        <v>2</v>
      </c>
      <c r="Q884" t="str">
        <f t="shared" si="14"/>
        <v>14</v>
      </c>
    </row>
    <row r="885" spans="1:17" x14ac:dyDescent="0.25">
      <c r="A885">
        <v>884</v>
      </c>
      <c r="B885">
        <v>51.606197000000002</v>
      </c>
      <c r="C885" s="4">
        <v>1</v>
      </c>
      <c r="H885">
        <v>65.812133000000003</v>
      </c>
      <c r="I885" s="5">
        <v>4</v>
      </c>
      <c r="P885">
        <v>2</v>
      </c>
      <c r="Q885" t="str">
        <f t="shared" si="14"/>
        <v>14</v>
      </c>
    </row>
    <row r="886" spans="1:17" x14ac:dyDescent="0.25">
      <c r="A886">
        <v>885</v>
      </c>
      <c r="B886">
        <v>51.638069000000002</v>
      </c>
      <c r="C886" s="4">
        <v>1</v>
      </c>
      <c r="H886">
        <v>65.806663</v>
      </c>
      <c r="I886" s="5">
        <v>4</v>
      </c>
      <c r="P886">
        <v>2</v>
      </c>
      <c r="Q886" t="str">
        <f t="shared" si="14"/>
        <v>14</v>
      </c>
    </row>
    <row r="887" spans="1:17" x14ac:dyDescent="0.25">
      <c r="A887">
        <v>886</v>
      </c>
      <c r="B887">
        <v>51.613849000000002</v>
      </c>
      <c r="C887" s="4">
        <v>1</v>
      </c>
      <c r="H887">
        <v>65.806663</v>
      </c>
      <c r="I887" s="5">
        <v>4</v>
      </c>
      <c r="P887">
        <v>2</v>
      </c>
      <c r="Q887" t="str">
        <f t="shared" si="14"/>
        <v>14</v>
      </c>
    </row>
    <row r="888" spans="1:17" x14ac:dyDescent="0.25">
      <c r="A888">
        <v>887</v>
      </c>
      <c r="B888">
        <v>51.616249000000003</v>
      </c>
      <c r="C888" s="4">
        <v>1</v>
      </c>
      <c r="P888">
        <v>1</v>
      </c>
      <c r="Q888" t="str">
        <f t="shared" si="14"/>
        <v>1</v>
      </c>
    </row>
    <row r="889" spans="1:17" x14ac:dyDescent="0.25">
      <c r="A889">
        <v>888</v>
      </c>
      <c r="B889">
        <v>51.581821000000005</v>
      </c>
      <c r="C889" s="4">
        <v>1</v>
      </c>
      <c r="P889">
        <v>1</v>
      </c>
      <c r="Q889" t="str">
        <f t="shared" si="14"/>
        <v>1</v>
      </c>
    </row>
    <row r="890" spans="1:17" x14ac:dyDescent="0.25">
      <c r="A890">
        <v>889</v>
      </c>
      <c r="B890">
        <v>51.624893</v>
      </c>
      <c r="C890" s="4">
        <v>1</v>
      </c>
      <c r="D890">
        <v>44.767704000000002</v>
      </c>
      <c r="E890" s="2">
        <v>2</v>
      </c>
      <c r="P890">
        <v>2</v>
      </c>
      <c r="Q890" t="str">
        <f t="shared" si="14"/>
        <v>12</v>
      </c>
    </row>
    <row r="891" spans="1:17" x14ac:dyDescent="0.25">
      <c r="A891">
        <v>890</v>
      </c>
      <c r="B891">
        <v>51.617393</v>
      </c>
      <c r="C891" s="4">
        <v>1</v>
      </c>
      <c r="D891">
        <v>44.783538</v>
      </c>
      <c r="E891" s="2">
        <v>2</v>
      </c>
      <c r="P891">
        <v>2</v>
      </c>
      <c r="Q891" t="str">
        <f t="shared" si="14"/>
        <v>12</v>
      </c>
    </row>
    <row r="892" spans="1:17" x14ac:dyDescent="0.25">
      <c r="A892">
        <v>891</v>
      </c>
      <c r="B892">
        <v>51.617393</v>
      </c>
      <c r="C892" s="4">
        <v>1</v>
      </c>
      <c r="D892">
        <v>44.762653</v>
      </c>
      <c r="E892" s="2">
        <v>2</v>
      </c>
      <c r="P892">
        <v>2</v>
      </c>
      <c r="Q892" t="str">
        <f t="shared" si="14"/>
        <v>12</v>
      </c>
    </row>
    <row r="893" spans="1:17" x14ac:dyDescent="0.25">
      <c r="A893">
        <v>892</v>
      </c>
      <c r="D893">
        <v>44.769786000000003</v>
      </c>
      <c r="E893" s="2">
        <v>2</v>
      </c>
      <c r="P893">
        <v>1</v>
      </c>
      <c r="Q893" t="str">
        <f t="shared" si="14"/>
        <v>2</v>
      </c>
    </row>
    <row r="894" spans="1:17" x14ac:dyDescent="0.25">
      <c r="A894">
        <v>893</v>
      </c>
      <c r="D894">
        <v>44.734996000000002</v>
      </c>
      <c r="E894" s="2">
        <v>2</v>
      </c>
      <c r="P894">
        <v>1</v>
      </c>
      <c r="Q894" t="str">
        <f t="shared" si="14"/>
        <v>2</v>
      </c>
    </row>
    <row r="895" spans="1:17" x14ac:dyDescent="0.25">
      <c r="A895">
        <v>894</v>
      </c>
      <c r="D895">
        <v>44.756404000000003</v>
      </c>
      <c r="E895" s="2">
        <v>2</v>
      </c>
      <c r="P895">
        <v>1</v>
      </c>
      <c r="Q895" t="str">
        <f t="shared" si="14"/>
        <v>2</v>
      </c>
    </row>
    <row r="896" spans="1:17" x14ac:dyDescent="0.25">
      <c r="A896">
        <v>895</v>
      </c>
      <c r="D896">
        <v>44.749893</v>
      </c>
      <c r="E896" s="2">
        <v>2</v>
      </c>
      <c r="P896">
        <v>1</v>
      </c>
      <c r="Q896" t="str">
        <f t="shared" si="14"/>
        <v>2</v>
      </c>
    </row>
    <row r="897" spans="1:17" x14ac:dyDescent="0.25">
      <c r="A897">
        <v>896</v>
      </c>
      <c r="D897">
        <v>44.729579000000001</v>
      </c>
      <c r="E897" s="2">
        <v>2</v>
      </c>
      <c r="P897">
        <v>1</v>
      </c>
      <c r="Q897" t="str">
        <f t="shared" si="14"/>
        <v>2</v>
      </c>
    </row>
    <row r="898" spans="1:17" x14ac:dyDescent="0.25">
      <c r="A898">
        <v>897</v>
      </c>
      <c r="D898">
        <v>44.761196000000005</v>
      </c>
      <c r="E898" s="2">
        <v>2</v>
      </c>
      <c r="F898">
        <v>46.513483999999998</v>
      </c>
      <c r="G898" s="3">
        <v>3</v>
      </c>
      <c r="P898">
        <v>2</v>
      </c>
      <c r="Q898" t="str">
        <f t="shared" ref="Q898:Q961" si="15">CONCATENATE(C898,E898,G898,I898)</f>
        <v>23</v>
      </c>
    </row>
    <row r="899" spans="1:17" x14ac:dyDescent="0.25">
      <c r="A899">
        <v>898</v>
      </c>
      <c r="D899">
        <v>44.767704000000002</v>
      </c>
      <c r="E899" s="2">
        <v>2</v>
      </c>
      <c r="F899">
        <v>46.473278000000001</v>
      </c>
      <c r="G899" s="3">
        <v>3</v>
      </c>
      <c r="P899">
        <v>2</v>
      </c>
      <c r="Q899" t="str">
        <f t="shared" si="15"/>
        <v>23</v>
      </c>
    </row>
    <row r="900" spans="1:17" x14ac:dyDescent="0.25">
      <c r="A900">
        <v>899</v>
      </c>
      <c r="D900">
        <v>44.767704000000002</v>
      </c>
      <c r="E900" s="2">
        <v>2</v>
      </c>
      <c r="F900">
        <v>46.542652000000004</v>
      </c>
      <c r="G900" s="3">
        <v>3</v>
      </c>
      <c r="P900">
        <v>2</v>
      </c>
      <c r="Q900" t="str">
        <f t="shared" si="15"/>
        <v>23</v>
      </c>
    </row>
    <row r="901" spans="1:17" x14ac:dyDescent="0.25">
      <c r="A901">
        <v>900</v>
      </c>
      <c r="F901">
        <v>46.537445000000005</v>
      </c>
      <c r="G901" s="3">
        <v>3</v>
      </c>
      <c r="P901">
        <v>1</v>
      </c>
      <c r="Q901" t="str">
        <f t="shared" si="15"/>
        <v>3</v>
      </c>
    </row>
    <row r="902" spans="1:17" x14ac:dyDescent="0.25">
      <c r="A902">
        <v>901</v>
      </c>
      <c r="F902">
        <v>46.567028000000001</v>
      </c>
      <c r="G902" s="3">
        <v>3</v>
      </c>
      <c r="P902">
        <v>1</v>
      </c>
      <c r="Q902" t="str">
        <f t="shared" si="15"/>
        <v>3</v>
      </c>
    </row>
    <row r="903" spans="1:17" x14ac:dyDescent="0.25">
      <c r="A903">
        <v>902</v>
      </c>
      <c r="F903">
        <v>46.532966000000002</v>
      </c>
      <c r="G903" s="3">
        <v>3</v>
      </c>
      <c r="H903">
        <v>42.51802</v>
      </c>
      <c r="I903" s="5">
        <v>4</v>
      </c>
      <c r="P903">
        <v>2</v>
      </c>
      <c r="Q903" t="str">
        <f t="shared" si="15"/>
        <v>34</v>
      </c>
    </row>
    <row r="904" spans="1:17" x14ac:dyDescent="0.25">
      <c r="A904">
        <v>903</v>
      </c>
      <c r="F904">
        <v>46.531562000000001</v>
      </c>
      <c r="G904" s="3">
        <v>3</v>
      </c>
      <c r="H904">
        <v>42.543849000000002</v>
      </c>
      <c r="I904" s="5">
        <v>4</v>
      </c>
      <c r="P904">
        <v>2</v>
      </c>
      <c r="Q904" t="str">
        <f t="shared" si="15"/>
        <v>34</v>
      </c>
    </row>
    <row r="905" spans="1:17" x14ac:dyDescent="0.25">
      <c r="A905">
        <v>904</v>
      </c>
      <c r="F905">
        <v>46.490516</v>
      </c>
      <c r="G905" s="3">
        <v>3</v>
      </c>
      <c r="H905">
        <v>42.575778</v>
      </c>
      <c r="I905" s="5">
        <v>4</v>
      </c>
      <c r="P905">
        <v>2</v>
      </c>
      <c r="Q905" t="str">
        <f t="shared" si="15"/>
        <v>34</v>
      </c>
    </row>
    <row r="906" spans="1:17" x14ac:dyDescent="0.25">
      <c r="A906">
        <v>905</v>
      </c>
      <c r="F906">
        <v>46.489528</v>
      </c>
      <c r="G906" s="3">
        <v>3</v>
      </c>
      <c r="H906">
        <v>42.572078000000005</v>
      </c>
      <c r="I906" s="5">
        <v>4</v>
      </c>
      <c r="P906">
        <v>2</v>
      </c>
      <c r="Q906" t="str">
        <f t="shared" si="15"/>
        <v>34</v>
      </c>
    </row>
    <row r="907" spans="1:17" x14ac:dyDescent="0.25">
      <c r="A907">
        <v>906</v>
      </c>
      <c r="B907">
        <v>28.857028</v>
      </c>
      <c r="C907" s="4">
        <v>1</v>
      </c>
      <c r="F907">
        <v>46.454059000000001</v>
      </c>
      <c r="G907" s="3">
        <v>3</v>
      </c>
      <c r="H907">
        <v>42.556457000000002</v>
      </c>
      <c r="I907" s="5">
        <v>4</v>
      </c>
      <c r="P907">
        <v>3</v>
      </c>
      <c r="Q907" t="str">
        <f t="shared" si="15"/>
        <v>134</v>
      </c>
    </row>
    <row r="908" spans="1:17" x14ac:dyDescent="0.25">
      <c r="A908">
        <v>907</v>
      </c>
      <c r="B908">
        <v>28.869630000000001</v>
      </c>
      <c r="C908" s="4">
        <v>1</v>
      </c>
      <c r="F908">
        <v>46.513483999999998</v>
      </c>
      <c r="G908" s="3">
        <v>3</v>
      </c>
      <c r="H908">
        <v>42.553592000000002</v>
      </c>
      <c r="I908" s="5">
        <v>4</v>
      </c>
      <c r="P908">
        <v>3</v>
      </c>
      <c r="Q908" t="str">
        <f t="shared" si="15"/>
        <v>134</v>
      </c>
    </row>
    <row r="909" spans="1:17" x14ac:dyDescent="0.25">
      <c r="A909">
        <v>908</v>
      </c>
      <c r="B909">
        <v>28.897653000000005</v>
      </c>
      <c r="C909" s="4">
        <v>1</v>
      </c>
      <c r="H909">
        <v>42.556350000000002</v>
      </c>
      <c r="I909" s="5">
        <v>4</v>
      </c>
      <c r="P909">
        <v>2</v>
      </c>
      <c r="Q909" t="str">
        <f t="shared" si="15"/>
        <v>14</v>
      </c>
    </row>
    <row r="910" spans="1:17" x14ac:dyDescent="0.25">
      <c r="A910">
        <v>909</v>
      </c>
      <c r="B910">
        <v>28.918745999999999</v>
      </c>
      <c r="C910" s="4">
        <v>1</v>
      </c>
      <c r="H910">
        <v>42.566509000000003</v>
      </c>
      <c r="I910" s="5">
        <v>4</v>
      </c>
      <c r="P910">
        <v>2</v>
      </c>
      <c r="Q910" t="str">
        <f t="shared" si="15"/>
        <v>14</v>
      </c>
    </row>
    <row r="911" spans="1:17" x14ac:dyDescent="0.25">
      <c r="A911">
        <v>910</v>
      </c>
      <c r="B911">
        <v>28.891975000000002</v>
      </c>
      <c r="C911" s="4">
        <v>1</v>
      </c>
      <c r="H911">
        <v>42.542602000000002</v>
      </c>
      <c r="I911" s="5">
        <v>4</v>
      </c>
      <c r="P911">
        <v>2</v>
      </c>
      <c r="Q911" t="str">
        <f t="shared" si="15"/>
        <v>14</v>
      </c>
    </row>
    <row r="912" spans="1:17" x14ac:dyDescent="0.25">
      <c r="A912">
        <v>911</v>
      </c>
      <c r="B912">
        <v>28.859424000000004</v>
      </c>
      <c r="C912" s="4">
        <v>1</v>
      </c>
      <c r="H912">
        <v>42.51802</v>
      </c>
      <c r="I912" s="5">
        <v>4</v>
      </c>
      <c r="P912">
        <v>2</v>
      </c>
      <c r="Q912" t="str">
        <f t="shared" si="15"/>
        <v>14</v>
      </c>
    </row>
    <row r="913" spans="1:17" x14ac:dyDescent="0.25">
      <c r="A913">
        <v>912</v>
      </c>
      <c r="B913">
        <v>28.843589000000001</v>
      </c>
      <c r="C913" s="4">
        <v>1</v>
      </c>
      <c r="H913">
        <v>42.51802</v>
      </c>
      <c r="I913" s="5">
        <v>4</v>
      </c>
      <c r="P913">
        <v>2</v>
      </c>
      <c r="Q913" t="str">
        <f t="shared" si="15"/>
        <v>14</v>
      </c>
    </row>
    <row r="914" spans="1:17" x14ac:dyDescent="0.25">
      <c r="A914">
        <v>913</v>
      </c>
      <c r="B914">
        <v>28.870153000000002</v>
      </c>
      <c r="C914" s="4">
        <v>1</v>
      </c>
      <c r="P914">
        <v>1</v>
      </c>
      <c r="Q914" t="str">
        <f t="shared" si="15"/>
        <v>1</v>
      </c>
    </row>
    <row r="915" spans="1:17" x14ac:dyDescent="0.25">
      <c r="A915">
        <v>914</v>
      </c>
      <c r="B915">
        <v>28.896507</v>
      </c>
      <c r="C915" s="4">
        <v>1</v>
      </c>
      <c r="P915">
        <v>1</v>
      </c>
      <c r="Q915" t="str">
        <f t="shared" si="15"/>
        <v>1</v>
      </c>
    </row>
    <row r="916" spans="1:17" x14ac:dyDescent="0.25">
      <c r="A916">
        <v>915</v>
      </c>
      <c r="B916">
        <v>28.82385</v>
      </c>
      <c r="C916" s="4">
        <v>1</v>
      </c>
      <c r="D916">
        <v>21.301923000000002</v>
      </c>
      <c r="E916" s="2">
        <v>2</v>
      </c>
      <c r="P916">
        <v>2</v>
      </c>
      <c r="Q916" t="str">
        <f t="shared" si="15"/>
        <v>12</v>
      </c>
    </row>
    <row r="917" spans="1:17" x14ac:dyDescent="0.25">
      <c r="A917">
        <v>916</v>
      </c>
      <c r="B917">
        <v>28.827133000000003</v>
      </c>
      <c r="C917" s="4">
        <v>1</v>
      </c>
      <c r="D917">
        <v>21.317965000000001</v>
      </c>
      <c r="E917" s="2">
        <v>2</v>
      </c>
      <c r="P917">
        <v>2</v>
      </c>
      <c r="Q917" t="str">
        <f t="shared" si="15"/>
        <v>12</v>
      </c>
    </row>
    <row r="918" spans="1:17" x14ac:dyDescent="0.25">
      <c r="A918">
        <v>917</v>
      </c>
      <c r="B918">
        <v>28.857028</v>
      </c>
      <c r="C918" s="4">
        <v>1</v>
      </c>
      <c r="D918">
        <v>21.312443000000002</v>
      </c>
      <c r="E918" s="2">
        <v>2</v>
      </c>
      <c r="P918">
        <v>2</v>
      </c>
      <c r="Q918" t="str">
        <f t="shared" si="15"/>
        <v>12</v>
      </c>
    </row>
    <row r="919" spans="1:17" x14ac:dyDescent="0.25">
      <c r="A919">
        <v>918</v>
      </c>
      <c r="D919">
        <v>21.321455</v>
      </c>
      <c r="E919" s="2">
        <v>2</v>
      </c>
      <c r="P919">
        <v>1</v>
      </c>
      <c r="Q919" t="str">
        <f t="shared" si="15"/>
        <v>2</v>
      </c>
    </row>
    <row r="920" spans="1:17" x14ac:dyDescent="0.25">
      <c r="A920">
        <v>919</v>
      </c>
      <c r="D920">
        <v>21.301923000000002</v>
      </c>
      <c r="E920" s="2">
        <v>2</v>
      </c>
      <c r="J920">
        <v>39.402080000000005</v>
      </c>
      <c r="K920" t="s">
        <v>22</v>
      </c>
      <c r="Q920" t="str">
        <f t="shared" si="15"/>
        <v>2</v>
      </c>
    </row>
    <row r="921" spans="1:17" x14ac:dyDescent="0.25">
      <c r="A921">
        <v>920</v>
      </c>
      <c r="Q921" t="str">
        <f t="shared" si="15"/>
        <v/>
      </c>
    </row>
    <row r="922" spans="1:17" x14ac:dyDescent="0.25">
      <c r="A922">
        <v>921</v>
      </c>
      <c r="J922">
        <v>235.60674900000001</v>
      </c>
      <c r="K922" t="s">
        <v>22</v>
      </c>
      <c r="Q922" t="str">
        <f t="shared" si="15"/>
        <v/>
      </c>
    </row>
    <row r="923" spans="1:17" x14ac:dyDescent="0.25">
      <c r="A923">
        <v>922</v>
      </c>
      <c r="B923">
        <v>248.076716</v>
      </c>
      <c r="C923" s="4">
        <v>1</v>
      </c>
      <c r="H923">
        <v>258.60522300000002</v>
      </c>
      <c r="I923" s="5">
        <v>4</v>
      </c>
      <c r="P923">
        <v>2</v>
      </c>
      <c r="Q923" t="str">
        <f t="shared" si="15"/>
        <v>14</v>
      </c>
    </row>
    <row r="924" spans="1:17" x14ac:dyDescent="0.25">
      <c r="A924">
        <v>923</v>
      </c>
      <c r="B924">
        <v>248.03177099999999</v>
      </c>
      <c r="C924" s="4">
        <v>1</v>
      </c>
      <c r="H924">
        <v>258.64320299999997</v>
      </c>
      <c r="I924" s="5">
        <v>4</v>
      </c>
      <c r="P924">
        <v>2</v>
      </c>
      <c r="Q924" t="str">
        <f t="shared" si="15"/>
        <v>14</v>
      </c>
    </row>
    <row r="925" spans="1:17" x14ac:dyDescent="0.25">
      <c r="A925">
        <v>924</v>
      </c>
      <c r="B925">
        <v>248.045356</v>
      </c>
      <c r="C925" s="4">
        <v>1</v>
      </c>
      <c r="H925">
        <v>258.61123199999997</v>
      </c>
      <c r="I925" s="5">
        <v>4</v>
      </c>
      <c r="P925">
        <v>2</v>
      </c>
      <c r="Q925" t="str">
        <f t="shared" si="15"/>
        <v>14</v>
      </c>
    </row>
    <row r="926" spans="1:17" x14ac:dyDescent="0.25">
      <c r="A926">
        <v>925</v>
      </c>
      <c r="B926">
        <v>248.024497</v>
      </c>
      <c r="C926" s="4">
        <v>1</v>
      </c>
      <c r="H926">
        <v>258.63638200000003</v>
      </c>
      <c r="I926" s="5">
        <v>4</v>
      </c>
      <c r="P926">
        <v>2</v>
      </c>
      <c r="Q926" t="str">
        <f t="shared" si="15"/>
        <v>14</v>
      </c>
    </row>
    <row r="927" spans="1:17" x14ac:dyDescent="0.25">
      <c r="A927">
        <v>926</v>
      </c>
      <c r="B927">
        <v>248.021468</v>
      </c>
      <c r="C927" s="4">
        <v>1</v>
      </c>
      <c r="H927">
        <v>258.65026699999999</v>
      </c>
      <c r="I927" s="5">
        <v>4</v>
      </c>
      <c r="P927">
        <v>2</v>
      </c>
      <c r="Q927" t="str">
        <f t="shared" si="15"/>
        <v>14</v>
      </c>
    </row>
    <row r="928" spans="1:17" x14ac:dyDescent="0.25">
      <c r="A928">
        <v>927</v>
      </c>
      <c r="B928">
        <v>248.03823699999998</v>
      </c>
      <c r="C928" s="4">
        <v>1</v>
      </c>
      <c r="H928">
        <v>258.69324799999998</v>
      </c>
      <c r="I928" s="5">
        <v>4</v>
      </c>
      <c r="P928">
        <v>2</v>
      </c>
      <c r="Q928" t="str">
        <f t="shared" si="15"/>
        <v>14</v>
      </c>
    </row>
    <row r="929" spans="1:17" x14ac:dyDescent="0.25">
      <c r="A929">
        <v>928</v>
      </c>
      <c r="B929">
        <v>248.02127000000002</v>
      </c>
      <c r="C929" s="4">
        <v>1</v>
      </c>
      <c r="H929">
        <v>258.69597499999998</v>
      </c>
      <c r="I929" s="5">
        <v>4</v>
      </c>
      <c r="P929">
        <v>2</v>
      </c>
      <c r="Q929" t="str">
        <f t="shared" si="15"/>
        <v>14</v>
      </c>
    </row>
    <row r="930" spans="1:17" x14ac:dyDescent="0.25">
      <c r="A930">
        <v>929</v>
      </c>
      <c r="B930">
        <v>248.02480199999999</v>
      </c>
      <c r="C930" s="4">
        <v>1</v>
      </c>
      <c r="H930">
        <v>258.68390499999998</v>
      </c>
      <c r="I930" s="5">
        <v>4</v>
      </c>
      <c r="P930">
        <v>2</v>
      </c>
      <c r="Q930" t="str">
        <f t="shared" si="15"/>
        <v>14</v>
      </c>
    </row>
    <row r="931" spans="1:17" x14ac:dyDescent="0.25">
      <c r="A931">
        <v>930</v>
      </c>
      <c r="B931">
        <v>248.04348999999999</v>
      </c>
      <c r="C931" s="4">
        <v>1</v>
      </c>
      <c r="H931">
        <v>258.66031900000002</v>
      </c>
      <c r="I931" s="5">
        <v>4</v>
      </c>
      <c r="P931">
        <v>2</v>
      </c>
      <c r="Q931" t="str">
        <f t="shared" si="15"/>
        <v>14</v>
      </c>
    </row>
    <row r="932" spans="1:17" x14ac:dyDescent="0.25">
      <c r="A932">
        <v>931</v>
      </c>
      <c r="B932">
        <v>248.03546</v>
      </c>
      <c r="C932" s="4">
        <v>1</v>
      </c>
      <c r="H932">
        <v>258.68834900000002</v>
      </c>
      <c r="I932" s="5">
        <v>4</v>
      </c>
      <c r="P932">
        <v>2</v>
      </c>
      <c r="Q932" t="str">
        <f t="shared" si="15"/>
        <v>14</v>
      </c>
    </row>
    <row r="933" spans="1:17" x14ac:dyDescent="0.25">
      <c r="A933">
        <v>932</v>
      </c>
      <c r="B933">
        <v>248.04257799999999</v>
      </c>
      <c r="C933" s="4">
        <v>1</v>
      </c>
      <c r="H933">
        <v>258.64299699999998</v>
      </c>
      <c r="I933" s="5">
        <v>4</v>
      </c>
      <c r="P933">
        <v>2</v>
      </c>
      <c r="Q933" t="str">
        <f t="shared" si="15"/>
        <v>14</v>
      </c>
    </row>
    <row r="934" spans="1:17" x14ac:dyDescent="0.25">
      <c r="A934">
        <v>933</v>
      </c>
      <c r="B934">
        <v>248.01172099999999</v>
      </c>
      <c r="C934" s="4">
        <v>1</v>
      </c>
      <c r="H934">
        <v>258.61855600000001</v>
      </c>
      <c r="I934" s="5">
        <v>4</v>
      </c>
      <c r="P934">
        <v>2</v>
      </c>
      <c r="Q934" t="str">
        <f t="shared" si="15"/>
        <v>14</v>
      </c>
    </row>
    <row r="935" spans="1:17" x14ac:dyDescent="0.25">
      <c r="A935">
        <v>934</v>
      </c>
      <c r="B935">
        <v>248.026118</v>
      </c>
      <c r="C935" s="4">
        <v>1</v>
      </c>
      <c r="H935">
        <v>258.61855600000001</v>
      </c>
      <c r="I935" s="5">
        <v>4</v>
      </c>
      <c r="P935">
        <v>2</v>
      </c>
      <c r="Q935" t="str">
        <f t="shared" si="15"/>
        <v>14</v>
      </c>
    </row>
    <row r="936" spans="1:17" x14ac:dyDescent="0.25">
      <c r="A936">
        <v>935</v>
      </c>
      <c r="B936">
        <v>248.02692300000001</v>
      </c>
      <c r="C936" s="4">
        <v>1</v>
      </c>
      <c r="P936">
        <v>1</v>
      </c>
      <c r="Q936" t="str">
        <f t="shared" si="15"/>
        <v>1</v>
      </c>
    </row>
    <row r="937" spans="1:17" x14ac:dyDescent="0.25">
      <c r="A937">
        <v>936</v>
      </c>
      <c r="B937">
        <v>248.076716</v>
      </c>
      <c r="C937" s="4">
        <v>1</v>
      </c>
      <c r="D937">
        <v>238.81416200000001</v>
      </c>
      <c r="E937" s="2">
        <v>2</v>
      </c>
      <c r="P937">
        <v>2</v>
      </c>
      <c r="Q937" t="str">
        <f t="shared" si="15"/>
        <v>12</v>
      </c>
    </row>
    <row r="938" spans="1:17" x14ac:dyDescent="0.25">
      <c r="A938">
        <v>937</v>
      </c>
      <c r="D938">
        <v>238.84986599999999</v>
      </c>
      <c r="E938" s="2">
        <v>2</v>
      </c>
      <c r="P938">
        <v>1</v>
      </c>
      <c r="Q938" t="str">
        <f t="shared" si="15"/>
        <v>2</v>
      </c>
    </row>
    <row r="939" spans="1:17" x14ac:dyDescent="0.25">
      <c r="A939">
        <v>938</v>
      </c>
      <c r="D939">
        <v>238.84112999999999</v>
      </c>
      <c r="E939" s="2">
        <v>2</v>
      </c>
      <c r="P939">
        <v>1</v>
      </c>
      <c r="Q939" t="str">
        <f t="shared" si="15"/>
        <v>2</v>
      </c>
    </row>
    <row r="940" spans="1:17" x14ac:dyDescent="0.25">
      <c r="A940">
        <v>939</v>
      </c>
      <c r="D940">
        <v>238.84007</v>
      </c>
      <c r="E940" s="2">
        <v>2</v>
      </c>
      <c r="P940">
        <v>1</v>
      </c>
      <c r="Q940" t="str">
        <f t="shared" si="15"/>
        <v>2</v>
      </c>
    </row>
    <row r="941" spans="1:17" x14ac:dyDescent="0.25">
      <c r="A941">
        <v>940</v>
      </c>
      <c r="D941">
        <v>238.78764799999999</v>
      </c>
      <c r="E941" s="2">
        <v>2</v>
      </c>
      <c r="P941">
        <v>1</v>
      </c>
      <c r="Q941" t="str">
        <f t="shared" si="15"/>
        <v>2</v>
      </c>
    </row>
    <row r="942" spans="1:17" x14ac:dyDescent="0.25">
      <c r="A942">
        <v>941</v>
      </c>
      <c r="D942">
        <v>238.794163</v>
      </c>
      <c r="E942" s="2">
        <v>2</v>
      </c>
      <c r="F942">
        <v>245.736537</v>
      </c>
      <c r="G942" s="3">
        <v>3</v>
      </c>
      <c r="P942">
        <v>2</v>
      </c>
      <c r="Q942" t="str">
        <f t="shared" si="15"/>
        <v>23</v>
      </c>
    </row>
    <row r="943" spans="1:17" x14ac:dyDescent="0.25">
      <c r="A943">
        <v>942</v>
      </c>
      <c r="D943">
        <v>238.768203</v>
      </c>
      <c r="E943" s="2">
        <v>2</v>
      </c>
      <c r="F943">
        <v>245.74168700000001</v>
      </c>
      <c r="G943" s="3">
        <v>3</v>
      </c>
      <c r="P943">
        <v>2</v>
      </c>
      <c r="Q943" t="str">
        <f t="shared" si="15"/>
        <v>23</v>
      </c>
    </row>
    <row r="944" spans="1:17" x14ac:dyDescent="0.25">
      <c r="A944">
        <v>943</v>
      </c>
      <c r="D944">
        <v>238.77603199999999</v>
      </c>
      <c r="E944" s="2">
        <v>2</v>
      </c>
      <c r="F944">
        <v>245.77901</v>
      </c>
      <c r="G944" s="3">
        <v>3</v>
      </c>
      <c r="P944">
        <v>2</v>
      </c>
      <c r="Q944" t="str">
        <f t="shared" si="15"/>
        <v>23</v>
      </c>
    </row>
    <row r="945" spans="1:17" x14ac:dyDescent="0.25">
      <c r="A945">
        <v>944</v>
      </c>
      <c r="D945">
        <v>238.76956799999999</v>
      </c>
      <c r="E945" s="2">
        <v>2</v>
      </c>
      <c r="F945">
        <v>245.765826</v>
      </c>
      <c r="G945" s="3">
        <v>3</v>
      </c>
      <c r="P945">
        <v>2</v>
      </c>
      <c r="Q945" t="str">
        <f t="shared" si="15"/>
        <v>23</v>
      </c>
    </row>
    <row r="946" spans="1:17" x14ac:dyDescent="0.25">
      <c r="A946">
        <v>945</v>
      </c>
      <c r="D946">
        <v>238.80158699999998</v>
      </c>
      <c r="E946" s="2">
        <v>2</v>
      </c>
      <c r="F946">
        <v>245.81249099999999</v>
      </c>
      <c r="G946" s="3">
        <v>3</v>
      </c>
      <c r="P946">
        <v>2</v>
      </c>
      <c r="Q946" t="str">
        <f t="shared" si="15"/>
        <v>23</v>
      </c>
    </row>
    <row r="947" spans="1:17" x14ac:dyDescent="0.25">
      <c r="A947">
        <v>946</v>
      </c>
      <c r="D947">
        <v>238.80926199999999</v>
      </c>
      <c r="E947" s="2">
        <v>2</v>
      </c>
      <c r="F947">
        <v>245.820269</v>
      </c>
      <c r="G947" s="3">
        <v>3</v>
      </c>
      <c r="P947">
        <v>2</v>
      </c>
      <c r="Q947" t="str">
        <f t="shared" si="15"/>
        <v>23</v>
      </c>
    </row>
    <row r="948" spans="1:17" x14ac:dyDescent="0.25">
      <c r="A948">
        <v>947</v>
      </c>
      <c r="D948">
        <v>238.758509</v>
      </c>
      <c r="E948" s="2">
        <v>2</v>
      </c>
      <c r="F948">
        <v>245.836581</v>
      </c>
      <c r="G948" s="3">
        <v>3</v>
      </c>
      <c r="P948">
        <v>2</v>
      </c>
      <c r="Q948" t="str">
        <f t="shared" si="15"/>
        <v>23</v>
      </c>
    </row>
    <row r="949" spans="1:17" x14ac:dyDescent="0.25">
      <c r="A949">
        <v>948</v>
      </c>
      <c r="D949">
        <v>238.716893</v>
      </c>
      <c r="E949" s="2">
        <v>2</v>
      </c>
      <c r="F949">
        <v>245.82592299999999</v>
      </c>
      <c r="G949" s="3">
        <v>3</v>
      </c>
      <c r="P949">
        <v>2</v>
      </c>
      <c r="Q949" t="str">
        <f t="shared" si="15"/>
        <v>23</v>
      </c>
    </row>
    <row r="950" spans="1:17" x14ac:dyDescent="0.25">
      <c r="A950">
        <v>949</v>
      </c>
      <c r="D950">
        <v>238.82350600000001</v>
      </c>
      <c r="E950" s="2">
        <v>2</v>
      </c>
      <c r="F950">
        <v>245.82329799999999</v>
      </c>
      <c r="G950" s="3">
        <v>3</v>
      </c>
      <c r="P950">
        <v>2</v>
      </c>
      <c r="Q950" t="str">
        <f t="shared" si="15"/>
        <v>23</v>
      </c>
    </row>
    <row r="951" spans="1:17" x14ac:dyDescent="0.25">
      <c r="A951">
        <v>950</v>
      </c>
      <c r="F951">
        <v>245.82945899999999</v>
      </c>
      <c r="G951" s="3">
        <v>3</v>
      </c>
      <c r="H951">
        <v>238.58578900000001</v>
      </c>
      <c r="I951" s="5">
        <v>4</v>
      </c>
      <c r="P951">
        <v>2</v>
      </c>
      <c r="Q951" t="str">
        <f t="shared" si="15"/>
        <v>34</v>
      </c>
    </row>
    <row r="952" spans="1:17" x14ac:dyDescent="0.25">
      <c r="A952">
        <v>951</v>
      </c>
      <c r="F952">
        <v>245.79961299999999</v>
      </c>
      <c r="G952" s="3">
        <v>3</v>
      </c>
      <c r="H952">
        <v>238.55720600000001</v>
      </c>
      <c r="I952" s="5">
        <v>4</v>
      </c>
      <c r="P952">
        <v>2</v>
      </c>
      <c r="Q952" t="str">
        <f t="shared" si="15"/>
        <v>34</v>
      </c>
    </row>
    <row r="953" spans="1:17" x14ac:dyDescent="0.25">
      <c r="A953">
        <v>952</v>
      </c>
      <c r="F953">
        <v>245.79769400000001</v>
      </c>
      <c r="G953" s="3">
        <v>3</v>
      </c>
      <c r="H953">
        <v>238.544377</v>
      </c>
      <c r="I953" s="5">
        <v>4</v>
      </c>
      <c r="P953">
        <v>2</v>
      </c>
      <c r="Q953" t="str">
        <f t="shared" si="15"/>
        <v>34</v>
      </c>
    </row>
    <row r="954" spans="1:17" x14ac:dyDescent="0.25">
      <c r="A954">
        <v>953</v>
      </c>
      <c r="F954">
        <v>245.743403</v>
      </c>
      <c r="G954" s="3">
        <v>3</v>
      </c>
      <c r="H954">
        <v>238.53094400000001</v>
      </c>
      <c r="I954" s="5">
        <v>4</v>
      </c>
      <c r="P954">
        <v>2</v>
      </c>
      <c r="Q954" t="str">
        <f t="shared" si="15"/>
        <v>34</v>
      </c>
    </row>
    <row r="955" spans="1:17" x14ac:dyDescent="0.25">
      <c r="A955">
        <v>954</v>
      </c>
      <c r="F955">
        <v>245.729769</v>
      </c>
      <c r="G955" s="3">
        <v>3</v>
      </c>
      <c r="H955">
        <v>238.55407400000001</v>
      </c>
      <c r="I955" s="5">
        <v>4</v>
      </c>
      <c r="P955">
        <v>2</v>
      </c>
      <c r="Q955" t="str">
        <f t="shared" si="15"/>
        <v>34</v>
      </c>
    </row>
    <row r="956" spans="1:17" x14ac:dyDescent="0.25">
      <c r="A956">
        <v>955</v>
      </c>
      <c r="B956">
        <v>226.73088999999999</v>
      </c>
      <c r="C956" s="4">
        <v>1</v>
      </c>
      <c r="H956">
        <v>238.54856799999999</v>
      </c>
      <c r="I956" s="5">
        <v>4</v>
      </c>
      <c r="P956">
        <v>2</v>
      </c>
      <c r="Q956" t="str">
        <f t="shared" si="15"/>
        <v>14</v>
      </c>
    </row>
    <row r="957" spans="1:17" x14ac:dyDescent="0.25">
      <c r="A957">
        <v>956</v>
      </c>
      <c r="B957">
        <v>226.697205</v>
      </c>
      <c r="C957" s="4">
        <v>1</v>
      </c>
      <c r="H957">
        <v>238.550286</v>
      </c>
      <c r="I957" s="5">
        <v>4</v>
      </c>
      <c r="P957">
        <v>2</v>
      </c>
      <c r="Q957" t="str">
        <f t="shared" si="15"/>
        <v>14</v>
      </c>
    </row>
    <row r="958" spans="1:17" x14ac:dyDescent="0.25">
      <c r="A958">
        <v>957</v>
      </c>
      <c r="B958">
        <v>226.692609</v>
      </c>
      <c r="C958" s="4">
        <v>1</v>
      </c>
      <c r="H958">
        <v>238.58169799999999</v>
      </c>
      <c r="I958" s="5">
        <v>4</v>
      </c>
      <c r="P958">
        <v>2</v>
      </c>
      <c r="Q958" t="str">
        <f t="shared" si="15"/>
        <v>14</v>
      </c>
    </row>
    <row r="959" spans="1:17" x14ac:dyDescent="0.25">
      <c r="A959">
        <v>958</v>
      </c>
      <c r="B959">
        <v>226.67604399999999</v>
      </c>
      <c r="C959" s="4">
        <v>1</v>
      </c>
      <c r="H959">
        <v>238.57316299999999</v>
      </c>
      <c r="I959" s="5">
        <v>4</v>
      </c>
      <c r="P959">
        <v>2</v>
      </c>
      <c r="Q959" t="str">
        <f t="shared" si="15"/>
        <v>14</v>
      </c>
    </row>
    <row r="960" spans="1:17" x14ac:dyDescent="0.25">
      <c r="A960">
        <v>959</v>
      </c>
      <c r="B960">
        <v>226.65038899999999</v>
      </c>
      <c r="C960" s="4">
        <v>1</v>
      </c>
      <c r="H960">
        <v>238.605233</v>
      </c>
      <c r="I960" s="5">
        <v>4</v>
      </c>
      <c r="P960">
        <v>2</v>
      </c>
      <c r="Q960" t="str">
        <f t="shared" si="15"/>
        <v>14</v>
      </c>
    </row>
    <row r="961" spans="1:17" x14ac:dyDescent="0.25">
      <c r="A961">
        <v>960</v>
      </c>
      <c r="B961">
        <v>226.70594199999999</v>
      </c>
      <c r="C961" s="4">
        <v>1</v>
      </c>
      <c r="H961">
        <v>238.58063799999999</v>
      </c>
      <c r="I961" s="5">
        <v>4</v>
      </c>
      <c r="P961">
        <v>2</v>
      </c>
      <c r="Q961" t="str">
        <f t="shared" si="15"/>
        <v>14</v>
      </c>
    </row>
    <row r="962" spans="1:17" x14ac:dyDescent="0.25">
      <c r="A962">
        <v>961</v>
      </c>
      <c r="B962">
        <v>226.680589</v>
      </c>
      <c r="C962" s="4">
        <v>1</v>
      </c>
      <c r="H962">
        <v>238.541045</v>
      </c>
      <c r="I962" s="5">
        <v>4</v>
      </c>
      <c r="P962">
        <v>2</v>
      </c>
      <c r="Q962" t="str">
        <f t="shared" ref="Q962:Q1025" si="16">CONCATENATE(C962,E962,G962,I962)</f>
        <v>14</v>
      </c>
    </row>
    <row r="963" spans="1:17" x14ac:dyDescent="0.25">
      <c r="A963">
        <v>962</v>
      </c>
      <c r="B963">
        <v>226.68705199999999</v>
      </c>
      <c r="C963" s="4">
        <v>1</v>
      </c>
      <c r="H963">
        <v>238.582053</v>
      </c>
      <c r="I963" s="5">
        <v>4</v>
      </c>
      <c r="P963">
        <v>2</v>
      </c>
      <c r="Q963" t="str">
        <f t="shared" si="16"/>
        <v>14</v>
      </c>
    </row>
    <row r="964" spans="1:17" x14ac:dyDescent="0.25">
      <c r="A964">
        <v>963</v>
      </c>
      <c r="B964">
        <v>226.63539</v>
      </c>
      <c r="C964" s="4">
        <v>1</v>
      </c>
      <c r="H964">
        <v>238.58578900000001</v>
      </c>
      <c r="I964" s="5">
        <v>4</v>
      </c>
      <c r="P964">
        <v>2</v>
      </c>
      <c r="Q964" t="str">
        <f t="shared" si="16"/>
        <v>14</v>
      </c>
    </row>
    <row r="965" spans="1:17" x14ac:dyDescent="0.25">
      <c r="A965">
        <v>964</v>
      </c>
      <c r="B965">
        <v>226.64094399999999</v>
      </c>
      <c r="C965" s="4">
        <v>1</v>
      </c>
      <c r="P965">
        <v>1</v>
      </c>
      <c r="Q965" t="str">
        <f t="shared" si="16"/>
        <v>1</v>
      </c>
    </row>
    <row r="966" spans="1:17" x14ac:dyDescent="0.25">
      <c r="A966">
        <v>965</v>
      </c>
      <c r="B966">
        <v>226.649832</v>
      </c>
      <c r="C966" s="4">
        <v>1</v>
      </c>
      <c r="P966">
        <v>1</v>
      </c>
      <c r="Q966" t="str">
        <f t="shared" si="16"/>
        <v>1</v>
      </c>
    </row>
    <row r="967" spans="1:17" x14ac:dyDescent="0.25">
      <c r="A967">
        <v>966</v>
      </c>
      <c r="B967">
        <v>226.56701000000001</v>
      </c>
      <c r="C967" s="4">
        <v>1</v>
      </c>
      <c r="P967">
        <v>1</v>
      </c>
      <c r="Q967" t="str">
        <f t="shared" si="16"/>
        <v>1</v>
      </c>
    </row>
    <row r="968" spans="1:17" x14ac:dyDescent="0.25">
      <c r="A968">
        <v>967</v>
      </c>
      <c r="B968">
        <v>226.56110100000001</v>
      </c>
      <c r="C968" s="4">
        <v>1</v>
      </c>
      <c r="D968">
        <v>219.48171400000001</v>
      </c>
      <c r="E968" s="2">
        <v>2</v>
      </c>
      <c r="P968">
        <v>2</v>
      </c>
      <c r="Q968" t="str">
        <f t="shared" si="16"/>
        <v>12</v>
      </c>
    </row>
    <row r="969" spans="1:17" x14ac:dyDescent="0.25">
      <c r="A969">
        <v>968</v>
      </c>
      <c r="B969">
        <v>226.73088999999999</v>
      </c>
      <c r="C969" s="4">
        <v>1</v>
      </c>
      <c r="D969">
        <v>219.394496</v>
      </c>
      <c r="E969" s="2">
        <v>2</v>
      </c>
      <c r="P969">
        <v>2</v>
      </c>
      <c r="Q969" t="str">
        <f t="shared" si="16"/>
        <v>12</v>
      </c>
    </row>
    <row r="970" spans="1:17" x14ac:dyDescent="0.25">
      <c r="A970">
        <v>969</v>
      </c>
      <c r="D970">
        <v>219.41005100000001</v>
      </c>
      <c r="E970" s="2">
        <v>2</v>
      </c>
      <c r="P970">
        <v>1</v>
      </c>
      <c r="Q970" t="str">
        <f t="shared" si="16"/>
        <v>2</v>
      </c>
    </row>
    <row r="971" spans="1:17" x14ac:dyDescent="0.25">
      <c r="A971">
        <v>970</v>
      </c>
      <c r="D971">
        <v>219.466058</v>
      </c>
      <c r="E971" s="2">
        <v>2</v>
      </c>
      <c r="P971">
        <v>1</v>
      </c>
      <c r="Q971" t="str">
        <f t="shared" si="16"/>
        <v>2</v>
      </c>
    </row>
    <row r="972" spans="1:17" x14ac:dyDescent="0.25">
      <c r="A972">
        <v>971</v>
      </c>
      <c r="D972">
        <v>219.43974700000001</v>
      </c>
      <c r="E972" s="2">
        <v>2</v>
      </c>
      <c r="F972">
        <v>224.59983600000001</v>
      </c>
      <c r="G972" s="3">
        <v>3</v>
      </c>
      <c r="P972">
        <v>2</v>
      </c>
      <c r="Q972" t="str">
        <f t="shared" si="16"/>
        <v>23</v>
      </c>
    </row>
    <row r="973" spans="1:17" x14ac:dyDescent="0.25">
      <c r="A973">
        <v>972</v>
      </c>
      <c r="D973">
        <v>219.434696</v>
      </c>
      <c r="E973" s="2">
        <v>2</v>
      </c>
      <c r="F973">
        <v>224.52413300000001</v>
      </c>
      <c r="G973" s="3">
        <v>3</v>
      </c>
      <c r="P973">
        <v>2</v>
      </c>
      <c r="Q973" t="str">
        <f t="shared" si="16"/>
        <v>23</v>
      </c>
    </row>
    <row r="974" spans="1:17" x14ac:dyDescent="0.25">
      <c r="A974">
        <v>973</v>
      </c>
      <c r="D974">
        <v>219.423081</v>
      </c>
      <c r="E974" s="2">
        <v>2</v>
      </c>
      <c r="F974">
        <v>224.589888</v>
      </c>
      <c r="G974" s="3">
        <v>3</v>
      </c>
      <c r="P974">
        <v>2</v>
      </c>
      <c r="Q974" t="str">
        <f t="shared" si="16"/>
        <v>23</v>
      </c>
    </row>
    <row r="975" spans="1:17" x14ac:dyDescent="0.25">
      <c r="A975">
        <v>974</v>
      </c>
      <c r="D975">
        <v>219.413082</v>
      </c>
      <c r="E975" s="2">
        <v>2</v>
      </c>
      <c r="F975">
        <v>224.60014000000001</v>
      </c>
      <c r="G975" s="3">
        <v>3</v>
      </c>
      <c r="P975">
        <v>2</v>
      </c>
      <c r="Q975" t="str">
        <f t="shared" si="16"/>
        <v>23</v>
      </c>
    </row>
    <row r="976" spans="1:17" x14ac:dyDescent="0.25">
      <c r="A976">
        <v>975</v>
      </c>
      <c r="D976">
        <v>219.433787</v>
      </c>
      <c r="E976" s="2">
        <v>2</v>
      </c>
      <c r="F976">
        <v>224.652006</v>
      </c>
      <c r="G976" s="3">
        <v>3</v>
      </c>
      <c r="P976">
        <v>2</v>
      </c>
      <c r="Q976" t="str">
        <f t="shared" si="16"/>
        <v>23</v>
      </c>
    </row>
    <row r="977" spans="1:17" x14ac:dyDescent="0.25">
      <c r="A977">
        <v>976</v>
      </c>
      <c r="D977">
        <v>219.39530400000001</v>
      </c>
      <c r="E977" s="2">
        <v>2</v>
      </c>
      <c r="F977">
        <v>224.649834</v>
      </c>
      <c r="G977" s="3">
        <v>3</v>
      </c>
      <c r="P977">
        <v>2</v>
      </c>
      <c r="Q977" t="str">
        <f t="shared" si="16"/>
        <v>23</v>
      </c>
    </row>
    <row r="978" spans="1:17" x14ac:dyDescent="0.25">
      <c r="A978">
        <v>977</v>
      </c>
      <c r="D978">
        <v>219.39237600000001</v>
      </c>
      <c r="E978" s="2">
        <v>2</v>
      </c>
      <c r="F978">
        <v>224.63629900000001</v>
      </c>
      <c r="G978" s="3">
        <v>3</v>
      </c>
      <c r="P978">
        <v>2</v>
      </c>
      <c r="Q978" t="str">
        <f t="shared" si="16"/>
        <v>23</v>
      </c>
    </row>
    <row r="979" spans="1:17" x14ac:dyDescent="0.25">
      <c r="A979">
        <v>978</v>
      </c>
      <c r="D979">
        <v>219.48171400000001</v>
      </c>
      <c r="E979" s="2">
        <v>2</v>
      </c>
      <c r="F979">
        <v>224.632158</v>
      </c>
      <c r="G979" s="3">
        <v>3</v>
      </c>
      <c r="P979">
        <v>2</v>
      </c>
      <c r="Q979" t="str">
        <f t="shared" si="16"/>
        <v>23</v>
      </c>
    </row>
    <row r="980" spans="1:17" x14ac:dyDescent="0.25">
      <c r="A980">
        <v>979</v>
      </c>
      <c r="F980">
        <v>224.64377400000001</v>
      </c>
      <c r="G980" s="3">
        <v>3</v>
      </c>
      <c r="H980">
        <v>219.891491</v>
      </c>
      <c r="I980" s="5">
        <v>4</v>
      </c>
      <c r="P980">
        <v>2</v>
      </c>
      <c r="Q980" t="str">
        <f t="shared" si="16"/>
        <v>34</v>
      </c>
    </row>
    <row r="981" spans="1:17" x14ac:dyDescent="0.25">
      <c r="A981">
        <v>980</v>
      </c>
      <c r="F981">
        <v>224.63680500000001</v>
      </c>
      <c r="G981" s="3">
        <v>3</v>
      </c>
      <c r="H981">
        <v>219.794072</v>
      </c>
      <c r="I981" s="5">
        <v>4</v>
      </c>
      <c r="P981">
        <v>2</v>
      </c>
      <c r="Q981" t="str">
        <f t="shared" si="16"/>
        <v>34</v>
      </c>
    </row>
    <row r="982" spans="1:17" x14ac:dyDescent="0.25">
      <c r="A982">
        <v>981</v>
      </c>
      <c r="F982">
        <v>224.617008</v>
      </c>
      <c r="G982" s="3">
        <v>3</v>
      </c>
      <c r="H982">
        <v>219.82204999999999</v>
      </c>
      <c r="I982" s="5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F983">
        <v>224.634533</v>
      </c>
      <c r="G983" s="3">
        <v>3</v>
      </c>
      <c r="H983">
        <v>219.82795899999999</v>
      </c>
      <c r="I983" s="5">
        <v>4</v>
      </c>
      <c r="P983">
        <v>2</v>
      </c>
      <c r="Q983" t="str">
        <f t="shared" si="16"/>
        <v>34</v>
      </c>
    </row>
    <row r="984" spans="1:17" x14ac:dyDescent="0.25">
      <c r="A984">
        <v>983</v>
      </c>
      <c r="F984">
        <v>224.59983600000001</v>
      </c>
      <c r="G984" s="3">
        <v>3</v>
      </c>
      <c r="H984">
        <v>219.86644200000001</v>
      </c>
      <c r="I984" s="5">
        <v>4</v>
      </c>
      <c r="P984">
        <v>2</v>
      </c>
      <c r="Q984" t="str">
        <f t="shared" si="16"/>
        <v>34</v>
      </c>
    </row>
    <row r="985" spans="1:17" x14ac:dyDescent="0.25">
      <c r="A985">
        <v>984</v>
      </c>
      <c r="B985">
        <v>207.20076699999998</v>
      </c>
      <c r="C985" s="4">
        <v>1</v>
      </c>
      <c r="H985">
        <v>219.84927099999999</v>
      </c>
      <c r="I985" s="5">
        <v>4</v>
      </c>
      <c r="P985">
        <v>2</v>
      </c>
      <c r="Q985" t="str">
        <f t="shared" si="16"/>
        <v>14</v>
      </c>
    </row>
    <row r="986" spans="1:17" x14ac:dyDescent="0.25">
      <c r="A986">
        <v>985</v>
      </c>
      <c r="B986">
        <v>207.170558</v>
      </c>
      <c r="C986" s="4">
        <v>1</v>
      </c>
      <c r="H986">
        <v>219.83316099999999</v>
      </c>
      <c r="I986" s="5">
        <v>4</v>
      </c>
      <c r="P986">
        <v>2</v>
      </c>
      <c r="Q986" t="str">
        <f t="shared" si="16"/>
        <v>14</v>
      </c>
    </row>
    <row r="987" spans="1:17" x14ac:dyDescent="0.25">
      <c r="A987">
        <v>986</v>
      </c>
      <c r="B987">
        <v>207.161429</v>
      </c>
      <c r="C987" s="4">
        <v>1</v>
      </c>
      <c r="H987">
        <v>219.842049</v>
      </c>
      <c r="I987" s="5">
        <v>4</v>
      </c>
      <c r="P987">
        <v>2</v>
      </c>
      <c r="Q987" t="str">
        <f t="shared" si="16"/>
        <v>14</v>
      </c>
    </row>
    <row r="988" spans="1:17" x14ac:dyDescent="0.25">
      <c r="A988">
        <v>987</v>
      </c>
      <c r="B988">
        <v>207.15418499999998</v>
      </c>
      <c r="C988" s="4">
        <v>1</v>
      </c>
      <c r="H988">
        <v>219.86785599999999</v>
      </c>
      <c r="I988" s="5">
        <v>4</v>
      </c>
      <c r="P988">
        <v>2</v>
      </c>
      <c r="Q988" t="str">
        <f t="shared" si="16"/>
        <v>14</v>
      </c>
    </row>
    <row r="989" spans="1:17" x14ac:dyDescent="0.25">
      <c r="A989">
        <v>988</v>
      </c>
      <c r="B989">
        <v>207.15112199999999</v>
      </c>
      <c r="C989" s="4">
        <v>1</v>
      </c>
      <c r="H989">
        <v>219.891491</v>
      </c>
      <c r="I989" s="5">
        <v>4</v>
      </c>
      <c r="P989">
        <v>2</v>
      </c>
      <c r="Q989" t="str">
        <f t="shared" si="16"/>
        <v>14</v>
      </c>
    </row>
    <row r="990" spans="1:17" x14ac:dyDescent="0.25">
      <c r="A990">
        <v>989</v>
      </c>
      <c r="B990">
        <v>207.13433699999999</v>
      </c>
      <c r="C990" s="4">
        <v>1</v>
      </c>
      <c r="P990">
        <v>1</v>
      </c>
      <c r="Q990" t="str">
        <f t="shared" si="16"/>
        <v>1</v>
      </c>
    </row>
    <row r="991" spans="1:17" x14ac:dyDescent="0.25">
      <c r="A991">
        <v>990</v>
      </c>
      <c r="B991">
        <v>207.129188</v>
      </c>
      <c r="C991" s="4">
        <v>1</v>
      </c>
      <c r="P991">
        <v>1</v>
      </c>
      <c r="Q991" t="str">
        <f t="shared" si="16"/>
        <v>1</v>
      </c>
    </row>
    <row r="992" spans="1:17" x14ac:dyDescent="0.25">
      <c r="A992">
        <v>991</v>
      </c>
      <c r="B992">
        <v>207.144488</v>
      </c>
      <c r="C992" s="4">
        <v>1</v>
      </c>
      <c r="P992">
        <v>1</v>
      </c>
      <c r="Q992" t="str">
        <f t="shared" si="16"/>
        <v>1</v>
      </c>
    </row>
    <row r="993" spans="1:17" x14ac:dyDescent="0.25">
      <c r="A993">
        <v>992</v>
      </c>
      <c r="B993">
        <v>207.15658500000001</v>
      </c>
      <c r="C993" s="4">
        <v>1</v>
      </c>
      <c r="P993">
        <v>1</v>
      </c>
      <c r="Q993" t="str">
        <f t="shared" si="16"/>
        <v>1</v>
      </c>
    </row>
    <row r="994" spans="1:17" x14ac:dyDescent="0.25">
      <c r="A994">
        <v>993</v>
      </c>
      <c r="B994">
        <v>207.11040800000001</v>
      </c>
      <c r="C994" s="4">
        <v>1</v>
      </c>
      <c r="D994">
        <v>200.345664</v>
      </c>
      <c r="E994" s="2">
        <v>2</v>
      </c>
      <c r="P994">
        <v>2</v>
      </c>
      <c r="Q994" t="str">
        <f t="shared" si="16"/>
        <v>12</v>
      </c>
    </row>
    <row r="995" spans="1:17" x14ac:dyDescent="0.25">
      <c r="A995">
        <v>994</v>
      </c>
      <c r="B995">
        <v>207.20076699999998</v>
      </c>
      <c r="C995" s="4">
        <v>1</v>
      </c>
      <c r="D995">
        <v>200.357856</v>
      </c>
      <c r="E995" s="2">
        <v>2</v>
      </c>
      <c r="P995">
        <v>2</v>
      </c>
      <c r="Q995" t="str">
        <f t="shared" si="16"/>
        <v>12</v>
      </c>
    </row>
    <row r="996" spans="1:17" x14ac:dyDescent="0.25">
      <c r="A996">
        <v>995</v>
      </c>
      <c r="D996">
        <v>200.37152800000001</v>
      </c>
      <c r="E996" s="2">
        <v>2</v>
      </c>
      <c r="P996">
        <v>1</v>
      </c>
      <c r="Q996" t="str">
        <f t="shared" si="16"/>
        <v>2</v>
      </c>
    </row>
    <row r="997" spans="1:17" x14ac:dyDescent="0.25">
      <c r="A997">
        <v>996</v>
      </c>
      <c r="D997">
        <v>200.384692</v>
      </c>
      <c r="E997" s="2">
        <v>2</v>
      </c>
      <c r="P997">
        <v>1</v>
      </c>
      <c r="Q997" t="str">
        <f t="shared" si="16"/>
        <v>2</v>
      </c>
    </row>
    <row r="998" spans="1:17" x14ac:dyDescent="0.25">
      <c r="A998">
        <v>997</v>
      </c>
      <c r="D998">
        <v>200.38143099999999</v>
      </c>
      <c r="E998" s="2">
        <v>2</v>
      </c>
      <c r="P998">
        <v>1</v>
      </c>
      <c r="Q998" t="str">
        <f t="shared" si="16"/>
        <v>2</v>
      </c>
    </row>
    <row r="999" spans="1:17" x14ac:dyDescent="0.25">
      <c r="A999">
        <v>998</v>
      </c>
      <c r="D999">
        <v>200.40188899999998</v>
      </c>
      <c r="E999" s="2">
        <v>2</v>
      </c>
      <c r="P999">
        <v>1</v>
      </c>
      <c r="Q999" t="str">
        <f t="shared" si="16"/>
        <v>2</v>
      </c>
    </row>
    <row r="1000" spans="1:17" x14ac:dyDescent="0.25">
      <c r="A1000">
        <v>999</v>
      </c>
      <c r="D1000">
        <v>200.35739799999999</v>
      </c>
      <c r="E1000" s="2">
        <v>2</v>
      </c>
      <c r="F1000">
        <v>202.59892600000001</v>
      </c>
      <c r="G1000" s="3">
        <v>3</v>
      </c>
      <c r="P1000">
        <v>2</v>
      </c>
      <c r="Q1000" t="str">
        <f t="shared" si="16"/>
        <v>23</v>
      </c>
    </row>
    <row r="1001" spans="1:17" x14ac:dyDescent="0.25">
      <c r="A1001">
        <v>1000</v>
      </c>
      <c r="D1001">
        <v>200.359542</v>
      </c>
      <c r="E1001" s="2">
        <v>2</v>
      </c>
      <c r="F1001">
        <v>202.537295</v>
      </c>
      <c r="G1001" s="3">
        <v>3</v>
      </c>
      <c r="P1001">
        <v>2</v>
      </c>
      <c r="Q1001" t="str">
        <f t="shared" si="16"/>
        <v>23</v>
      </c>
    </row>
    <row r="1002" spans="1:17" x14ac:dyDescent="0.25">
      <c r="A1002">
        <v>1001</v>
      </c>
      <c r="D1002">
        <v>200.345664</v>
      </c>
      <c r="E1002" s="2">
        <v>2</v>
      </c>
      <c r="F1002">
        <v>202.601787</v>
      </c>
      <c r="G1002" s="3">
        <v>3</v>
      </c>
      <c r="P1002">
        <v>2</v>
      </c>
      <c r="Q1002" t="str">
        <f t="shared" si="16"/>
        <v>23</v>
      </c>
    </row>
    <row r="1003" spans="1:17" x14ac:dyDescent="0.25">
      <c r="A1003">
        <v>1002</v>
      </c>
      <c r="D1003">
        <v>200.345664</v>
      </c>
      <c r="E1003" s="2">
        <v>2</v>
      </c>
      <c r="F1003">
        <v>202.60612</v>
      </c>
      <c r="G1003" s="3">
        <v>3</v>
      </c>
      <c r="P1003">
        <v>2</v>
      </c>
      <c r="Q1003" t="str">
        <f t="shared" si="16"/>
        <v>23</v>
      </c>
    </row>
    <row r="1004" spans="1:17" x14ac:dyDescent="0.25">
      <c r="A1004">
        <v>1003</v>
      </c>
      <c r="F1004">
        <v>202.55688800000001</v>
      </c>
      <c r="G1004" s="3">
        <v>3</v>
      </c>
      <c r="H1004">
        <v>199.547809</v>
      </c>
      <c r="I1004" s="5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202.55306100000001</v>
      </c>
      <c r="G1005" s="3">
        <v>3</v>
      </c>
      <c r="H1005">
        <v>199.60627600000001</v>
      </c>
      <c r="I1005" s="5">
        <v>4</v>
      </c>
      <c r="P1005">
        <v>2</v>
      </c>
      <c r="Q1005" t="str">
        <f t="shared" si="16"/>
        <v>34</v>
      </c>
    </row>
    <row r="1006" spans="1:17" x14ac:dyDescent="0.25">
      <c r="A1006">
        <v>1005</v>
      </c>
      <c r="F1006">
        <v>202.58535699999999</v>
      </c>
      <c r="G1006" s="3">
        <v>3</v>
      </c>
      <c r="H1006">
        <v>199.57433599999999</v>
      </c>
      <c r="I1006" s="5">
        <v>4</v>
      </c>
      <c r="P1006">
        <v>2</v>
      </c>
      <c r="Q1006" t="str">
        <f t="shared" si="16"/>
        <v>34</v>
      </c>
    </row>
    <row r="1007" spans="1:17" x14ac:dyDescent="0.25">
      <c r="A1007">
        <v>1006</v>
      </c>
      <c r="F1007">
        <v>202.589541</v>
      </c>
      <c r="G1007" s="3">
        <v>3</v>
      </c>
      <c r="H1007">
        <v>199.56607</v>
      </c>
      <c r="I1007" s="5">
        <v>4</v>
      </c>
      <c r="P1007">
        <v>2</v>
      </c>
      <c r="Q1007" t="str">
        <f t="shared" si="16"/>
        <v>34</v>
      </c>
    </row>
    <row r="1008" spans="1:17" x14ac:dyDescent="0.25">
      <c r="A1008">
        <v>1007</v>
      </c>
      <c r="F1008">
        <v>202.61963900000001</v>
      </c>
      <c r="G1008" s="3">
        <v>3</v>
      </c>
      <c r="H1008">
        <v>199.55398099999999</v>
      </c>
      <c r="I1008" s="5">
        <v>4</v>
      </c>
      <c r="P1008">
        <v>2</v>
      </c>
      <c r="Q1008" t="str">
        <f t="shared" si="16"/>
        <v>34</v>
      </c>
    </row>
    <row r="1009" spans="1:17" x14ac:dyDescent="0.25">
      <c r="A1009">
        <v>1008</v>
      </c>
      <c r="F1009">
        <v>202.55525499999999</v>
      </c>
      <c r="G1009" s="3">
        <v>3</v>
      </c>
      <c r="H1009">
        <v>199.622703</v>
      </c>
      <c r="I1009" s="5">
        <v>4</v>
      </c>
      <c r="P1009">
        <v>2</v>
      </c>
      <c r="Q1009" t="str">
        <f t="shared" si="16"/>
        <v>34</v>
      </c>
    </row>
    <row r="1010" spans="1:17" x14ac:dyDescent="0.25">
      <c r="A1010">
        <v>1009</v>
      </c>
      <c r="F1010">
        <v>202.59892600000001</v>
      </c>
      <c r="G1010" s="3">
        <v>3</v>
      </c>
      <c r="H1010">
        <v>199.63397900000001</v>
      </c>
      <c r="I1010" s="5">
        <v>4</v>
      </c>
      <c r="P1010">
        <v>2</v>
      </c>
      <c r="Q1010" t="str">
        <f t="shared" si="16"/>
        <v>34</v>
      </c>
    </row>
    <row r="1011" spans="1:17" x14ac:dyDescent="0.25">
      <c r="A1011">
        <v>1010</v>
      </c>
      <c r="H1011">
        <v>199.58821399999999</v>
      </c>
      <c r="I1011" s="5">
        <v>4</v>
      </c>
      <c r="P1011">
        <v>1</v>
      </c>
      <c r="Q1011" t="str">
        <f t="shared" si="16"/>
        <v>4</v>
      </c>
    </row>
    <row r="1012" spans="1:17" x14ac:dyDescent="0.25">
      <c r="A1012">
        <v>1011</v>
      </c>
      <c r="H1012">
        <v>199.61152899999999</v>
      </c>
      <c r="I1012" s="5">
        <v>4</v>
      </c>
      <c r="P1012">
        <v>1</v>
      </c>
      <c r="Q1012" t="str">
        <f t="shared" si="16"/>
        <v>4</v>
      </c>
    </row>
    <row r="1013" spans="1:17" x14ac:dyDescent="0.25">
      <c r="A1013">
        <v>1012</v>
      </c>
      <c r="H1013">
        <v>199.547809</v>
      </c>
      <c r="I1013" s="5">
        <v>4</v>
      </c>
      <c r="P1013">
        <v>1</v>
      </c>
      <c r="Q1013" t="str">
        <f t="shared" si="16"/>
        <v>4</v>
      </c>
    </row>
    <row r="1014" spans="1:17" x14ac:dyDescent="0.25">
      <c r="A1014">
        <v>1013</v>
      </c>
      <c r="B1014">
        <v>179.30341799999999</v>
      </c>
      <c r="C1014" s="4">
        <v>1</v>
      </c>
      <c r="P1014">
        <v>1</v>
      </c>
      <c r="Q1014" t="str">
        <f t="shared" si="16"/>
        <v>1</v>
      </c>
    </row>
    <row r="1015" spans="1:17" x14ac:dyDescent="0.25">
      <c r="A1015">
        <v>1014</v>
      </c>
      <c r="B1015">
        <v>179.19341800000001</v>
      </c>
      <c r="C1015" s="4">
        <v>1</v>
      </c>
      <c r="P1015">
        <v>1</v>
      </c>
      <c r="Q1015" t="str">
        <f t="shared" si="16"/>
        <v>1</v>
      </c>
    </row>
    <row r="1016" spans="1:17" x14ac:dyDescent="0.25">
      <c r="A1016">
        <v>1015</v>
      </c>
      <c r="B1016">
        <v>179.23096900000002</v>
      </c>
      <c r="C1016" s="4">
        <v>1</v>
      </c>
      <c r="P1016">
        <v>1</v>
      </c>
      <c r="Q1016" t="str">
        <f t="shared" si="16"/>
        <v>1</v>
      </c>
    </row>
    <row r="1017" spans="1:17" x14ac:dyDescent="0.25">
      <c r="A1017">
        <v>1016</v>
      </c>
      <c r="B1017">
        <v>179.28474499999999</v>
      </c>
      <c r="C1017" s="4">
        <v>1</v>
      </c>
      <c r="P1017">
        <v>1</v>
      </c>
      <c r="Q1017" t="str">
        <f t="shared" si="16"/>
        <v>1</v>
      </c>
    </row>
    <row r="1018" spans="1:17" x14ac:dyDescent="0.25">
      <c r="A1018">
        <v>1017</v>
      </c>
      <c r="B1018">
        <v>179.23</v>
      </c>
      <c r="C1018" s="4">
        <v>1</v>
      </c>
      <c r="P1018">
        <v>1</v>
      </c>
      <c r="Q1018" t="str">
        <f t="shared" si="16"/>
        <v>1</v>
      </c>
    </row>
    <row r="1019" spans="1:17" x14ac:dyDescent="0.25">
      <c r="A1019">
        <v>1018</v>
      </c>
      <c r="B1019">
        <v>179.21489800000001</v>
      </c>
      <c r="C1019" s="4">
        <v>1</v>
      </c>
      <c r="P1019">
        <v>1</v>
      </c>
      <c r="Q1019" t="str">
        <f t="shared" si="16"/>
        <v>1</v>
      </c>
    </row>
    <row r="1020" spans="1:17" x14ac:dyDescent="0.25">
      <c r="A1020">
        <v>1019</v>
      </c>
      <c r="B1020">
        <v>179.19617399999998</v>
      </c>
      <c r="C1020" s="4">
        <v>1</v>
      </c>
      <c r="D1020">
        <v>173.48500000000001</v>
      </c>
      <c r="E1020" s="2">
        <v>2</v>
      </c>
      <c r="P1020">
        <v>2</v>
      </c>
      <c r="Q1020" t="str">
        <f t="shared" si="16"/>
        <v>12</v>
      </c>
    </row>
    <row r="1021" spans="1:17" x14ac:dyDescent="0.25">
      <c r="A1021">
        <v>1020</v>
      </c>
      <c r="B1021">
        <v>179.18106899999998</v>
      </c>
      <c r="C1021" s="4">
        <v>1</v>
      </c>
      <c r="D1021">
        <v>173.490151</v>
      </c>
      <c r="E1021" s="2">
        <v>2</v>
      </c>
      <c r="P1021">
        <v>2</v>
      </c>
      <c r="Q1021" t="str">
        <f t="shared" si="16"/>
        <v>12</v>
      </c>
    </row>
    <row r="1022" spans="1:17" x14ac:dyDescent="0.25">
      <c r="A1022">
        <v>1021</v>
      </c>
      <c r="B1022">
        <v>179.30341799999999</v>
      </c>
      <c r="C1022" s="4">
        <v>1</v>
      </c>
      <c r="D1022">
        <v>173.455918</v>
      </c>
      <c r="E1022" s="2">
        <v>2</v>
      </c>
      <c r="P1022">
        <v>2</v>
      </c>
      <c r="Q1022" t="str">
        <f t="shared" si="16"/>
        <v>12</v>
      </c>
    </row>
    <row r="1023" spans="1:17" x14ac:dyDescent="0.25">
      <c r="A1023">
        <v>1022</v>
      </c>
      <c r="B1023">
        <v>179.32857000000001</v>
      </c>
      <c r="C1023" s="4">
        <v>1</v>
      </c>
      <c r="D1023">
        <v>173.45127600000001</v>
      </c>
      <c r="E1023" s="2">
        <v>2</v>
      </c>
      <c r="P1023">
        <v>2</v>
      </c>
      <c r="Q1023" t="str">
        <f t="shared" si="16"/>
        <v>12</v>
      </c>
    </row>
    <row r="1024" spans="1:17" x14ac:dyDescent="0.25">
      <c r="A1024">
        <v>1023</v>
      </c>
      <c r="D1024">
        <v>173.46418499999999</v>
      </c>
      <c r="E1024" s="2">
        <v>2</v>
      </c>
      <c r="P1024">
        <v>1</v>
      </c>
      <c r="Q1024" t="str">
        <f t="shared" si="16"/>
        <v>2</v>
      </c>
    </row>
    <row r="1025" spans="1:17" x14ac:dyDescent="0.25">
      <c r="A1025">
        <v>1024</v>
      </c>
      <c r="D1025">
        <v>173.472959</v>
      </c>
      <c r="E1025" s="2">
        <v>2</v>
      </c>
      <c r="P1025">
        <v>1</v>
      </c>
      <c r="Q1025" t="str">
        <f t="shared" si="16"/>
        <v>2</v>
      </c>
    </row>
    <row r="1026" spans="1:17" x14ac:dyDescent="0.25">
      <c r="A1026">
        <v>1025</v>
      </c>
      <c r="D1026">
        <v>173.42469299999999</v>
      </c>
      <c r="E1026" s="2">
        <v>2</v>
      </c>
      <c r="P1026">
        <v>1</v>
      </c>
      <c r="Q1026" t="str">
        <f t="shared" ref="Q1026:Q1089" si="17">CONCATENATE(C1026,E1026,G1026,I1026)</f>
        <v>2</v>
      </c>
    </row>
    <row r="1027" spans="1:17" x14ac:dyDescent="0.25">
      <c r="A1027">
        <v>1026</v>
      </c>
      <c r="D1027">
        <v>173.405305</v>
      </c>
      <c r="E1027" s="2">
        <v>2</v>
      </c>
      <c r="F1027">
        <v>174.368878</v>
      </c>
      <c r="G1027" s="3">
        <v>3</v>
      </c>
      <c r="P1027">
        <v>2</v>
      </c>
      <c r="Q1027" t="str">
        <f t="shared" si="17"/>
        <v>23</v>
      </c>
    </row>
    <row r="1028" spans="1:17" x14ac:dyDescent="0.25">
      <c r="A1028">
        <v>1027</v>
      </c>
      <c r="D1028">
        <v>173.48500000000001</v>
      </c>
      <c r="E1028" s="2">
        <v>2</v>
      </c>
      <c r="F1028">
        <v>174.30597</v>
      </c>
      <c r="G1028" s="3">
        <v>3</v>
      </c>
      <c r="H1028">
        <v>173.552806</v>
      </c>
      <c r="I1028" s="5">
        <v>4</v>
      </c>
      <c r="P1028">
        <v>3</v>
      </c>
      <c r="Q1028" t="str">
        <f t="shared" si="17"/>
        <v>234</v>
      </c>
    </row>
    <row r="1029" spans="1:17" x14ac:dyDescent="0.25">
      <c r="A1029">
        <v>1028</v>
      </c>
      <c r="F1029">
        <v>174.33999900000001</v>
      </c>
      <c r="G1029" s="3">
        <v>3</v>
      </c>
      <c r="H1029">
        <v>173.513724</v>
      </c>
      <c r="I1029" s="5">
        <v>4</v>
      </c>
      <c r="P1029">
        <v>2</v>
      </c>
      <c r="Q1029" t="str">
        <f t="shared" si="17"/>
        <v>34</v>
      </c>
    </row>
    <row r="1030" spans="1:17" x14ac:dyDescent="0.25">
      <c r="A1030">
        <v>1029</v>
      </c>
      <c r="F1030">
        <v>174.363572</v>
      </c>
      <c r="G1030" s="3">
        <v>3</v>
      </c>
      <c r="H1030">
        <v>173.44887599999998</v>
      </c>
      <c r="I1030" s="5">
        <v>4</v>
      </c>
      <c r="P1030">
        <v>2</v>
      </c>
      <c r="Q1030" t="str">
        <f t="shared" si="17"/>
        <v>34</v>
      </c>
    </row>
    <row r="1031" spans="1:17" x14ac:dyDescent="0.25">
      <c r="A1031">
        <v>1030</v>
      </c>
      <c r="F1031">
        <v>174.38168200000001</v>
      </c>
      <c r="G1031" s="3">
        <v>3</v>
      </c>
      <c r="H1031">
        <v>173.495408</v>
      </c>
      <c r="I1031" s="5">
        <v>4</v>
      </c>
      <c r="P1031">
        <v>2</v>
      </c>
      <c r="Q1031" t="str">
        <f t="shared" si="17"/>
        <v>34</v>
      </c>
    </row>
    <row r="1032" spans="1:17" x14ac:dyDescent="0.25">
      <c r="A1032">
        <v>1031</v>
      </c>
      <c r="F1032">
        <v>174.34443899999999</v>
      </c>
      <c r="G1032" s="3">
        <v>3</v>
      </c>
      <c r="H1032">
        <v>173.49795799999998</v>
      </c>
      <c r="I1032" s="5">
        <v>4</v>
      </c>
      <c r="P1032">
        <v>2</v>
      </c>
      <c r="Q1032" t="str">
        <f t="shared" si="17"/>
        <v>34</v>
      </c>
    </row>
    <row r="1033" spans="1:17" x14ac:dyDescent="0.25">
      <c r="A1033">
        <v>1032</v>
      </c>
      <c r="F1033">
        <v>174.394847</v>
      </c>
      <c r="G1033" s="3">
        <v>3</v>
      </c>
      <c r="H1033">
        <v>173.49413199999998</v>
      </c>
      <c r="I1033" s="5">
        <v>4</v>
      </c>
      <c r="P1033">
        <v>2</v>
      </c>
      <c r="Q1033" t="str">
        <f t="shared" si="17"/>
        <v>34</v>
      </c>
    </row>
    <row r="1034" spans="1:17" x14ac:dyDescent="0.25">
      <c r="A1034">
        <v>1033</v>
      </c>
      <c r="F1034">
        <v>174.39285799999999</v>
      </c>
      <c r="G1034" s="3">
        <v>3</v>
      </c>
      <c r="H1034">
        <v>173.555001</v>
      </c>
      <c r="I1034" s="5">
        <v>4</v>
      </c>
      <c r="P1034">
        <v>2</v>
      </c>
      <c r="Q1034" t="str">
        <f t="shared" si="17"/>
        <v>34</v>
      </c>
    </row>
    <row r="1035" spans="1:17" x14ac:dyDescent="0.25">
      <c r="A1035">
        <v>1034</v>
      </c>
      <c r="F1035">
        <v>174.30897999999999</v>
      </c>
      <c r="G1035" s="3">
        <v>3</v>
      </c>
      <c r="H1035">
        <v>173.587806</v>
      </c>
      <c r="I1035" s="5">
        <v>4</v>
      </c>
      <c r="P1035">
        <v>2</v>
      </c>
      <c r="Q1035" t="str">
        <f t="shared" si="17"/>
        <v>34</v>
      </c>
    </row>
    <row r="1036" spans="1:17" x14ac:dyDescent="0.25">
      <c r="A1036">
        <v>1035</v>
      </c>
      <c r="F1036">
        <v>174.368878</v>
      </c>
      <c r="G1036" s="3">
        <v>3</v>
      </c>
      <c r="H1036">
        <v>173.61872399999999</v>
      </c>
      <c r="I1036" s="5">
        <v>4</v>
      </c>
      <c r="P1036">
        <v>2</v>
      </c>
      <c r="Q1036" t="str">
        <f t="shared" si="17"/>
        <v>34</v>
      </c>
    </row>
    <row r="1037" spans="1:17" x14ac:dyDescent="0.25">
      <c r="A1037">
        <v>1036</v>
      </c>
      <c r="H1037">
        <v>173.626836</v>
      </c>
      <c r="I1037" s="5">
        <v>4</v>
      </c>
      <c r="P1037">
        <v>1</v>
      </c>
      <c r="Q1037" t="str">
        <f t="shared" si="17"/>
        <v>4</v>
      </c>
    </row>
    <row r="1038" spans="1:17" x14ac:dyDescent="0.25">
      <c r="A1038">
        <v>1037</v>
      </c>
      <c r="P1038">
        <v>0</v>
      </c>
      <c r="Q1038" t="str">
        <f t="shared" si="17"/>
        <v/>
      </c>
    </row>
    <row r="1039" spans="1:17" x14ac:dyDescent="0.25">
      <c r="A1039">
        <v>1038</v>
      </c>
      <c r="P1039">
        <v>0</v>
      </c>
      <c r="Q1039" t="str">
        <f t="shared" si="17"/>
        <v/>
      </c>
    </row>
    <row r="1040" spans="1:17" x14ac:dyDescent="0.25">
      <c r="A1040">
        <v>1039</v>
      </c>
      <c r="B1040">
        <v>154.481683</v>
      </c>
      <c r="C1040" s="4">
        <v>1</v>
      </c>
      <c r="P1040">
        <v>1</v>
      </c>
      <c r="Q1040" t="str">
        <f t="shared" si="17"/>
        <v>1</v>
      </c>
    </row>
    <row r="1041" spans="1:17" x14ac:dyDescent="0.25">
      <c r="A1041">
        <v>1040</v>
      </c>
      <c r="B1041">
        <v>154.481683</v>
      </c>
      <c r="C1041" s="4">
        <v>1</v>
      </c>
      <c r="P1041">
        <v>1</v>
      </c>
      <c r="Q1041" t="str">
        <f t="shared" si="17"/>
        <v>1</v>
      </c>
    </row>
    <row r="1042" spans="1:17" x14ac:dyDescent="0.25">
      <c r="A1042">
        <v>1041</v>
      </c>
      <c r="B1042">
        <v>154.481683</v>
      </c>
      <c r="C1042" s="4">
        <v>1</v>
      </c>
      <c r="P1042">
        <v>1</v>
      </c>
      <c r="Q1042" t="str">
        <f t="shared" si="17"/>
        <v>1</v>
      </c>
    </row>
    <row r="1043" spans="1:17" x14ac:dyDescent="0.25">
      <c r="A1043">
        <v>1042</v>
      </c>
      <c r="B1043">
        <v>154.481683</v>
      </c>
      <c r="C1043" s="4">
        <v>1</v>
      </c>
      <c r="D1043">
        <v>151.73693800000001</v>
      </c>
      <c r="E1043" s="2">
        <v>2</v>
      </c>
      <c r="P1043">
        <v>2</v>
      </c>
      <c r="Q1043" t="str">
        <f t="shared" si="17"/>
        <v>12</v>
      </c>
    </row>
    <row r="1044" spans="1:17" x14ac:dyDescent="0.25">
      <c r="A1044">
        <v>1043</v>
      </c>
      <c r="B1044">
        <v>154.481683</v>
      </c>
      <c r="C1044" s="4">
        <v>1</v>
      </c>
      <c r="D1044">
        <v>151.73693800000001</v>
      </c>
      <c r="E1044" s="2">
        <v>2</v>
      </c>
      <c r="P1044">
        <v>2</v>
      </c>
      <c r="Q1044" t="str">
        <f t="shared" si="17"/>
        <v>12</v>
      </c>
    </row>
    <row r="1045" spans="1:17" x14ac:dyDescent="0.25">
      <c r="A1045">
        <v>1044</v>
      </c>
      <c r="B1045">
        <v>154.481683</v>
      </c>
      <c r="C1045" s="4">
        <v>1</v>
      </c>
      <c r="D1045">
        <v>151.608622</v>
      </c>
      <c r="E1045" s="2">
        <v>2</v>
      </c>
      <c r="P1045">
        <v>2</v>
      </c>
      <c r="Q1045" t="str">
        <f t="shared" si="17"/>
        <v>12</v>
      </c>
    </row>
    <row r="1046" spans="1:17" x14ac:dyDescent="0.25">
      <c r="A1046">
        <v>1045</v>
      </c>
      <c r="B1046">
        <v>154.481683</v>
      </c>
      <c r="C1046" s="4">
        <v>1</v>
      </c>
      <c r="D1046">
        <v>151.80571399999999</v>
      </c>
      <c r="E1046" s="2">
        <v>2</v>
      </c>
      <c r="P1046">
        <v>2</v>
      </c>
      <c r="Q1046" t="str">
        <f t="shared" si="17"/>
        <v>12</v>
      </c>
    </row>
    <row r="1047" spans="1:17" x14ac:dyDescent="0.25">
      <c r="A1047">
        <v>1046</v>
      </c>
      <c r="B1047">
        <v>154.481683</v>
      </c>
      <c r="C1047" s="4">
        <v>1</v>
      </c>
      <c r="D1047">
        <v>151.79158100000001</v>
      </c>
      <c r="E1047" s="2">
        <v>2</v>
      </c>
      <c r="P1047">
        <v>2</v>
      </c>
      <c r="Q1047" t="str">
        <f t="shared" si="17"/>
        <v>12</v>
      </c>
    </row>
    <row r="1048" spans="1:17" x14ac:dyDescent="0.25">
      <c r="A1048">
        <v>1047</v>
      </c>
      <c r="D1048">
        <v>151.773979</v>
      </c>
      <c r="E1048" s="2">
        <v>2</v>
      </c>
      <c r="P1048">
        <v>1</v>
      </c>
      <c r="Q1048" t="str">
        <f t="shared" si="17"/>
        <v>2</v>
      </c>
    </row>
    <row r="1049" spans="1:17" x14ac:dyDescent="0.25">
      <c r="A1049">
        <v>1048</v>
      </c>
      <c r="D1049">
        <v>151.79173399999999</v>
      </c>
      <c r="E1049" s="2">
        <v>2</v>
      </c>
      <c r="P1049">
        <v>1</v>
      </c>
      <c r="Q1049" t="str">
        <f t="shared" si="17"/>
        <v>2</v>
      </c>
    </row>
    <row r="1050" spans="1:17" x14ac:dyDescent="0.25">
      <c r="A1050">
        <v>1049</v>
      </c>
      <c r="D1050">
        <v>151.73693800000001</v>
      </c>
      <c r="E1050" s="2">
        <v>2</v>
      </c>
      <c r="P1050">
        <v>1</v>
      </c>
      <c r="Q1050" t="str">
        <f t="shared" si="17"/>
        <v>2</v>
      </c>
    </row>
    <row r="1051" spans="1:17" x14ac:dyDescent="0.25">
      <c r="A1051">
        <v>1050</v>
      </c>
      <c r="P1051">
        <v>0</v>
      </c>
      <c r="Q1051" t="str">
        <f t="shared" si="17"/>
        <v/>
      </c>
    </row>
    <row r="1052" spans="1:17" x14ac:dyDescent="0.25">
      <c r="A1052">
        <v>1051</v>
      </c>
      <c r="F1052">
        <v>151.15056099999998</v>
      </c>
      <c r="G1052" s="3">
        <v>3</v>
      </c>
      <c r="H1052">
        <v>150.83698899999999</v>
      </c>
      <c r="I1052" s="5">
        <v>4</v>
      </c>
      <c r="P1052">
        <v>2</v>
      </c>
      <c r="Q1052" t="str">
        <f t="shared" si="17"/>
        <v>34</v>
      </c>
    </row>
    <row r="1053" spans="1:17" x14ac:dyDescent="0.25">
      <c r="A1053">
        <v>1052</v>
      </c>
      <c r="F1053">
        <v>151.05260200000001</v>
      </c>
      <c r="G1053" s="3">
        <v>3</v>
      </c>
      <c r="H1053">
        <v>150.83698899999999</v>
      </c>
      <c r="I1053" s="5">
        <v>4</v>
      </c>
      <c r="P1053">
        <v>2</v>
      </c>
      <c r="Q1053" t="str">
        <f t="shared" si="17"/>
        <v>34</v>
      </c>
    </row>
    <row r="1054" spans="1:17" x14ac:dyDescent="0.25">
      <c r="A1054">
        <v>1053</v>
      </c>
      <c r="F1054">
        <v>151.085408</v>
      </c>
      <c r="G1054" s="3">
        <v>3</v>
      </c>
      <c r="H1054">
        <v>150.83698899999999</v>
      </c>
      <c r="I1054" s="5">
        <v>4</v>
      </c>
      <c r="P1054">
        <v>2</v>
      </c>
      <c r="Q1054" t="str">
        <f t="shared" si="17"/>
        <v>34</v>
      </c>
    </row>
    <row r="1055" spans="1:17" x14ac:dyDescent="0.25">
      <c r="A1055">
        <v>1054</v>
      </c>
      <c r="F1055">
        <v>151.124336</v>
      </c>
      <c r="G1055" s="3">
        <v>3</v>
      </c>
      <c r="H1055">
        <v>150.83698899999999</v>
      </c>
      <c r="I1055" s="5">
        <v>4</v>
      </c>
      <c r="P1055">
        <v>2</v>
      </c>
      <c r="Q1055" t="str">
        <f t="shared" si="17"/>
        <v>34</v>
      </c>
    </row>
    <row r="1056" spans="1:17" x14ac:dyDescent="0.25">
      <c r="A1056">
        <v>1055</v>
      </c>
      <c r="F1056">
        <v>151.032398</v>
      </c>
      <c r="G1056" s="3">
        <v>3</v>
      </c>
      <c r="H1056">
        <v>150.83698899999999</v>
      </c>
      <c r="I1056" s="5">
        <v>4</v>
      </c>
      <c r="P1056">
        <v>2</v>
      </c>
      <c r="Q1056" t="str">
        <f t="shared" si="17"/>
        <v>34</v>
      </c>
    </row>
    <row r="1057" spans="1:17" x14ac:dyDescent="0.25">
      <c r="A1057">
        <v>1056</v>
      </c>
      <c r="F1057">
        <v>150.887857</v>
      </c>
      <c r="G1057" s="3">
        <v>3</v>
      </c>
      <c r="H1057">
        <v>150.83698899999999</v>
      </c>
      <c r="I1057" s="5">
        <v>4</v>
      </c>
      <c r="P1057">
        <v>2</v>
      </c>
      <c r="Q1057" t="str">
        <f t="shared" si="17"/>
        <v>34</v>
      </c>
    </row>
    <row r="1058" spans="1:17" x14ac:dyDescent="0.25">
      <c r="A1058">
        <v>1057</v>
      </c>
      <c r="F1058">
        <v>150.88158099999998</v>
      </c>
      <c r="G1058" s="3">
        <v>3</v>
      </c>
      <c r="H1058">
        <v>150.83698899999999</v>
      </c>
      <c r="I1058" s="5">
        <v>4</v>
      </c>
      <c r="P1058">
        <v>2</v>
      </c>
      <c r="Q1058" t="str">
        <f t="shared" si="17"/>
        <v>34</v>
      </c>
    </row>
    <row r="1059" spans="1:17" x14ac:dyDescent="0.25">
      <c r="A1059">
        <v>1058</v>
      </c>
      <c r="F1059">
        <v>150.701683</v>
      </c>
      <c r="G1059" s="3">
        <v>3</v>
      </c>
      <c r="H1059">
        <v>150.83698899999999</v>
      </c>
      <c r="I1059" s="5">
        <v>4</v>
      </c>
      <c r="P1059">
        <v>2</v>
      </c>
      <c r="Q1059" t="str">
        <f t="shared" si="17"/>
        <v>34</v>
      </c>
    </row>
    <row r="1060" spans="1:17" x14ac:dyDescent="0.25">
      <c r="A1060">
        <v>1059</v>
      </c>
      <c r="F1060">
        <v>151.15056099999998</v>
      </c>
      <c r="G1060" s="3">
        <v>3</v>
      </c>
      <c r="H1060">
        <v>150.83698899999999</v>
      </c>
      <c r="I1060" s="5">
        <v>4</v>
      </c>
      <c r="P1060">
        <v>2</v>
      </c>
      <c r="Q1060" t="str">
        <f t="shared" si="17"/>
        <v>34</v>
      </c>
    </row>
    <row r="1061" spans="1:17" x14ac:dyDescent="0.25">
      <c r="A1061">
        <v>1060</v>
      </c>
      <c r="H1061">
        <v>150.83698899999999</v>
      </c>
      <c r="I1061" s="5">
        <v>4</v>
      </c>
      <c r="P1061">
        <v>1</v>
      </c>
      <c r="Q1061" t="str">
        <f t="shared" si="17"/>
        <v>4</v>
      </c>
    </row>
    <row r="1062" spans="1:17" x14ac:dyDescent="0.25">
      <c r="A1062">
        <v>1061</v>
      </c>
      <c r="P1062">
        <v>0</v>
      </c>
      <c r="Q1062" t="str">
        <f t="shared" si="17"/>
        <v/>
      </c>
    </row>
    <row r="1063" spans="1:17" x14ac:dyDescent="0.25">
      <c r="A1063">
        <v>1062</v>
      </c>
      <c r="P1063">
        <v>0</v>
      </c>
      <c r="Q1063" t="str">
        <f t="shared" si="17"/>
        <v/>
      </c>
    </row>
    <row r="1064" spans="1:17" x14ac:dyDescent="0.25">
      <c r="A1064">
        <v>1063</v>
      </c>
      <c r="P1064">
        <v>0</v>
      </c>
      <c r="Q1064" t="str">
        <f t="shared" si="17"/>
        <v/>
      </c>
    </row>
    <row r="1065" spans="1:17" x14ac:dyDescent="0.25">
      <c r="A1065">
        <v>1064</v>
      </c>
      <c r="B1065">
        <v>116.64980600000001</v>
      </c>
      <c r="C1065" s="4">
        <v>1</v>
      </c>
      <c r="P1065">
        <v>1</v>
      </c>
      <c r="Q1065" t="str">
        <f t="shared" si="17"/>
        <v>1</v>
      </c>
    </row>
    <row r="1066" spans="1:17" x14ac:dyDescent="0.25">
      <c r="A1066">
        <v>1065</v>
      </c>
      <c r="B1066">
        <v>116.64300400000002</v>
      </c>
      <c r="C1066" s="4">
        <v>1</v>
      </c>
      <c r="P1066">
        <v>1</v>
      </c>
      <c r="Q1066" t="str">
        <f t="shared" si="17"/>
        <v>1</v>
      </c>
    </row>
    <row r="1067" spans="1:17" x14ac:dyDescent="0.25">
      <c r="A1067">
        <v>1066</v>
      </c>
      <c r="B1067">
        <v>116.65325800000001</v>
      </c>
      <c r="C1067" s="4">
        <v>1</v>
      </c>
      <c r="D1067">
        <v>113.88696100000001</v>
      </c>
      <c r="E1067" s="2">
        <v>2</v>
      </c>
      <c r="P1067">
        <v>2</v>
      </c>
      <c r="Q1067" t="str">
        <f t="shared" si="17"/>
        <v>12</v>
      </c>
    </row>
    <row r="1068" spans="1:17" x14ac:dyDescent="0.25">
      <c r="A1068">
        <v>1067</v>
      </c>
      <c r="B1068">
        <v>116.61315800000001</v>
      </c>
      <c r="C1068" s="4">
        <v>1</v>
      </c>
      <c r="D1068">
        <v>113.89969500000001</v>
      </c>
      <c r="E1068" s="2">
        <v>2</v>
      </c>
      <c r="P1068">
        <v>2</v>
      </c>
      <c r="Q1068" t="str">
        <f t="shared" si="17"/>
        <v>12</v>
      </c>
    </row>
    <row r="1069" spans="1:17" x14ac:dyDescent="0.25">
      <c r="A1069">
        <v>1068</v>
      </c>
      <c r="B1069">
        <v>116.60738600000002</v>
      </c>
      <c r="C1069" s="4">
        <v>1</v>
      </c>
      <c r="D1069">
        <v>113.86876900000001</v>
      </c>
      <c r="E1069" s="2">
        <v>2</v>
      </c>
      <c r="P1069">
        <v>2</v>
      </c>
      <c r="Q1069" t="str">
        <f t="shared" si="17"/>
        <v>12</v>
      </c>
    </row>
    <row r="1070" spans="1:17" x14ac:dyDescent="0.25">
      <c r="A1070">
        <v>1069</v>
      </c>
      <c r="B1070">
        <v>116.63295200000002</v>
      </c>
      <c r="C1070" s="4">
        <v>1</v>
      </c>
      <c r="D1070">
        <v>113.89010900000001</v>
      </c>
      <c r="E1070" s="2">
        <v>2</v>
      </c>
      <c r="P1070">
        <v>2</v>
      </c>
      <c r="Q1070" t="str">
        <f t="shared" si="17"/>
        <v>12</v>
      </c>
    </row>
    <row r="1071" spans="1:17" x14ac:dyDescent="0.25">
      <c r="A1071">
        <v>1070</v>
      </c>
      <c r="B1071">
        <v>116.61676600000001</v>
      </c>
      <c r="C1071" s="4">
        <v>1</v>
      </c>
      <c r="D1071">
        <v>113.88830400000001</v>
      </c>
      <c r="E1071" s="2">
        <v>2</v>
      </c>
      <c r="P1071">
        <v>2</v>
      </c>
      <c r="Q1071" t="str">
        <f t="shared" si="17"/>
        <v>12</v>
      </c>
    </row>
    <row r="1072" spans="1:17" x14ac:dyDescent="0.25">
      <c r="A1072">
        <v>1071</v>
      </c>
      <c r="B1072">
        <v>116.64980600000001</v>
      </c>
      <c r="C1072" s="4">
        <v>1</v>
      </c>
      <c r="D1072">
        <v>113.85212200000001</v>
      </c>
      <c r="E1072" s="2">
        <v>2</v>
      </c>
      <c r="P1072">
        <v>2</v>
      </c>
      <c r="Q1072" t="str">
        <f t="shared" si="17"/>
        <v>12</v>
      </c>
    </row>
    <row r="1073" spans="1:17" x14ac:dyDescent="0.25">
      <c r="A1073">
        <v>1072</v>
      </c>
      <c r="D1073">
        <v>113.85042000000001</v>
      </c>
      <c r="E1073" s="2">
        <v>2</v>
      </c>
      <c r="P1073">
        <v>1</v>
      </c>
      <c r="Q1073" t="str">
        <f t="shared" si="17"/>
        <v>2</v>
      </c>
    </row>
    <row r="1074" spans="1:17" x14ac:dyDescent="0.25">
      <c r="A1074">
        <v>1073</v>
      </c>
      <c r="D1074">
        <v>113.88696100000001</v>
      </c>
      <c r="E1074" s="2">
        <v>2</v>
      </c>
      <c r="P1074">
        <v>1</v>
      </c>
      <c r="Q1074" t="str">
        <f t="shared" si="17"/>
        <v>2</v>
      </c>
    </row>
    <row r="1075" spans="1:17" x14ac:dyDescent="0.25">
      <c r="A1075">
        <v>1074</v>
      </c>
      <c r="P1075">
        <v>0</v>
      </c>
      <c r="Q1075" t="str">
        <f t="shared" si="17"/>
        <v/>
      </c>
    </row>
    <row r="1076" spans="1:17" x14ac:dyDescent="0.25">
      <c r="A1076">
        <v>1075</v>
      </c>
      <c r="F1076">
        <v>112.30864600000001</v>
      </c>
      <c r="G1076" s="3">
        <v>3</v>
      </c>
      <c r="H1076">
        <v>111.513171</v>
      </c>
      <c r="I1076" s="5">
        <v>4</v>
      </c>
      <c r="P1076">
        <v>2</v>
      </c>
      <c r="Q1076" t="str">
        <f t="shared" si="17"/>
        <v>34</v>
      </c>
    </row>
    <row r="1077" spans="1:17" x14ac:dyDescent="0.25">
      <c r="A1077">
        <v>1076</v>
      </c>
      <c r="F1077">
        <v>112.35441400000002</v>
      </c>
      <c r="G1077" s="3">
        <v>3</v>
      </c>
      <c r="H1077">
        <v>111.48765400000001</v>
      </c>
      <c r="I1077" s="5">
        <v>4</v>
      </c>
      <c r="P1077">
        <v>2</v>
      </c>
      <c r="Q1077" t="str">
        <f t="shared" si="17"/>
        <v>34</v>
      </c>
    </row>
    <row r="1078" spans="1:17" x14ac:dyDescent="0.25">
      <c r="A1078">
        <v>1077</v>
      </c>
      <c r="F1078">
        <v>112.30807700000001</v>
      </c>
      <c r="G1078" s="3">
        <v>3</v>
      </c>
      <c r="H1078">
        <v>111.53203400000001</v>
      </c>
      <c r="I1078" s="5">
        <v>4</v>
      </c>
      <c r="P1078">
        <v>2</v>
      </c>
      <c r="Q1078" t="str">
        <f t="shared" si="17"/>
        <v>34</v>
      </c>
    </row>
    <row r="1079" spans="1:17" x14ac:dyDescent="0.25">
      <c r="A1079">
        <v>1078</v>
      </c>
      <c r="F1079">
        <v>112.32544900000001</v>
      </c>
      <c r="G1079" s="3">
        <v>3</v>
      </c>
      <c r="H1079">
        <v>111.52631200000002</v>
      </c>
      <c r="I1079" s="5">
        <v>4</v>
      </c>
      <c r="P1079">
        <v>2</v>
      </c>
      <c r="Q1079" t="str">
        <f t="shared" si="17"/>
        <v>34</v>
      </c>
    </row>
    <row r="1080" spans="1:17" x14ac:dyDescent="0.25">
      <c r="A1080">
        <v>1079</v>
      </c>
      <c r="F1080">
        <v>112.29946800000002</v>
      </c>
      <c r="G1080" s="3">
        <v>3</v>
      </c>
      <c r="H1080">
        <v>111.555903</v>
      </c>
      <c r="I1080" s="5">
        <v>4</v>
      </c>
      <c r="P1080">
        <v>2</v>
      </c>
      <c r="Q1080" t="str">
        <f t="shared" si="17"/>
        <v>34</v>
      </c>
    </row>
    <row r="1081" spans="1:17" x14ac:dyDescent="0.25">
      <c r="A1081">
        <v>1080</v>
      </c>
      <c r="F1081">
        <v>112.28168700000001</v>
      </c>
      <c r="G1081" s="3">
        <v>3</v>
      </c>
      <c r="H1081">
        <v>111.537295</v>
      </c>
      <c r="I1081" s="5">
        <v>4</v>
      </c>
      <c r="P1081">
        <v>2</v>
      </c>
      <c r="Q1081" t="str">
        <f t="shared" si="17"/>
        <v>34</v>
      </c>
    </row>
    <row r="1082" spans="1:17" x14ac:dyDescent="0.25">
      <c r="A1082">
        <v>1081</v>
      </c>
      <c r="F1082">
        <v>112.30034500000001</v>
      </c>
      <c r="G1082" s="3">
        <v>3</v>
      </c>
      <c r="H1082">
        <v>111.55147000000001</v>
      </c>
      <c r="I1082" s="5">
        <v>4</v>
      </c>
      <c r="P1082">
        <v>2</v>
      </c>
      <c r="Q1082" t="str">
        <f t="shared" si="17"/>
        <v>34</v>
      </c>
    </row>
    <row r="1083" spans="1:17" x14ac:dyDescent="0.25">
      <c r="A1083">
        <v>1082</v>
      </c>
      <c r="F1083">
        <v>112.30864600000001</v>
      </c>
      <c r="G1083" s="3">
        <v>3</v>
      </c>
      <c r="H1083">
        <v>111.517447</v>
      </c>
      <c r="I1083" s="5">
        <v>4</v>
      </c>
      <c r="P1083">
        <v>2</v>
      </c>
      <c r="Q1083" t="str">
        <f t="shared" si="17"/>
        <v>34</v>
      </c>
    </row>
    <row r="1084" spans="1:17" x14ac:dyDescent="0.25">
      <c r="A1084">
        <v>1083</v>
      </c>
      <c r="H1084">
        <v>111.513171</v>
      </c>
      <c r="I1084" s="5">
        <v>4</v>
      </c>
      <c r="P1084">
        <v>1</v>
      </c>
      <c r="Q1084" t="str">
        <f t="shared" si="17"/>
        <v>4</v>
      </c>
    </row>
    <row r="1085" spans="1:17" x14ac:dyDescent="0.25">
      <c r="A1085">
        <v>1084</v>
      </c>
      <c r="P1085">
        <v>0</v>
      </c>
      <c r="Q1085" t="str">
        <f t="shared" si="17"/>
        <v/>
      </c>
    </row>
    <row r="1086" spans="1:17" x14ac:dyDescent="0.25">
      <c r="A1086">
        <v>1085</v>
      </c>
      <c r="P1086">
        <v>0</v>
      </c>
      <c r="Q1086" t="str">
        <f t="shared" si="17"/>
        <v/>
      </c>
    </row>
    <row r="1087" spans="1:17" x14ac:dyDescent="0.25">
      <c r="A1087">
        <v>1086</v>
      </c>
      <c r="B1087">
        <v>87.661242000000001</v>
      </c>
      <c r="C1087" s="4">
        <v>1</v>
      </c>
      <c r="P1087">
        <v>1</v>
      </c>
      <c r="Q1087" t="str">
        <f t="shared" si="17"/>
        <v>1</v>
      </c>
    </row>
    <row r="1088" spans="1:17" x14ac:dyDescent="0.25">
      <c r="A1088">
        <v>1087</v>
      </c>
      <c r="B1088">
        <v>87.629336000000009</v>
      </c>
      <c r="C1088" s="4">
        <v>1</v>
      </c>
      <c r="P1088">
        <v>1</v>
      </c>
      <c r="Q1088" t="str">
        <f t="shared" si="17"/>
        <v>1</v>
      </c>
    </row>
    <row r="1089" spans="1:17" x14ac:dyDescent="0.25">
      <c r="A1089">
        <v>1088</v>
      </c>
      <c r="B1089">
        <v>87.648510000000002</v>
      </c>
      <c r="C1089" s="4">
        <v>1</v>
      </c>
      <c r="P1089">
        <v>1</v>
      </c>
      <c r="Q1089" t="str">
        <f t="shared" si="17"/>
        <v>1</v>
      </c>
    </row>
    <row r="1090" spans="1:17" x14ac:dyDescent="0.25">
      <c r="A1090">
        <v>1089</v>
      </c>
      <c r="B1090">
        <v>87.713713000000013</v>
      </c>
      <c r="C1090" s="4">
        <v>1</v>
      </c>
      <c r="P1090">
        <v>1</v>
      </c>
      <c r="Q1090" t="str">
        <f t="shared" ref="Q1090:Q1153" si="18">CONCATENATE(C1090,E1090,G1090,I1090)</f>
        <v>1</v>
      </c>
    </row>
    <row r="1091" spans="1:17" x14ac:dyDescent="0.25">
      <c r="A1091">
        <v>1090</v>
      </c>
      <c r="B1091">
        <v>87.631037000000006</v>
      </c>
      <c r="C1091" s="4">
        <v>1</v>
      </c>
      <c r="D1091">
        <v>83.516462000000004</v>
      </c>
      <c r="E1091" s="2">
        <v>2</v>
      </c>
      <c r="P1091">
        <v>2</v>
      </c>
      <c r="Q1091" t="str">
        <f t="shared" si="18"/>
        <v>12</v>
      </c>
    </row>
    <row r="1092" spans="1:17" x14ac:dyDescent="0.25">
      <c r="A1092">
        <v>1091</v>
      </c>
      <c r="B1092">
        <v>87.659077000000011</v>
      </c>
      <c r="C1092" s="4">
        <v>1</v>
      </c>
      <c r="D1092">
        <v>83.522337000000007</v>
      </c>
      <c r="E1092" s="2">
        <v>2</v>
      </c>
      <c r="P1092">
        <v>2</v>
      </c>
      <c r="Q1092" t="str">
        <f t="shared" si="18"/>
        <v>12</v>
      </c>
    </row>
    <row r="1093" spans="1:17" x14ac:dyDescent="0.25">
      <c r="A1093">
        <v>1092</v>
      </c>
      <c r="B1093">
        <v>87.565989000000002</v>
      </c>
      <c r="C1093" s="4">
        <v>1</v>
      </c>
      <c r="D1093">
        <v>83.511668000000014</v>
      </c>
      <c r="E1093" s="2">
        <v>2</v>
      </c>
      <c r="P1093">
        <v>2</v>
      </c>
      <c r="Q1093" t="str">
        <f t="shared" si="18"/>
        <v>12</v>
      </c>
    </row>
    <row r="1094" spans="1:17" x14ac:dyDescent="0.25">
      <c r="A1094">
        <v>1093</v>
      </c>
      <c r="B1094">
        <v>87.661242000000001</v>
      </c>
      <c r="C1094" s="4">
        <v>1</v>
      </c>
      <c r="D1094">
        <v>83.510638</v>
      </c>
      <c r="E1094" s="2">
        <v>2</v>
      </c>
      <c r="P1094">
        <v>2</v>
      </c>
      <c r="Q1094" t="str">
        <f t="shared" si="18"/>
        <v>12</v>
      </c>
    </row>
    <row r="1095" spans="1:17" x14ac:dyDescent="0.25">
      <c r="A1095">
        <v>1094</v>
      </c>
      <c r="D1095">
        <v>83.532956000000013</v>
      </c>
      <c r="E1095" s="2">
        <v>2</v>
      </c>
      <c r="P1095">
        <v>1</v>
      </c>
      <c r="Q1095" t="str">
        <f t="shared" si="18"/>
        <v>2</v>
      </c>
    </row>
    <row r="1096" spans="1:17" x14ac:dyDescent="0.25">
      <c r="A1096">
        <v>1095</v>
      </c>
      <c r="D1096">
        <v>83.47089600000001</v>
      </c>
      <c r="E1096" s="2">
        <v>2</v>
      </c>
      <c r="P1096">
        <v>1</v>
      </c>
      <c r="Q1096" t="str">
        <f t="shared" si="18"/>
        <v>2</v>
      </c>
    </row>
    <row r="1097" spans="1:17" x14ac:dyDescent="0.25">
      <c r="A1097">
        <v>1096</v>
      </c>
      <c r="D1097">
        <v>83.516462000000004</v>
      </c>
      <c r="E1097" s="2">
        <v>2</v>
      </c>
      <c r="P1097">
        <v>1</v>
      </c>
      <c r="Q1097" t="str">
        <f t="shared" si="18"/>
        <v>2</v>
      </c>
    </row>
    <row r="1098" spans="1:17" x14ac:dyDescent="0.25">
      <c r="A1098">
        <v>1097</v>
      </c>
      <c r="F1098">
        <v>82.179368000000011</v>
      </c>
      <c r="G1098" s="3">
        <v>3</v>
      </c>
      <c r="P1098">
        <v>1</v>
      </c>
      <c r="Q1098" t="str">
        <f t="shared" si="18"/>
        <v>3</v>
      </c>
    </row>
    <row r="1099" spans="1:17" x14ac:dyDescent="0.25">
      <c r="A1099">
        <v>1098</v>
      </c>
      <c r="F1099">
        <v>82.163646</v>
      </c>
      <c r="G1099" s="3">
        <v>3</v>
      </c>
      <c r="P1099">
        <v>1</v>
      </c>
      <c r="Q1099" t="str">
        <f t="shared" si="18"/>
        <v>3</v>
      </c>
    </row>
    <row r="1100" spans="1:17" x14ac:dyDescent="0.25">
      <c r="A1100">
        <v>1099</v>
      </c>
      <c r="F1100">
        <v>82.189367000000004</v>
      </c>
      <c r="G1100" s="3">
        <v>3</v>
      </c>
      <c r="H1100">
        <v>81.323433000000009</v>
      </c>
      <c r="I1100" s="5">
        <v>4</v>
      </c>
      <c r="P1100">
        <v>2</v>
      </c>
      <c r="Q1100" t="str">
        <f t="shared" si="18"/>
        <v>34</v>
      </c>
    </row>
    <row r="1101" spans="1:17" x14ac:dyDescent="0.25">
      <c r="A1101">
        <v>1100</v>
      </c>
      <c r="F1101">
        <v>82.166018000000008</v>
      </c>
      <c r="G1101" s="3">
        <v>3</v>
      </c>
      <c r="H1101">
        <v>81.271169000000015</v>
      </c>
      <c r="I1101" s="5">
        <v>4</v>
      </c>
      <c r="P1101">
        <v>2</v>
      </c>
      <c r="Q1101" t="str">
        <f t="shared" si="18"/>
        <v>34</v>
      </c>
    </row>
    <row r="1102" spans="1:17" x14ac:dyDescent="0.25">
      <c r="A1102">
        <v>1101</v>
      </c>
      <c r="F1102">
        <v>82.176276000000001</v>
      </c>
      <c r="G1102" s="3">
        <v>3</v>
      </c>
      <c r="H1102">
        <v>81.234881999999999</v>
      </c>
      <c r="I1102" s="5">
        <v>4</v>
      </c>
      <c r="P1102">
        <v>2</v>
      </c>
      <c r="Q1102" t="str">
        <f t="shared" si="18"/>
        <v>34</v>
      </c>
    </row>
    <row r="1103" spans="1:17" x14ac:dyDescent="0.25">
      <c r="A1103">
        <v>1102</v>
      </c>
      <c r="F1103">
        <v>82.20988100000001</v>
      </c>
      <c r="G1103" s="3">
        <v>3</v>
      </c>
      <c r="H1103">
        <v>81.247973999999999</v>
      </c>
      <c r="I1103" s="5">
        <v>4</v>
      </c>
      <c r="P1103">
        <v>2</v>
      </c>
      <c r="Q1103" t="str">
        <f t="shared" si="18"/>
        <v>34</v>
      </c>
    </row>
    <row r="1104" spans="1:17" x14ac:dyDescent="0.25">
      <c r="A1104">
        <v>1103</v>
      </c>
      <c r="F1104">
        <v>82.187150000000003</v>
      </c>
      <c r="G1104" s="3">
        <v>3</v>
      </c>
      <c r="H1104">
        <v>81.25498300000001</v>
      </c>
      <c r="I1104" s="5">
        <v>4</v>
      </c>
      <c r="P1104">
        <v>2</v>
      </c>
      <c r="Q1104" t="str">
        <f t="shared" si="18"/>
        <v>34</v>
      </c>
    </row>
    <row r="1105" spans="1:17" x14ac:dyDescent="0.25">
      <c r="A1105">
        <v>1104</v>
      </c>
      <c r="F1105">
        <v>82.15720300000001</v>
      </c>
      <c r="G1105" s="3">
        <v>3</v>
      </c>
      <c r="H1105">
        <v>81.242047000000014</v>
      </c>
      <c r="I1105" s="5">
        <v>4</v>
      </c>
      <c r="P1105">
        <v>2</v>
      </c>
      <c r="Q1105" t="str">
        <f t="shared" si="18"/>
        <v>34</v>
      </c>
    </row>
    <row r="1106" spans="1:17" x14ac:dyDescent="0.25">
      <c r="A1106">
        <v>1105</v>
      </c>
      <c r="F1106">
        <v>82.179368000000011</v>
      </c>
      <c r="G1106" s="3">
        <v>3</v>
      </c>
      <c r="H1106">
        <v>81.278745000000015</v>
      </c>
      <c r="I1106" s="5">
        <v>4</v>
      </c>
      <c r="P1106">
        <v>2</v>
      </c>
      <c r="Q1106" t="str">
        <f t="shared" si="18"/>
        <v>34</v>
      </c>
    </row>
    <row r="1107" spans="1:17" x14ac:dyDescent="0.25">
      <c r="A1107">
        <v>1106</v>
      </c>
      <c r="H1107">
        <v>81.323433000000009</v>
      </c>
      <c r="I1107" s="5">
        <v>4</v>
      </c>
      <c r="P1107">
        <v>1</v>
      </c>
      <c r="Q1107" t="str">
        <f t="shared" si="18"/>
        <v>4</v>
      </c>
    </row>
    <row r="1108" spans="1:17" x14ac:dyDescent="0.25">
      <c r="A1108">
        <v>1107</v>
      </c>
      <c r="P1108">
        <v>0</v>
      </c>
      <c r="Q1108" t="str">
        <f t="shared" si="18"/>
        <v/>
      </c>
    </row>
    <row r="1109" spans="1:17" x14ac:dyDescent="0.25">
      <c r="A1109">
        <v>1108</v>
      </c>
      <c r="B1109">
        <v>63.019214000000005</v>
      </c>
      <c r="C1109" s="4">
        <v>1</v>
      </c>
      <c r="P1109">
        <v>1</v>
      </c>
      <c r="Q1109" t="str">
        <f t="shared" si="18"/>
        <v>1</v>
      </c>
    </row>
    <row r="1110" spans="1:17" x14ac:dyDescent="0.25">
      <c r="A1110">
        <v>1109</v>
      </c>
      <c r="B1110">
        <v>62.979475999999998</v>
      </c>
      <c r="C1110" s="4">
        <v>1</v>
      </c>
      <c r="P1110">
        <v>1</v>
      </c>
      <c r="Q1110" t="str">
        <f t="shared" si="18"/>
        <v>1</v>
      </c>
    </row>
    <row r="1111" spans="1:17" x14ac:dyDescent="0.25">
      <c r="A1111">
        <v>1110</v>
      </c>
      <c r="B1111">
        <v>63.013595000000002</v>
      </c>
      <c r="C1111" s="4">
        <v>1</v>
      </c>
      <c r="P1111">
        <v>1</v>
      </c>
      <c r="Q1111" t="str">
        <f t="shared" si="18"/>
        <v>1</v>
      </c>
    </row>
    <row r="1112" spans="1:17" x14ac:dyDescent="0.25">
      <c r="A1112">
        <v>1111</v>
      </c>
      <c r="B1112">
        <v>63.019736999999999</v>
      </c>
      <c r="C1112" s="4">
        <v>1</v>
      </c>
      <c r="D1112">
        <v>59.554369999999999</v>
      </c>
      <c r="E1112" s="2">
        <v>2</v>
      </c>
      <c r="P1112">
        <v>2</v>
      </c>
      <c r="Q1112" t="str">
        <f t="shared" si="18"/>
        <v>12</v>
      </c>
    </row>
    <row r="1113" spans="1:17" x14ac:dyDescent="0.25">
      <c r="A1113">
        <v>1112</v>
      </c>
      <c r="B1113">
        <v>62.996040000000001</v>
      </c>
      <c r="C1113" s="4">
        <v>1</v>
      </c>
      <c r="D1113">
        <v>59.535468999999999</v>
      </c>
      <c r="E1113" s="2">
        <v>2</v>
      </c>
      <c r="P1113">
        <v>2</v>
      </c>
      <c r="Q1113" t="str">
        <f t="shared" si="18"/>
        <v>12</v>
      </c>
    </row>
    <row r="1114" spans="1:17" x14ac:dyDescent="0.25">
      <c r="A1114">
        <v>1113</v>
      </c>
      <c r="B1114">
        <v>62.984684000000001</v>
      </c>
      <c r="C1114" s="4">
        <v>1</v>
      </c>
      <c r="D1114">
        <v>59.557552000000001</v>
      </c>
      <c r="E1114" s="2">
        <v>2</v>
      </c>
      <c r="P1114">
        <v>2</v>
      </c>
      <c r="Q1114" t="str">
        <f t="shared" si="18"/>
        <v>12</v>
      </c>
    </row>
    <row r="1115" spans="1:17" x14ac:dyDescent="0.25">
      <c r="A1115">
        <v>1114</v>
      </c>
      <c r="B1115">
        <v>63.008541000000001</v>
      </c>
      <c r="C1115" s="4">
        <v>1</v>
      </c>
      <c r="D1115">
        <v>59.535361999999999</v>
      </c>
      <c r="E1115" s="2">
        <v>2</v>
      </c>
      <c r="P1115">
        <v>2</v>
      </c>
      <c r="Q1115" t="str">
        <f t="shared" si="18"/>
        <v>12</v>
      </c>
    </row>
    <row r="1116" spans="1:17" x14ac:dyDescent="0.25">
      <c r="A1116">
        <v>1115</v>
      </c>
      <c r="B1116">
        <v>63.019214000000005</v>
      </c>
      <c r="C1116" s="4">
        <v>1</v>
      </c>
      <c r="D1116">
        <v>59.520831999999999</v>
      </c>
      <c r="E1116" s="2">
        <v>2</v>
      </c>
      <c r="P1116">
        <v>2</v>
      </c>
      <c r="Q1116" t="str">
        <f t="shared" si="18"/>
        <v>12</v>
      </c>
    </row>
    <row r="1117" spans="1:17" x14ac:dyDescent="0.25">
      <c r="A1117">
        <v>1116</v>
      </c>
      <c r="D1117">
        <v>59.505886000000004</v>
      </c>
      <c r="E1117" s="2">
        <v>2</v>
      </c>
      <c r="P1117">
        <v>1</v>
      </c>
      <c r="Q1117" t="str">
        <f t="shared" si="18"/>
        <v>2</v>
      </c>
    </row>
    <row r="1118" spans="1:17" x14ac:dyDescent="0.25">
      <c r="A1118">
        <v>1117</v>
      </c>
      <c r="D1118">
        <v>59.552967000000002</v>
      </c>
      <c r="E1118" s="2">
        <v>2</v>
      </c>
      <c r="P1118">
        <v>1</v>
      </c>
      <c r="Q1118" t="str">
        <f t="shared" si="18"/>
        <v>2</v>
      </c>
    </row>
    <row r="1119" spans="1:17" x14ac:dyDescent="0.25">
      <c r="A1119">
        <v>1118</v>
      </c>
      <c r="D1119">
        <v>59.554369999999999</v>
      </c>
      <c r="E1119" s="2">
        <v>2</v>
      </c>
      <c r="P1119">
        <v>1</v>
      </c>
      <c r="Q1119" t="str">
        <f t="shared" si="18"/>
        <v>2</v>
      </c>
    </row>
    <row r="1120" spans="1:17" x14ac:dyDescent="0.25">
      <c r="A1120">
        <v>1119</v>
      </c>
      <c r="P1120">
        <v>0</v>
      </c>
      <c r="Q1120" t="str">
        <f t="shared" si="18"/>
        <v/>
      </c>
    </row>
    <row r="1121" spans="1:17" x14ac:dyDescent="0.25">
      <c r="A1121">
        <v>1120</v>
      </c>
      <c r="P1121">
        <v>0</v>
      </c>
      <c r="Q1121" t="str">
        <f t="shared" si="18"/>
        <v/>
      </c>
    </row>
    <row r="1122" spans="1:17" x14ac:dyDescent="0.25">
      <c r="A1122">
        <v>1121</v>
      </c>
      <c r="F1122">
        <v>56.870048000000004</v>
      </c>
      <c r="G1122" s="3">
        <v>3</v>
      </c>
      <c r="H1122">
        <v>56.472339000000005</v>
      </c>
      <c r="I1122" s="5">
        <v>4</v>
      </c>
      <c r="P1122">
        <v>2</v>
      </c>
      <c r="Q1122" t="str">
        <f t="shared" si="18"/>
        <v>34</v>
      </c>
    </row>
    <row r="1123" spans="1:17" x14ac:dyDescent="0.25">
      <c r="A1123">
        <v>1122</v>
      </c>
      <c r="F1123">
        <v>56.961040000000004</v>
      </c>
      <c r="G1123" s="3">
        <v>3</v>
      </c>
      <c r="H1123">
        <v>56.482238000000002</v>
      </c>
      <c r="I1123" s="5">
        <v>4</v>
      </c>
      <c r="P1123">
        <v>2</v>
      </c>
      <c r="Q1123" t="str">
        <f t="shared" si="18"/>
        <v>34</v>
      </c>
    </row>
    <row r="1124" spans="1:17" x14ac:dyDescent="0.25">
      <c r="A1124">
        <v>1123</v>
      </c>
      <c r="F1124">
        <v>56.905307000000001</v>
      </c>
      <c r="G1124" s="3">
        <v>3</v>
      </c>
      <c r="H1124">
        <v>56.495361000000003</v>
      </c>
      <c r="I1124" s="5">
        <v>4</v>
      </c>
      <c r="P1124">
        <v>2</v>
      </c>
      <c r="Q1124" t="str">
        <f t="shared" si="18"/>
        <v>34</v>
      </c>
    </row>
    <row r="1125" spans="1:17" x14ac:dyDescent="0.25">
      <c r="A1125">
        <v>1124</v>
      </c>
      <c r="F1125">
        <v>56.880358999999999</v>
      </c>
      <c r="G1125" s="3">
        <v>3</v>
      </c>
      <c r="H1125">
        <v>56.492549000000004</v>
      </c>
      <c r="I1125" s="5">
        <v>4</v>
      </c>
      <c r="P1125">
        <v>2</v>
      </c>
      <c r="Q1125" t="str">
        <f t="shared" si="18"/>
        <v>34</v>
      </c>
    </row>
    <row r="1126" spans="1:17" x14ac:dyDescent="0.25">
      <c r="A1126">
        <v>1125</v>
      </c>
      <c r="F1126">
        <v>56.959838000000005</v>
      </c>
      <c r="G1126" s="3">
        <v>3</v>
      </c>
      <c r="H1126">
        <v>56.495517</v>
      </c>
      <c r="I1126" s="5">
        <v>4</v>
      </c>
      <c r="P1126">
        <v>2</v>
      </c>
      <c r="Q1126" t="str">
        <f t="shared" si="18"/>
        <v>34</v>
      </c>
    </row>
    <row r="1127" spans="1:17" x14ac:dyDescent="0.25">
      <c r="A1127">
        <v>1126</v>
      </c>
      <c r="F1127">
        <v>56.931404000000001</v>
      </c>
      <c r="G1127" s="3">
        <v>3</v>
      </c>
      <c r="H1127">
        <v>56.507968000000005</v>
      </c>
      <c r="I1127" s="5">
        <v>4</v>
      </c>
      <c r="P1127">
        <v>2</v>
      </c>
      <c r="Q1127" t="str">
        <f t="shared" si="18"/>
        <v>34</v>
      </c>
    </row>
    <row r="1128" spans="1:17" x14ac:dyDescent="0.25">
      <c r="A1128">
        <v>1127</v>
      </c>
      <c r="F1128">
        <v>56.896976000000002</v>
      </c>
      <c r="G1128" s="3">
        <v>3</v>
      </c>
      <c r="H1128">
        <v>56.508228000000003</v>
      </c>
      <c r="I1128" s="5">
        <v>4</v>
      </c>
      <c r="P1128">
        <v>2</v>
      </c>
      <c r="Q1128" t="str">
        <f t="shared" si="18"/>
        <v>34</v>
      </c>
    </row>
    <row r="1129" spans="1:17" x14ac:dyDescent="0.25">
      <c r="A1129">
        <v>1128</v>
      </c>
      <c r="F1129">
        <v>56.733436000000005</v>
      </c>
      <c r="G1129" s="3">
        <v>3</v>
      </c>
      <c r="H1129">
        <v>56.396872999999999</v>
      </c>
      <c r="I1129" s="5">
        <v>4</v>
      </c>
      <c r="P1129">
        <v>2</v>
      </c>
      <c r="Q1129" t="str">
        <f t="shared" si="18"/>
        <v>34</v>
      </c>
    </row>
    <row r="1130" spans="1:17" x14ac:dyDescent="0.25">
      <c r="A1130">
        <v>1129</v>
      </c>
      <c r="B1130">
        <v>37.062496000000003</v>
      </c>
      <c r="C1130" s="4">
        <v>1</v>
      </c>
      <c r="F1130">
        <v>56.870048000000004</v>
      </c>
      <c r="G1130" s="3">
        <v>3</v>
      </c>
      <c r="H1130">
        <v>56.472339000000005</v>
      </c>
      <c r="I1130" s="5">
        <v>4</v>
      </c>
      <c r="P1130">
        <v>3</v>
      </c>
      <c r="Q1130" t="str">
        <f t="shared" si="18"/>
        <v>134</v>
      </c>
    </row>
    <row r="1131" spans="1:17" x14ac:dyDescent="0.25">
      <c r="A1131">
        <v>1130</v>
      </c>
      <c r="B1131">
        <v>37.044580000000003</v>
      </c>
      <c r="C1131" s="4">
        <v>1</v>
      </c>
      <c r="P1131">
        <v>1</v>
      </c>
      <c r="Q1131" t="str">
        <f t="shared" si="18"/>
        <v>1</v>
      </c>
    </row>
    <row r="1132" spans="1:17" x14ac:dyDescent="0.25">
      <c r="A1132">
        <v>1131</v>
      </c>
      <c r="B1132">
        <v>37.053644000000006</v>
      </c>
      <c r="C1132" s="4">
        <v>1</v>
      </c>
      <c r="P1132">
        <v>1</v>
      </c>
      <c r="Q1132" t="str">
        <f t="shared" si="18"/>
        <v>1</v>
      </c>
    </row>
    <row r="1133" spans="1:17" x14ac:dyDescent="0.25">
      <c r="A1133">
        <v>1132</v>
      </c>
      <c r="B1133">
        <v>37.011873000000001</v>
      </c>
      <c r="C1133" s="4">
        <v>1</v>
      </c>
      <c r="P1133">
        <v>1</v>
      </c>
      <c r="Q1133" t="str">
        <f t="shared" si="18"/>
        <v>1</v>
      </c>
    </row>
    <row r="1134" spans="1:17" x14ac:dyDescent="0.25">
      <c r="A1134">
        <v>1133</v>
      </c>
      <c r="B1134">
        <v>37.062601000000001</v>
      </c>
      <c r="C1134" s="4">
        <v>1</v>
      </c>
      <c r="D1134">
        <v>32.435569000000001</v>
      </c>
      <c r="E1134" s="2">
        <v>2</v>
      </c>
      <c r="P1134">
        <v>2</v>
      </c>
      <c r="Q1134" t="str">
        <f t="shared" si="18"/>
        <v>12</v>
      </c>
    </row>
    <row r="1135" spans="1:17" x14ac:dyDescent="0.25">
      <c r="A1135">
        <v>1134</v>
      </c>
      <c r="B1135">
        <v>37.065622000000005</v>
      </c>
      <c r="C1135" s="4">
        <v>1</v>
      </c>
      <c r="D1135">
        <v>32.431819000000004</v>
      </c>
      <c r="E1135" s="2">
        <v>2</v>
      </c>
      <c r="P1135">
        <v>2</v>
      </c>
      <c r="Q1135" t="str">
        <f t="shared" si="18"/>
        <v>12</v>
      </c>
    </row>
    <row r="1136" spans="1:17" x14ac:dyDescent="0.25">
      <c r="A1136">
        <v>1135</v>
      </c>
      <c r="B1136">
        <v>36.997287</v>
      </c>
      <c r="C1136" s="4">
        <v>1</v>
      </c>
      <c r="D1136">
        <v>32.411195000000006</v>
      </c>
      <c r="E1136" s="2">
        <v>2</v>
      </c>
      <c r="P1136">
        <v>2</v>
      </c>
      <c r="Q1136" t="str">
        <f t="shared" si="18"/>
        <v>12</v>
      </c>
    </row>
    <row r="1137" spans="1:17" x14ac:dyDescent="0.25">
      <c r="A1137">
        <v>1136</v>
      </c>
      <c r="B1137">
        <v>37.022079000000005</v>
      </c>
      <c r="C1137" s="4">
        <v>1</v>
      </c>
      <c r="D1137">
        <v>32.409267</v>
      </c>
      <c r="E1137" s="2">
        <v>2</v>
      </c>
      <c r="P1137">
        <v>2</v>
      </c>
      <c r="Q1137" t="str">
        <f t="shared" si="18"/>
        <v>12</v>
      </c>
    </row>
    <row r="1138" spans="1:17" x14ac:dyDescent="0.25">
      <c r="A1138">
        <v>1137</v>
      </c>
      <c r="B1138">
        <v>37.062496000000003</v>
      </c>
      <c r="C1138" s="4">
        <v>1</v>
      </c>
      <c r="D1138">
        <v>32.414892000000002</v>
      </c>
      <c r="E1138" s="2">
        <v>2</v>
      </c>
      <c r="P1138">
        <v>2</v>
      </c>
      <c r="Q1138" t="str">
        <f t="shared" si="18"/>
        <v>12</v>
      </c>
    </row>
    <row r="1139" spans="1:17" x14ac:dyDescent="0.25">
      <c r="A1139">
        <v>1138</v>
      </c>
      <c r="D1139">
        <v>32.382913000000002</v>
      </c>
      <c r="E1139" s="2">
        <v>2</v>
      </c>
      <c r="P1139">
        <v>1</v>
      </c>
      <c r="Q1139" t="str">
        <f t="shared" si="18"/>
        <v>2</v>
      </c>
    </row>
    <row r="1140" spans="1:17" x14ac:dyDescent="0.25">
      <c r="A1140">
        <v>1139</v>
      </c>
      <c r="D1140">
        <v>32.399996999999999</v>
      </c>
      <c r="E1140" s="2">
        <v>2</v>
      </c>
      <c r="P1140">
        <v>1</v>
      </c>
      <c r="Q1140" t="str">
        <f t="shared" si="18"/>
        <v>2</v>
      </c>
    </row>
    <row r="1141" spans="1:17" x14ac:dyDescent="0.25">
      <c r="A1141">
        <v>1140</v>
      </c>
      <c r="D1141">
        <v>32.350830000000002</v>
      </c>
      <c r="E1141" s="2">
        <v>2</v>
      </c>
      <c r="P1141">
        <v>1</v>
      </c>
      <c r="Q1141" t="str">
        <f t="shared" si="18"/>
        <v>2</v>
      </c>
    </row>
    <row r="1142" spans="1:17" x14ac:dyDescent="0.25">
      <c r="A1142">
        <v>1141</v>
      </c>
      <c r="D1142">
        <v>32.296976000000001</v>
      </c>
      <c r="E1142" s="2">
        <v>2</v>
      </c>
      <c r="P1142">
        <v>1</v>
      </c>
      <c r="Q1142" t="str">
        <f t="shared" si="18"/>
        <v>2</v>
      </c>
    </row>
    <row r="1143" spans="1:17" x14ac:dyDescent="0.25">
      <c r="A1143">
        <v>1142</v>
      </c>
      <c r="D1143">
        <v>32.435569000000001</v>
      </c>
      <c r="E1143" s="2">
        <v>2</v>
      </c>
      <c r="P1143">
        <v>1</v>
      </c>
      <c r="Q1143" t="str">
        <f t="shared" si="18"/>
        <v>2</v>
      </c>
    </row>
    <row r="1144" spans="1:17" x14ac:dyDescent="0.25">
      <c r="A1144">
        <v>1143</v>
      </c>
      <c r="P1144">
        <v>0</v>
      </c>
      <c r="Q1144" t="str">
        <f t="shared" si="18"/>
        <v/>
      </c>
    </row>
    <row r="1145" spans="1:17" x14ac:dyDescent="0.25">
      <c r="A1145">
        <v>1144</v>
      </c>
      <c r="J1145">
        <v>39.480415000000001</v>
      </c>
      <c r="K1145" t="s">
        <v>22</v>
      </c>
      <c r="Q1145" t="str">
        <f t="shared" si="18"/>
        <v/>
      </c>
    </row>
    <row r="1146" spans="1:17" x14ac:dyDescent="0.25">
      <c r="A1146">
        <v>1145</v>
      </c>
      <c r="Q1146" t="str">
        <f t="shared" si="18"/>
        <v/>
      </c>
    </row>
    <row r="1147" spans="1:17" x14ac:dyDescent="0.25">
      <c r="A1147">
        <v>1146</v>
      </c>
      <c r="J1147">
        <v>235.79683900000001</v>
      </c>
      <c r="K1147" t="s">
        <v>22</v>
      </c>
      <c r="Q1147" t="str">
        <f t="shared" si="18"/>
        <v/>
      </c>
    </row>
    <row r="1148" spans="1:17" x14ac:dyDescent="0.25">
      <c r="A1148">
        <v>1147</v>
      </c>
      <c r="B1148">
        <v>240.973242</v>
      </c>
      <c r="C1148" s="4">
        <v>1</v>
      </c>
      <c r="P1148">
        <v>1</v>
      </c>
      <c r="Q1148" t="str">
        <f t="shared" si="18"/>
        <v>1</v>
      </c>
    </row>
    <row r="1149" spans="1:17" x14ac:dyDescent="0.25">
      <c r="A1149">
        <v>1148</v>
      </c>
      <c r="B1149">
        <v>240.97753599999999</v>
      </c>
      <c r="C1149" s="4">
        <v>1</v>
      </c>
      <c r="P1149">
        <v>1</v>
      </c>
      <c r="Q1149" t="str">
        <f t="shared" si="18"/>
        <v>1</v>
      </c>
    </row>
    <row r="1150" spans="1:17" x14ac:dyDescent="0.25">
      <c r="A1150">
        <v>1149</v>
      </c>
      <c r="B1150">
        <v>241.02611999999999</v>
      </c>
      <c r="C1150" s="4">
        <v>1</v>
      </c>
      <c r="P1150">
        <v>1</v>
      </c>
      <c r="Q1150" t="str">
        <f t="shared" si="18"/>
        <v>1</v>
      </c>
    </row>
    <row r="1151" spans="1:17" x14ac:dyDescent="0.25">
      <c r="A1151">
        <v>1150</v>
      </c>
      <c r="B1151">
        <v>241.01349500000001</v>
      </c>
      <c r="C1151" s="4">
        <v>1</v>
      </c>
      <c r="P1151">
        <v>1</v>
      </c>
      <c r="Q1151" t="str">
        <f t="shared" si="18"/>
        <v>1</v>
      </c>
    </row>
    <row r="1152" spans="1:17" x14ac:dyDescent="0.25">
      <c r="A1152">
        <v>1151</v>
      </c>
      <c r="B1152">
        <v>240.99445399999999</v>
      </c>
      <c r="C1152" s="4">
        <v>1</v>
      </c>
      <c r="P1152">
        <v>1</v>
      </c>
      <c r="Q1152" t="str">
        <f t="shared" si="18"/>
        <v>1</v>
      </c>
    </row>
    <row r="1153" spans="1:17" x14ac:dyDescent="0.25">
      <c r="A1153">
        <v>1152</v>
      </c>
      <c r="B1153">
        <v>240.98152400000001</v>
      </c>
      <c r="C1153" s="4">
        <v>1</v>
      </c>
      <c r="H1153">
        <v>246.19878299999999</v>
      </c>
      <c r="I1153" s="5">
        <v>4</v>
      </c>
      <c r="P1153">
        <v>2</v>
      </c>
      <c r="Q1153" t="str">
        <f t="shared" si="18"/>
        <v>14</v>
      </c>
    </row>
    <row r="1154" spans="1:17" x14ac:dyDescent="0.25">
      <c r="A1154">
        <v>1153</v>
      </c>
      <c r="B1154">
        <v>240.970113</v>
      </c>
      <c r="C1154" s="4">
        <v>1</v>
      </c>
      <c r="H1154">
        <v>246.17272399999999</v>
      </c>
      <c r="I1154" s="5">
        <v>4</v>
      </c>
      <c r="P1154">
        <v>2</v>
      </c>
      <c r="Q1154" t="str">
        <f t="shared" ref="Q1154:Q1217" si="19">CONCATENATE(C1154,E1154,G1154,I1154)</f>
        <v>14</v>
      </c>
    </row>
    <row r="1155" spans="1:17" x14ac:dyDescent="0.25">
      <c r="A1155">
        <v>1154</v>
      </c>
      <c r="B1155">
        <v>240.94334499999999</v>
      </c>
      <c r="C1155" s="4">
        <v>1</v>
      </c>
      <c r="H1155">
        <v>246.15767499999998</v>
      </c>
      <c r="I1155" s="5">
        <v>4</v>
      </c>
      <c r="P1155">
        <v>2</v>
      </c>
      <c r="Q1155" t="str">
        <f t="shared" si="19"/>
        <v>14</v>
      </c>
    </row>
    <row r="1156" spans="1:17" x14ac:dyDescent="0.25">
      <c r="A1156">
        <v>1155</v>
      </c>
      <c r="B1156">
        <v>240.95991000000001</v>
      </c>
      <c r="C1156" s="4">
        <v>1</v>
      </c>
      <c r="H1156">
        <v>246.14469800000001</v>
      </c>
      <c r="I1156" s="5">
        <v>4</v>
      </c>
      <c r="P1156">
        <v>2</v>
      </c>
      <c r="Q1156" t="str">
        <f t="shared" si="19"/>
        <v>14</v>
      </c>
    </row>
    <row r="1157" spans="1:17" x14ac:dyDescent="0.25">
      <c r="A1157">
        <v>1156</v>
      </c>
      <c r="B1157">
        <v>240.95238599999999</v>
      </c>
      <c r="C1157" s="4">
        <v>1</v>
      </c>
      <c r="H1157">
        <v>246.15909099999999</v>
      </c>
      <c r="I1157" s="5">
        <v>4</v>
      </c>
      <c r="P1157">
        <v>2</v>
      </c>
      <c r="Q1157" t="str">
        <f t="shared" si="19"/>
        <v>14</v>
      </c>
    </row>
    <row r="1158" spans="1:17" x14ac:dyDescent="0.25">
      <c r="A1158">
        <v>1157</v>
      </c>
      <c r="B1158">
        <v>240.973242</v>
      </c>
      <c r="C1158" s="4">
        <v>1</v>
      </c>
      <c r="F1158">
        <v>242.37024400000001</v>
      </c>
      <c r="G1158" s="3">
        <v>3</v>
      </c>
      <c r="H1158">
        <v>246.17540199999999</v>
      </c>
      <c r="I1158" s="5">
        <v>4</v>
      </c>
      <c r="P1158">
        <v>3</v>
      </c>
      <c r="Q1158" t="str">
        <f t="shared" si="19"/>
        <v>134</v>
      </c>
    </row>
    <row r="1159" spans="1:17" x14ac:dyDescent="0.25">
      <c r="A1159">
        <v>1158</v>
      </c>
      <c r="F1159">
        <v>242.368022</v>
      </c>
      <c r="G1159" s="3">
        <v>3</v>
      </c>
      <c r="H1159">
        <v>246.19242</v>
      </c>
      <c r="I1159" s="5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242.38988799999998</v>
      </c>
      <c r="G1160" s="3">
        <v>3</v>
      </c>
      <c r="H1160">
        <v>246.18549999999999</v>
      </c>
      <c r="I1160" s="5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242.37079900000001</v>
      </c>
      <c r="G1161" s="3">
        <v>3</v>
      </c>
      <c r="H1161">
        <v>246.152423</v>
      </c>
      <c r="I1161" s="5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242.397513</v>
      </c>
      <c r="G1162" s="3">
        <v>3</v>
      </c>
      <c r="H1162">
        <v>246.07616300000001</v>
      </c>
      <c r="I1162" s="5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F1163">
        <v>242.43443199999999</v>
      </c>
      <c r="G1163" s="3">
        <v>3</v>
      </c>
      <c r="H1163">
        <v>246.15191899999999</v>
      </c>
      <c r="I1163" s="5">
        <v>4</v>
      </c>
      <c r="P1163">
        <v>2</v>
      </c>
      <c r="Q1163" t="str">
        <f t="shared" si="19"/>
        <v>34</v>
      </c>
    </row>
    <row r="1164" spans="1:17" x14ac:dyDescent="0.25">
      <c r="A1164">
        <v>1163</v>
      </c>
      <c r="F1164">
        <v>242.38933299999999</v>
      </c>
      <c r="G1164" s="3">
        <v>3</v>
      </c>
      <c r="H1164">
        <v>246.19878299999999</v>
      </c>
      <c r="I1164" s="5">
        <v>4</v>
      </c>
      <c r="P1164">
        <v>2</v>
      </c>
      <c r="Q1164" t="str">
        <f t="shared" si="19"/>
        <v>34</v>
      </c>
    </row>
    <row r="1165" spans="1:17" x14ac:dyDescent="0.25">
      <c r="A1165">
        <v>1164</v>
      </c>
      <c r="F1165">
        <v>242.31483900000001</v>
      </c>
      <c r="G1165" s="3">
        <v>3</v>
      </c>
      <c r="P1165">
        <v>1</v>
      </c>
      <c r="Q1165" t="str">
        <f t="shared" si="19"/>
        <v>3</v>
      </c>
    </row>
    <row r="1166" spans="1:17" x14ac:dyDescent="0.25">
      <c r="A1166">
        <v>1165</v>
      </c>
      <c r="F1166">
        <v>242.28570199999999</v>
      </c>
      <c r="G1166" s="3">
        <v>3</v>
      </c>
      <c r="P1166">
        <v>1</v>
      </c>
      <c r="Q1166" t="str">
        <f t="shared" si="19"/>
        <v>3</v>
      </c>
    </row>
    <row r="1167" spans="1:17" x14ac:dyDescent="0.25">
      <c r="A1167">
        <v>1166</v>
      </c>
      <c r="D1167">
        <v>225.42585500000001</v>
      </c>
      <c r="E1167" s="2">
        <v>2</v>
      </c>
      <c r="F1167">
        <v>242.37024400000001</v>
      </c>
      <c r="G1167" s="3">
        <v>3</v>
      </c>
      <c r="P1167">
        <v>2</v>
      </c>
      <c r="Q1167" t="str">
        <f t="shared" si="19"/>
        <v>23</v>
      </c>
    </row>
    <row r="1168" spans="1:17" x14ac:dyDescent="0.25">
      <c r="A1168">
        <v>1167</v>
      </c>
      <c r="D1168">
        <v>225.43716799999999</v>
      </c>
      <c r="E1168" s="2">
        <v>2</v>
      </c>
      <c r="P1168">
        <v>1</v>
      </c>
      <c r="Q1168" t="str">
        <f t="shared" si="19"/>
        <v>2</v>
      </c>
    </row>
    <row r="1169" spans="1:17" x14ac:dyDescent="0.25">
      <c r="A1169">
        <v>1168</v>
      </c>
      <c r="D1169">
        <v>225.42585500000001</v>
      </c>
      <c r="E1169" s="2">
        <v>2</v>
      </c>
      <c r="P1169">
        <v>1</v>
      </c>
      <c r="Q1169" t="str">
        <f t="shared" si="19"/>
        <v>2</v>
      </c>
    </row>
    <row r="1170" spans="1:17" x14ac:dyDescent="0.25">
      <c r="A1170">
        <v>1169</v>
      </c>
      <c r="D1170">
        <v>225.42731900000001</v>
      </c>
      <c r="E1170" s="2">
        <v>2</v>
      </c>
      <c r="P1170">
        <v>1</v>
      </c>
      <c r="Q1170" t="str">
        <f t="shared" si="19"/>
        <v>2</v>
      </c>
    </row>
    <row r="1171" spans="1:17" x14ac:dyDescent="0.25">
      <c r="A1171">
        <v>1170</v>
      </c>
      <c r="D1171">
        <v>225.44777299999998</v>
      </c>
      <c r="E1171" s="2">
        <v>2</v>
      </c>
      <c r="P1171">
        <v>1</v>
      </c>
      <c r="Q1171" t="str">
        <f t="shared" si="19"/>
        <v>2</v>
      </c>
    </row>
    <row r="1172" spans="1:17" x14ac:dyDescent="0.25">
      <c r="A1172">
        <v>1171</v>
      </c>
      <c r="D1172">
        <v>225.437622</v>
      </c>
      <c r="E1172" s="2">
        <v>2</v>
      </c>
      <c r="P1172">
        <v>1</v>
      </c>
      <c r="Q1172" t="str">
        <f t="shared" si="19"/>
        <v>2</v>
      </c>
    </row>
    <row r="1173" spans="1:17" x14ac:dyDescent="0.25">
      <c r="A1173">
        <v>1172</v>
      </c>
      <c r="B1173">
        <v>219.629029</v>
      </c>
      <c r="C1173" s="4">
        <v>1</v>
      </c>
      <c r="D1173">
        <v>225.467873</v>
      </c>
      <c r="E1173" s="2">
        <v>2</v>
      </c>
      <c r="P1173">
        <v>2</v>
      </c>
      <c r="Q1173" t="str">
        <f t="shared" si="19"/>
        <v>12</v>
      </c>
    </row>
    <row r="1174" spans="1:17" x14ac:dyDescent="0.25">
      <c r="A1174">
        <v>1173</v>
      </c>
      <c r="B1174">
        <v>219.67241200000001</v>
      </c>
      <c r="C1174" s="4">
        <v>1</v>
      </c>
      <c r="D1174">
        <v>225.45216600000001</v>
      </c>
      <c r="E1174" s="2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B1175">
        <v>219.62524199999999</v>
      </c>
      <c r="C1175" s="4">
        <v>1</v>
      </c>
      <c r="D1175">
        <v>225.38121100000001</v>
      </c>
      <c r="E1175" s="2">
        <v>2</v>
      </c>
      <c r="P1175">
        <v>2</v>
      </c>
      <c r="Q1175" t="str">
        <f t="shared" si="19"/>
        <v>12</v>
      </c>
    </row>
    <row r="1176" spans="1:17" x14ac:dyDescent="0.25">
      <c r="A1176">
        <v>1175</v>
      </c>
      <c r="B1176">
        <v>219.617717</v>
      </c>
      <c r="C1176" s="4">
        <v>1</v>
      </c>
      <c r="D1176">
        <v>225.42585500000001</v>
      </c>
      <c r="E1176" s="2">
        <v>2</v>
      </c>
      <c r="P1176">
        <v>2</v>
      </c>
      <c r="Q1176" t="str">
        <f t="shared" si="19"/>
        <v>12</v>
      </c>
    </row>
    <row r="1177" spans="1:17" x14ac:dyDescent="0.25">
      <c r="A1177">
        <v>1176</v>
      </c>
      <c r="B1177">
        <v>219.58746600000001</v>
      </c>
      <c r="C1177" s="4">
        <v>1</v>
      </c>
      <c r="P1177">
        <v>1</v>
      </c>
      <c r="Q1177" t="str">
        <f t="shared" si="19"/>
        <v>1</v>
      </c>
    </row>
    <row r="1178" spans="1:17" x14ac:dyDescent="0.25">
      <c r="A1178">
        <v>1177</v>
      </c>
      <c r="B1178">
        <v>219.608273</v>
      </c>
      <c r="C1178" s="4">
        <v>1</v>
      </c>
      <c r="P1178">
        <v>1</v>
      </c>
      <c r="Q1178" t="str">
        <f t="shared" si="19"/>
        <v>1</v>
      </c>
    </row>
    <row r="1179" spans="1:17" x14ac:dyDescent="0.25">
      <c r="A1179">
        <v>1178</v>
      </c>
      <c r="B1179">
        <v>219.62761599999999</v>
      </c>
      <c r="C1179" s="4">
        <v>1</v>
      </c>
      <c r="P1179">
        <v>1</v>
      </c>
      <c r="Q1179" t="str">
        <f t="shared" si="19"/>
        <v>1</v>
      </c>
    </row>
    <row r="1180" spans="1:17" x14ac:dyDescent="0.25">
      <c r="A1180">
        <v>1179</v>
      </c>
      <c r="B1180">
        <v>219.59968799999999</v>
      </c>
      <c r="C1180" s="4">
        <v>1</v>
      </c>
      <c r="H1180">
        <v>221.02315099999998</v>
      </c>
      <c r="I1180" s="5">
        <v>4</v>
      </c>
      <c r="P1180">
        <v>2</v>
      </c>
      <c r="Q1180" t="str">
        <f t="shared" si="19"/>
        <v>14</v>
      </c>
    </row>
    <row r="1181" spans="1:17" x14ac:dyDescent="0.25">
      <c r="A1181">
        <v>1180</v>
      </c>
      <c r="B1181">
        <v>219.57095200000001</v>
      </c>
      <c r="C1181" s="4">
        <v>1</v>
      </c>
      <c r="H1181">
        <v>220.99269799999999</v>
      </c>
      <c r="I1181" s="5">
        <v>4</v>
      </c>
      <c r="P1181">
        <v>2</v>
      </c>
      <c r="Q1181" t="str">
        <f t="shared" si="19"/>
        <v>14</v>
      </c>
    </row>
    <row r="1182" spans="1:17" x14ac:dyDescent="0.25">
      <c r="A1182">
        <v>1181</v>
      </c>
      <c r="B1182">
        <v>219.629029</v>
      </c>
      <c r="C1182" s="4">
        <v>1</v>
      </c>
      <c r="H1182">
        <v>221.01906</v>
      </c>
      <c r="I1182" s="5">
        <v>4</v>
      </c>
      <c r="P1182">
        <v>2</v>
      </c>
      <c r="Q1182" t="str">
        <f t="shared" si="19"/>
        <v>14</v>
      </c>
    </row>
    <row r="1183" spans="1:17" x14ac:dyDescent="0.25">
      <c r="A1183">
        <v>1182</v>
      </c>
      <c r="F1183">
        <v>219.509693</v>
      </c>
      <c r="G1183" s="3">
        <v>3</v>
      </c>
      <c r="H1183">
        <v>221.00643400000001</v>
      </c>
      <c r="I1183" s="5">
        <v>4</v>
      </c>
      <c r="P1183">
        <v>2</v>
      </c>
      <c r="Q1183" t="str">
        <f t="shared" si="19"/>
        <v>34</v>
      </c>
    </row>
    <row r="1184" spans="1:17" x14ac:dyDescent="0.25">
      <c r="A1184">
        <v>1183</v>
      </c>
      <c r="F1184">
        <v>219.476765</v>
      </c>
      <c r="G1184" s="3">
        <v>3</v>
      </c>
      <c r="H1184">
        <v>221.001587</v>
      </c>
      <c r="I1184" s="5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219.47110900000001</v>
      </c>
      <c r="G1185" s="3">
        <v>3</v>
      </c>
      <c r="H1185">
        <v>221.065572</v>
      </c>
      <c r="I1185" s="5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F1186">
        <v>219.469897</v>
      </c>
      <c r="G1186" s="3">
        <v>3</v>
      </c>
      <c r="H1186">
        <v>221.08254099999999</v>
      </c>
      <c r="I1186" s="5">
        <v>4</v>
      </c>
      <c r="P1186">
        <v>2</v>
      </c>
      <c r="Q1186" t="str">
        <f t="shared" si="19"/>
        <v>34</v>
      </c>
    </row>
    <row r="1187" spans="1:17" x14ac:dyDescent="0.25">
      <c r="A1187">
        <v>1186</v>
      </c>
      <c r="F1187">
        <v>219.48878500000001</v>
      </c>
      <c r="G1187" s="3">
        <v>3</v>
      </c>
      <c r="H1187">
        <v>221.06931</v>
      </c>
      <c r="I1187" s="5">
        <v>4</v>
      </c>
      <c r="P1187">
        <v>2</v>
      </c>
      <c r="Q1187" t="str">
        <f t="shared" si="19"/>
        <v>34</v>
      </c>
    </row>
    <row r="1188" spans="1:17" x14ac:dyDescent="0.25">
      <c r="A1188">
        <v>1187</v>
      </c>
      <c r="F1188">
        <v>219.55054899999999</v>
      </c>
      <c r="G1188" s="3">
        <v>3</v>
      </c>
      <c r="H1188">
        <v>221.054866</v>
      </c>
      <c r="I1188" s="5">
        <v>4</v>
      </c>
      <c r="P1188">
        <v>2</v>
      </c>
      <c r="Q1188" t="str">
        <f t="shared" si="19"/>
        <v>34</v>
      </c>
    </row>
    <row r="1189" spans="1:17" x14ac:dyDescent="0.25">
      <c r="A1189">
        <v>1188</v>
      </c>
      <c r="F1189">
        <v>219.55494300000001</v>
      </c>
      <c r="G1189" s="3">
        <v>3</v>
      </c>
      <c r="H1189">
        <v>221.02315099999998</v>
      </c>
      <c r="I1189" s="5">
        <v>4</v>
      </c>
      <c r="P1189">
        <v>2</v>
      </c>
      <c r="Q1189" t="str">
        <f t="shared" si="19"/>
        <v>34</v>
      </c>
    </row>
    <row r="1190" spans="1:17" x14ac:dyDescent="0.25">
      <c r="A1190">
        <v>1189</v>
      </c>
      <c r="F1190">
        <v>219.498784</v>
      </c>
      <c r="G1190" s="3">
        <v>3</v>
      </c>
      <c r="P1190">
        <v>1</v>
      </c>
      <c r="Q1190" t="str">
        <f t="shared" si="19"/>
        <v>3</v>
      </c>
    </row>
    <row r="1191" spans="1:17" x14ac:dyDescent="0.25">
      <c r="A1191">
        <v>1190</v>
      </c>
      <c r="D1191">
        <v>204.08591699999999</v>
      </c>
      <c r="E1191" s="2">
        <v>2</v>
      </c>
      <c r="F1191">
        <v>219.50454099999999</v>
      </c>
      <c r="G1191" s="3">
        <v>3</v>
      </c>
      <c r="P1191">
        <v>2</v>
      </c>
      <c r="Q1191" t="str">
        <f t="shared" si="19"/>
        <v>23</v>
      </c>
    </row>
    <row r="1192" spans="1:17" x14ac:dyDescent="0.25">
      <c r="A1192">
        <v>1191</v>
      </c>
      <c r="D1192">
        <v>204.10433499999999</v>
      </c>
      <c r="E1192" s="2">
        <v>2</v>
      </c>
      <c r="F1192">
        <v>219.509693</v>
      </c>
      <c r="G1192" s="3">
        <v>3</v>
      </c>
      <c r="P1192">
        <v>2</v>
      </c>
      <c r="Q1192" t="str">
        <f t="shared" si="19"/>
        <v>23</v>
      </c>
    </row>
    <row r="1193" spans="1:17" x14ac:dyDescent="0.25">
      <c r="A1193">
        <v>1192</v>
      </c>
      <c r="D1193">
        <v>204.09765099999998</v>
      </c>
      <c r="E1193" s="2">
        <v>2</v>
      </c>
      <c r="P1193">
        <v>1</v>
      </c>
      <c r="Q1193" t="str">
        <f t="shared" si="19"/>
        <v>2</v>
      </c>
    </row>
    <row r="1194" spans="1:17" x14ac:dyDescent="0.25">
      <c r="A1194">
        <v>1193</v>
      </c>
      <c r="D1194">
        <v>204.09163599999999</v>
      </c>
      <c r="E1194" s="2">
        <v>2</v>
      </c>
      <c r="P1194">
        <v>1</v>
      </c>
      <c r="Q1194" t="str">
        <f t="shared" si="19"/>
        <v>2</v>
      </c>
    </row>
    <row r="1195" spans="1:17" x14ac:dyDescent="0.25">
      <c r="A1195">
        <v>1194</v>
      </c>
      <c r="D1195">
        <v>204.08556300000001</v>
      </c>
      <c r="E1195" s="2">
        <v>2</v>
      </c>
      <c r="P1195">
        <v>1</v>
      </c>
      <c r="Q1195" t="str">
        <f t="shared" si="19"/>
        <v>2</v>
      </c>
    </row>
    <row r="1196" spans="1:17" x14ac:dyDescent="0.25">
      <c r="A1196">
        <v>1195</v>
      </c>
      <c r="D1196">
        <v>204.06739299999998</v>
      </c>
      <c r="E1196" s="2">
        <v>2</v>
      </c>
      <c r="P1196">
        <v>1</v>
      </c>
      <c r="Q1196" t="str">
        <f t="shared" si="19"/>
        <v>2</v>
      </c>
    </row>
    <row r="1197" spans="1:17" x14ac:dyDescent="0.25">
      <c r="A1197">
        <v>1196</v>
      </c>
      <c r="B1197">
        <v>197.60163399999999</v>
      </c>
      <c r="C1197" s="4">
        <v>1</v>
      </c>
      <c r="D1197">
        <v>204.105864</v>
      </c>
      <c r="E1197" s="2">
        <v>2</v>
      </c>
      <c r="P1197">
        <v>2</v>
      </c>
      <c r="Q1197" t="str">
        <f t="shared" si="19"/>
        <v>12</v>
      </c>
    </row>
    <row r="1198" spans="1:17" x14ac:dyDescent="0.25">
      <c r="A1198">
        <v>1197</v>
      </c>
      <c r="B1198">
        <v>197.580611</v>
      </c>
      <c r="C1198" s="4">
        <v>1</v>
      </c>
      <c r="D1198">
        <v>204.09592000000001</v>
      </c>
      <c r="E1198" s="2">
        <v>2</v>
      </c>
      <c r="P1198">
        <v>2</v>
      </c>
      <c r="Q1198" t="str">
        <f t="shared" si="19"/>
        <v>12</v>
      </c>
    </row>
    <row r="1199" spans="1:17" x14ac:dyDescent="0.25">
      <c r="A1199">
        <v>1198</v>
      </c>
      <c r="B1199">
        <v>197.60061200000001</v>
      </c>
      <c r="C1199" s="4">
        <v>1</v>
      </c>
      <c r="D1199">
        <v>204.08591699999999</v>
      </c>
      <c r="E1199" s="2">
        <v>2</v>
      </c>
      <c r="P1199">
        <v>2</v>
      </c>
      <c r="Q1199" t="str">
        <f t="shared" si="19"/>
        <v>12</v>
      </c>
    </row>
    <row r="1200" spans="1:17" x14ac:dyDescent="0.25">
      <c r="A1200">
        <v>1199</v>
      </c>
      <c r="B1200">
        <v>197.597701</v>
      </c>
      <c r="C1200" s="4">
        <v>1</v>
      </c>
      <c r="P1200">
        <v>1</v>
      </c>
      <c r="Q1200" t="str">
        <f t="shared" si="19"/>
        <v>1</v>
      </c>
    </row>
    <row r="1201" spans="1:17" x14ac:dyDescent="0.25">
      <c r="A1201">
        <v>1200</v>
      </c>
      <c r="B1201">
        <v>197.582446</v>
      </c>
      <c r="C1201" s="4">
        <v>1</v>
      </c>
      <c r="P1201">
        <v>1</v>
      </c>
      <c r="Q1201" t="str">
        <f t="shared" si="19"/>
        <v>1</v>
      </c>
    </row>
    <row r="1202" spans="1:17" x14ac:dyDescent="0.25">
      <c r="A1202">
        <v>1201</v>
      </c>
      <c r="B1202">
        <v>197.56234599999999</v>
      </c>
      <c r="C1202" s="4">
        <v>1</v>
      </c>
      <c r="P1202">
        <v>1</v>
      </c>
      <c r="Q1202" t="str">
        <f t="shared" si="19"/>
        <v>1</v>
      </c>
    </row>
    <row r="1203" spans="1:17" x14ac:dyDescent="0.25">
      <c r="A1203">
        <v>1202</v>
      </c>
      <c r="B1203">
        <v>197.60540700000001</v>
      </c>
      <c r="C1203" s="4">
        <v>1</v>
      </c>
      <c r="P1203">
        <v>1</v>
      </c>
      <c r="Q1203" t="str">
        <f t="shared" si="19"/>
        <v>1</v>
      </c>
    </row>
    <row r="1204" spans="1:17" x14ac:dyDescent="0.25">
      <c r="A1204">
        <v>1203</v>
      </c>
      <c r="B1204">
        <v>197.558063</v>
      </c>
      <c r="C1204" s="4">
        <v>1</v>
      </c>
      <c r="H1204">
        <v>198.81387999999998</v>
      </c>
      <c r="I1204" s="5">
        <v>4</v>
      </c>
      <c r="P1204">
        <v>2</v>
      </c>
      <c r="Q1204" t="str">
        <f t="shared" si="19"/>
        <v>14</v>
      </c>
    </row>
    <row r="1205" spans="1:17" x14ac:dyDescent="0.25">
      <c r="A1205">
        <v>1204</v>
      </c>
      <c r="B1205">
        <v>197.60163399999999</v>
      </c>
      <c r="C1205" s="4">
        <v>1</v>
      </c>
      <c r="H1205">
        <v>198.93698799999999</v>
      </c>
      <c r="I1205" s="5">
        <v>4</v>
      </c>
      <c r="P1205">
        <v>2</v>
      </c>
      <c r="Q1205" t="str">
        <f t="shared" si="19"/>
        <v>14</v>
      </c>
    </row>
    <row r="1206" spans="1:17" x14ac:dyDescent="0.25">
      <c r="A1206">
        <v>1205</v>
      </c>
      <c r="H1206">
        <v>198.92499799999999</v>
      </c>
      <c r="I1206" s="5">
        <v>4</v>
      </c>
      <c r="P1206">
        <v>1</v>
      </c>
      <c r="Q1206" t="str">
        <f t="shared" si="19"/>
        <v>4</v>
      </c>
    </row>
    <row r="1207" spans="1:17" x14ac:dyDescent="0.25">
      <c r="A1207">
        <v>1206</v>
      </c>
      <c r="F1207">
        <v>196.283366</v>
      </c>
      <c r="G1207" s="3">
        <v>3</v>
      </c>
      <c r="H1207">
        <v>198.93275399999999</v>
      </c>
      <c r="I1207" s="5">
        <v>4</v>
      </c>
      <c r="P1207">
        <v>2</v>
      </c>
      <c r="Q1207" t="str">
        <f t="shared" si="19"/>
        <v>34</v>
      </c>
    </row>
    <row r="1208" spans="1:17" x14ac:dyDescent="0.25">
      <c r="A1208">
        <v>1207</v>
      </c>
      <c r="F1208">
        <v>196.29081600000001</v>
      </c>
      <c r="G1208" s="3">
        <v>3</v>
      </c>
      <c r="H1208">
        <v>198.946425</v>
      </c>
      <c r="I1208" s="5">
        <v>4</v>
      </c>
      <c r="P1208">
        <v>2</v>
      </c>
      <c r="Q1208" t="str">
        <f t="shared" si="19"/>
        <v>34</v>
      </c>
    </row>
    <row r="1209" spans="1:17" x14ac:dyDescent="0.25">
      <c r="A1209">
        <v>1208</v>
      </c>
      <c r="F1209">
        <v>196.287803</v>
      </c>
      <c r="G1209" s="3">
        <v>3</v>
      </c>
      <c r="H1209">
        <v>198.92285799999999</v>
      </c>
      <c r="I1209" s="5">
        <v>4</v>
      </c>
      <c r="P1209">
        <v>2</v>
      </c>
      <c r="Q1209" t="str">
        <f t="shared" si="19"/>
        <v>34</v>
      </c>
    </row>
    <row r="1210" spans="1:17" x14ac:dyDescent="0.25">
      <c r="A1210">
        <v>1209</v>
      </c>
      <c r="F1210">
        <v>196.27765199999999</v>
      </c>
      <c r="G1210" s="3">
        <v>3</v>
      </c>
      <c r="H1210">
        <v>198.94301100000001</v>
      </c>
      <c r="I1210" s="5">
        <v>4</v>
      </c>
      <c r="P1210">
        <v>2</v>
      </c>
      <c r="Q1210" t="str">
        <f t="shared" si="19"/>
        <v>34</v>
      </c>
    </row>
    <row r="1211" spans="1:17" x14ac:dyDescent="0.25">
      <c r="A1211">
        <v>1210</v>
      </c>
      <c r="F1211">
        <v>196.26489900000001</v>
      </c>
      <c r="G1211" s="3">
        <v>3</v>
      </c>
      <c r="H1211">
        <v>198.929847</v>
      </c>
      <c r="I1211" s="5">
        <v>4</v>
      </c>
      <c r="P1211">
        <v>2</v>
      </c>
      <c r="Q1211" t="str">
        <f t="shared" si="19"/>
        <v>34</v>
      </c>
    </row>
    <row r="1212" spans="1:17" x14ac:dyDescent="0.25">
      <c r="A1212">
        <v>1211</v>
      </c>
      <c r="F1212">
        <v>196.27673199999998</v>
      </c>
      <c r="G1212" s="3">
        <v>3</v>
      </c>
      <c r="H1212">
        <v>198.86801</v>
      </c>
      <c r="I1212" s="5">
        <v>4</v>
      </c>
      <c r="P1212">
        <v>2</v>
      </c>
      <c r="Q1212" t="str">
        <f t="shared" si="19"/>
        <v>34</v>
      </c>
    </row>
    <row r="1213" spans="1:17" x14ac:dyDescent="0.25">
      <c r="A1213">
        <v>1212</v>
      </c>
      <c r="F1213">
        <v>196.29040800000001</v>
      </c>
      <c r="G1213" s="3">
        <v>3</v>
      </c>
      <c r="H1213">
        <v>198.81387999999998</v>
      </c>
      <c r="I1213" s="5">
        <v>4</v>
      </c>
      <c r="P1213">
        <v>2</v>
      </c>
      <c r="Q1213" t="str">
        <f t="shared" si="19"/>
        <v>34</v>
      </c>
    </row>
    <row r="1214" spans="1:17" x14ac:dyDescent="0.25">
      <c r="A1214">
        <v>1213</v>
      </c>
      <c r="D1214">
        <v>179.37505099999998</v>
      </c>
      <c r="E1214" s="2">
        <v>2</v>
      </c>
      <c r="F1214">
        <v>196.19035600000001</v>
      </c>
      <c r="G1214" s="3">
        <v>3</v>
      </c>
      <c r="P1214">
        <v>2</v>
      </c>
      <c r="Q1214" t="str">
        <f t="shared" si="19"/>
        <v>23</v>
      </c>
    </row>
    <row r="1215" spans="1:17" x14ac:dyDescent="0.25">
      <c r="A1215">
        <v>1214</v>
      </c>
      <c r="D1215">
        <v>179.40055899999999</v>
      </c>
      <c r="E1215" s="2">
        <v>2</v>
      </c>
      <c r="F1215">
        <v>196.266479</v>
      </c>
      <c r="G1215" s="3">
        <v>3</v>
      </c>
      <c r="P1215">
        <v>2</v>
      </c>
      <c r="Q1215" t="str">
        <f t="shared" si="19"/>
        <v>23</v>
      </c>
    </row>
    <row r="1216" spans="1:17" x14ac:dyDescent="0.25">
      <c r="A1216">
        <v>1215</v>
      </c>
      <c r="D1216">
        <v>179.37158099999999</v>
      </c>
      <c r="E1216" s="2">
        <v>2</v>
      </c>
      <c r="F1216">
        <v>196.266479</v>
      </c>
      <c r="G1216" s="3">
        <v>3</v>
      </c>
      <c r="P1216">
        <v>2</v>
      </c>
      <c r="Q1216" t="str">
        <f t="shared" si="19"/>
        <v>23</v>
      </c>
    </row>
    <row r="1217" spans="1:17" x14ac:dyDescent="0.25">
      <c r="A1217">
        <v>1216</v>
      </c>
      <c r="D1217">
        <v>179.374593</v>
      </c>
      <c r="E1217" s="2">
        <v>2</v>
      </c>
      <c r="P1217">
        <v>1</v>
      </c>
      <c r="Q1217" t="str">
        <f t="shared" si="19"/>
        <v>2</v>
      </c>
    </row>
    <row r="1218" spans="1:17" x14ac:dyDescent="0.25">
      <c r="A1218">
        <v>1217</v>
      </c>
      <c r="D1218">
        <v>179.37668500000001</v>
      </c>
      <c r="E1218" s="2">
        <v>2</v>
      </c>
      <c r="P1218">
        <v>1</v>
      </c>
      <c r="Q1218" t="str">
        <f t="shared" ref="Q1218:Q1281" si="20">CONCATENATE(C1218,E1218,G1218,I1218)</f>
        <v>2</v>
      </c>
    </row>
    <row r="1219" spans="1:17" x14ac:dyDescent="0.25">
      <c r="A1219">
        <v>1218</v>
      </c>
      <c r="D1219">
        <v>179.357755</v>
      </c>
      <c r="E1219" s="2">
        <v>2</v>
      </c>
      <c r="P1219">
        <v>1</v>
      </c>
      <c r="Q1219" t="str">
        <f t="shared" si="20"/>
        <v>2</v>
      </c>
    </row>
    <row r="1220" spans="1:17" x14ac:dyDescent="0.25">
      <c r="A1220">
        <v>1219</v>
      </c>
      <c r="D1220">
        <v>179.35637800000001</v>
      </c>
      <c r="E1220" s="2">
        <v>2</v>
      </c>
      <c r="P1220">
        <v>1</v>
      </c>
      <c r="Q1220" t="str">
        <f t="shared" si="20"/>
        <v>2</v>
      </c>
    </row>
    <row r="1221" spans="1:17" x14ac:dyDescent="0.25">
      <c r="A1221">
        <v>1220</v>
      </c>
      <c r="B1221">
        <v>172.852397</v>
      </c>
      <c r="C1221" s="4">
        <v>1</v>
      </c>
      <c r="D1221">
        <v>179.32500199999998</v>
      </c>
      <c r="E1221" s="2">
        <v>2</v>
      </c>
      <c r="P1221">
        <v>2</v>
      </c>
      <c r="Q1221" t="str">
        <f t="shared" si="20"/>
        <v>12</v>
      </c>
    </row>
    <row r="1222" spans="1:17" x14ac:dyDescent="0.25">
      <c r="A1222">
        <v>1221</v>
      </c>
      <c r="B1222">
        <v>172.787856</v>
      </c>
      <c r="C1222" s="4">
        <v>1</v>
      </c>
      <c r="D1222">
        <v>179.29086799999999</v>
      </c>
      <c r="E1222" s="2">
        <v>2</v>
      </c>
      <c r="P1222">
        <v>2</v>
      </c>
      <c r="Q1222" t="str">
        <f t="shared" si="20"/>
        <v>12</v>
      </c>
    </row>
    <row r="1223" spans="1:17" x14ac:dyDescent="0.25">
      <c r="A1223">
        <v>1222</v>
      </c>
      <c r="B1223">
        <v>172.79040800000001</v>
      </c>
      <c r="C1223" s="4">
        <v>1</v>
      </c>
      <c r="D1223">
        <v>179.37505099999998</v>
      </c>
      <c r="E1223" s="2">
        <v>2</v>
      </c>
      <c r="P1223">
        <v>2</v>
      </c>
      <c r="Q1223" t="str">
        <f t="shared" si="20"/>
        <v>12</v>
      </c>
    </row>
    <row r="1224" spans="1:17" x14ac:dyDescent="0.25">
      <c r="A1224">
        <v>1223</v>
      </c>
      <c r="B1224">
        <v>172.83908199999999</v>
      </c>
      <c r="C1224" s="4">
        <v>1</v>
      </c>
      <c r="P1224">
        <v>1</v>
      </c>
      <c r="Q1224" t="str">
        <f t="shared" si="20"/>
        <v>1</v>
      </c>
    </row>
    <row r="1225" spans="1:17" x14ac:dyDescent="0.25">
      <c r="A1225">
        <v>1224</v>
      </c>
      <c r="B1225">
        <v>172.80678599999999</v>
      </c>
      <c r="C1225" s="4">
        <v>1</v>
      </c>
      <c r="P1225">
        <v>1</v>
      </c>
      <c r="Q1225" t="str">
        <f t="shared" si="20"/>
        <v>1</v>
      </c>
    </row>
    <row r="1226" spans="1:17" x14ac:dyDescent="0.25">
      <c r="A1226">
        <v>1225</v>
      </c>
      <c r="B1226">
        <v>172.82301000000001</v>
      </c>
      <c r="C1226" s="4">
        <v>1</v>
      </c>
      <c r="P1226">
        <v>1</v>
      </c>
      <c r="Q1226" t="str">
        <f t="shared" si="20"/>
        <v>1</v>
      </c>
    </row>
    <row r="1227" spans="1:17" x14ac:dyDescent="0.25">
      <c r="A1227">
        <v>1226</v>
      </c>
      <c r="B1227">
        <v>172.84448900000001</v>
      </c>
      <c r="C1227" s="4">
        <v>1</v>
      </c>
      <c r="P1227">
        <v>1</v>
      </c>
      <c r="Q1227" t="str">
        <f t="shared" si="20"/>
        <v>1</v>
      </c>
    </row>
    <row r="1228" spans="1:17" x14ac:dyDescent="0.25">
      <c r="A1228">
        <v>1227</v>
      </c>
      <c r="B1228">
        <v>172.84311199999999</v>
      </c>
      <c r="C1228" s="4">
        <v>1</v>
      </c>
      <c r="P1228">
        <v>1</v>
      </c>
      <c r="Q1228" t="str">
        <f t="shared" si="20"/>
        <v>1</v>
      </c>
    </row>
    <row r="1229" spans="1:17" x14ac:dyDescent="0.25">
      <c r="A1229">
        <v>1228</v>
      </c>
      <c r="B1229">
        <v>172.852397</v>
      </c>
      <c r="C1229" s="4">
        <v>1</v>
      </c>
      <c r="H1229">
        <v>173.97413299999999</v>
      </c>
      <c r="I1229" s="5">
        <v>4</v>
      </c>
      <c r="P1229">
        <v>2</v>
      </c>
      <c r="Q1229" t="str">
        <f t="shared" si="20"/>
        <v>14</v>
      </c>
    </row>
    <row r="1230" spans="1:17" x14ac:dyDescent="0.25">
      <c r="A1230">
        <v>1229</v>
      </c>
      <c r="B1230">
        <v>172.852397</v>
      </c>
      <c r="C1230" s="4">
        <v>1</v>
      </c>
      <c r="H1230">
        <v>173.975764</v>
      </c>
      <c r="I1230" s="5">
        <v>4</v>
      </c>
      <c r="P1230">
        <v>2</v>
      </c>
      <c r="Q1230" t="str">
        <f t="shared" si="20"/>
        <v>14</v>
      </c>
    </row>
    <row r="1231" spans="1:17" x14ac:dyDescent="0.25">
      <c r="A1231">
        <v>1230</v>
      </c>
      <c r="H1231">
        <v>173.971633</v>
      </c>
      <c r="I1231" s="5">
        <v>4</v>
      </c>
      <c r="P1231">
        <v>1</v>
      </c>
      <c r="Q1231" t="str">
        <f t="shared" si="20"/>
        <v>4</v>
      </c>
    </row>
    <row r="1232" spans="1:17" x14ac:dyDescent="0.25">
      <c r="A1232">
        <v>1231</v>
      </c>
      <c r="F1232">
        <v>171.21362199999999</v>
      </c>
      <c r="G1232" s="3">
        <v>3</v>
      </c>
      <c r="H1232">
        <v>173.963469</v>
      </c>
      <c r="I1232" s="5">
        <v>4</v>
      </c>
      <c r="P1232">
        <v>2</v>
      </c>
      <c r="Q1232" t="str">
        <f t="shared" si="20"/>
        <v>34</v>
      </c>
    </row>
    <row r="1233" spans="1:17" x14ac:dyDescent="0.25">
      <c r="A1233">
        <v>1232</v>
      </c>
      <c r="F1233">
        <v>171.14719300000002</v>
      </c>
      <c r="G1233" s="3">
        <v>3</v>
      </c>
      <c r="H1233">
        <v>173.98</v>
      </c>
      <c r="I1233" s="5">
        <v>4</v>
      </c>
      <c r="P1233">
        <v>2</v>
      </c>
      <c r="Q1233" t="str">
        <f t="shared" si="20"/>
        <v>34</v>
      </c>
    </row>
    <row r="1234" spans="1:17" x14ac:dyDescent="0.25">
      <c r="A1234">
        <v>1233</v>
      </c>
      <c r="F1234">
        <v>171.17398</v>
      </c>
      <c r="G1234" s="3">
        <v>3</v>
      </c>
      <c r="H1234">
        <v>173.99601999999999</v>
      </c>
      <c r="I1234" s="5">
        <v>4</v>
      </c>
      <c r="P1234">
        <v>2</v>
      </c>
      <c r="Q1234" t="str">
        <f t="shared" si="20"/>
        <v>34</v>
      </c>
    </row>
    <row r="1235" spans="1:17" x14ac:dyDescent="0.25">
      <c r="A1235">
        <v>1234</v>
      </c>
      <c r="F1235">
        <v>171.16652999999999</v>
      </c>
      <c r="G1235" s="3">
        <v>3</v>
      </c>
      <c r="H1235">
        <v>174.019488</v>
      </c>
      <c r="I1235" s="5">
        <v>4</v>
      </c>
      <c r="P1235">
        <v>2</v>
      </c>
      <c r="Q1235" t="str">
        <f t="shared" si="20"/>
        <v>34</v>
      </c>
    </row>
    <row r="1236" spans="1:17" x14ac:dyDescent="0.25">
      <c r="A1236">
        <v>1235</v>
      </c>
      <c r="F1236">
        <v>171.17750100000001</v>
      </c>
      <c r="G1236" s="3">
        <v>3</v>
      </c>
      <c r="H1236">
        <v>174.00637699999999</v>
      </c>
      <c r="I1236" s="5">
        <v>4</v>
      </c>
      <c r="P1236">
        <v>2</v>
      </c>
      <c r="Q1236" t="str">
        <f t="shared" si="20"/>
        <v>34</v>
      </c>
    </row>
    <row r="1237" spans="1:17" x14ac:dyDescent="0.25">
      <c r="A1237">
        <v>1236</v>
      </c>
      <c r="F1237">
        <v>171.16499999999999</v>
      </c>
      <c r="G1237" s="3">
        <v>3</v>
      </c>
      <c r="H1237">
        <v>173.982551</v>
      </c>
      <c r="I1237" s="5">
        <v>4</v>
      </c>
      <c r="P1237">
        <v>2</v>
      </c>
      <c r="Q1237" t="str">
        <f t="shared" si="20"/>
        <v>34</v>
      </c>
    </row>
    <row r="1238" spans="1:17" x14ac:dyDescent="0.25">
      <c r="A1238">
        <v>1237</v>
      </c>
      <c r="D1238">
        <v>157.413724</v>
      </c>
      <c r="E1238" s="2">
        <v>2</v>
      </c>
      <c r="F1238">
        <v>171.12362400000001</v>
      </c>
      <c r="G1238" s="3">
        <v>3</v>
      </c>
      <c r="H1238">
        <v>173.97413299999999</v>
      </c>
      <c r="I1238" s="5">
        <v>4</v>
      </c>
      <c r="P1238">
        <v>3</v>
      </c>
      <c r="Q1238" t="str">
        <f t="shared" si="20"/>
        <v>234</v>
      </c>
    </row>
    <row r="1239" spans="1:17" x14ac:dyDescent="0.25">
      <c r="A1239">
        <v>1238</v>
      </c>
      <c r="D1239">
        <v>157.413724</v>
      </c>
      <c r="E1239" s="2">
        <v>2</v>
      </c>
      <c r="F1239">
        <v>171.15744899999999</v>
      </c>
      <c r="G1239" s="3">
        <v>3</v>
      </c>
      <c r="P1239">
        <v>2</v>
      </c>
      <c r="Q1239" t="str">
        <f t="shared" si="20"/>
        <v>23</v>
      </c>
    </row>
    <row r="1240" spans="1:17" x14ac:dyDescent="0.25">
      <c r="A1240">
        <v>1239</v>
      </c>
      <c r="D1240">
        <v>157.413724</v>
      </c>
      <c r="E1240" s="2">
        <v>2</v>
      </c>
      <c r="F1240">
        <v>171.21362199999999</v>
      </c>
      <c r="G1240" s="3">
        <v>3</v>
      </c>
      <c r="P1240">
        <v>2</v>
      </c>
      <c r="Q1240" t="str">
        <f t="shared" si="20"/>
        <v>23</v>
      </c>
    </row>
    <row r="1241" spans="1:17" x14ac:dyDescent="0.25">
      <c r="A1241">
        <v>1240</v>
      </c>
      <c r="D1241">
        <v>157.413724</v>
      </c>
      <c r="E1241" s="2">
        <v>2</v>
      </c>
      <c r="P1241">
        <v>1</v>
      </c>
      <c r="Q1241" t="str">
        <f t="shared" si="20"/>
        <v>2</v>
      </c>
    </row>
    <row r="1242" spans="1:17" x14ac:dyDescent="0.25">
      <c r="A1242">
        <v>1241</v>
      </c>
      <c r="D1242">
        <v>157.413724</v>
      </c>
      <c r="E1242" s="2">
        <v>2</v>
      </c>
      <c r="P1242">
        <v>1</v>
      </c>
      <c r="Q1242" t="str">
        <f t="shared" si="20"/>
        <v>2</v>
      </c>
    </row>
    <row r="1243" spans="1:17" x14ac:dyDescent="0.25">
      <c r="A1243">
        <v>1242</v>
      </c>
      <c r="D1243">
        <v>157.413724</v>
      </c>
      <c r="E1243" s="2">
        <v>2</v>
      </c>
      <c r="P1243">
        <v>1</v>
      </c>
      <c r="Q1243" t="str">
        <f t="shared" si="20"/>
        <v>2</v>
      </c>
    </row>
    <row r="1244" spans="1:17" x14ac:dyDescent="0.25">
      <c r="A1244">
        <v>1243</v>
      </c>
      <c r="D1244">
        <v>157.413724</v>
      </c>
      <c r="E1244" s="2">
        <v>2</v>
      </c>
      <c r="P1244">
        <v>1</v>
      </c>
      <c r="Q1244" t="str">
        <f t="shared" si="20"/>
        <v>2</v>
      </c>
    </row>
    <row r="1245" spans="1:17" x14ac:dyDescent="0.25">
      <c r="A1245">
        <v>1244</v>
      </c>
      <c r="D1245">
        <v>157.413724</v>
      </c>
      <c r="E1245" s="2">
        <v>2</v>
      </c>
      <c r="P1245">
        <v>1</v>
      </c>
      <c r="Q1245" t="str">
        <f t="shared" si="20"/>
        <v>2</v>
      </c>
    </row>
    <row r="1246" spans="1:17" x14ac:dyDescent="0.25">
      <c r="A1246">
        <v>1245</v>
      </c>
      <c r="B1246">
        <v>153.108724</v>
      </c>
      <c r="C1246" s="4">
        <v>1</v>
      </c>
      <c r="D1246">
        <v>157.413724</v>
      </c>
      <c r="E1246" s="2">
        <v>2</v>
      </c>
      <c r="P1246">
        <v>2</v>
      </c>
      <c r="Q1246" t="str">
        <f t="shared" si="20"/>
        <v>12</v>
      </c>
    </row>
    <row r="1247" spans="1:17" x14ac:dyDescent="0.25">
      <c r="A1247">
        <v>1246</v>
      </c>
      <c r="B1247">
        <v>153.108724</v>
      </c>
      <c r="C1247" s="4">
        <v>1</v>
      </c>
      <c r="D1247">
        <v>157.413724</v>
      </c>
      <c r="E1247" s="2">
        <v>2</v>
      </c>
      <c r="P1247">
        <v>2</v>
      </c>
      <c r="Q1247" t="str">
        <f t="shared" si="20"/>
        <v>12</v>
      </c>
    </row>
    <row r="1248" spans="1:17" x14ac:dyDescent="0.25">
      <c r="A1248">
        <v>1247</v>
      </c>
      <c r="B1248">
        <v>153.108724</v>
      </c>
      <c r="C1248" s="4">
        <v>1</v>
      </c>
      <c r="D1248">
        <v>157.413724</v>
      </c>
      <c r="E1248" s="2">
        <v>2</v>
      </c>
      <c r="P1248">
        <v>2</v>
      </c>
      <c r="Q1248" t="str">
        <f t="shared" si="20"/>
        <v>12</v>
      </c>
    </row>
    <row r="1249" spans="1:17" x14ac:dyDescent="0.25">
      <c r="A1249">
        <v>1248</v>
      </c>
      <c r="B1249">
        <v>153.108724</v>
      </c>
      <c r="C1249" s="4">
        <v>1</v>
      </c>
      <c r="D1249">
        <v>157.413724</v>
      </c>
      <c r="E1249" s="2">
        <v>2</v>
      </c>
      <c r="P1249">
        <v>2</v>
      </c>
      <c r="Q1249" t="str">
        <f t="shared" si="20"/>
        <v>12</v>
      </c>
    </row>
    <row r="1250" spans="1:17" x14ac:dyDescent="0.25">
      <c r="A1250">
        <v>1249</v>
      </c>
      <c r="B1250">
        <v>153.108724</v>
      </c>
      <c r="C1250" s="4">
        <v>1</v>
      </c>
      <c r="P1250">
        <v>1</v>
      </c>
      <c r="Q1250" t="str">
        <f t="shared" si="20"/>
        <v>1</v>
      </c>
    </row>
    <row r="1251" spans="1:17" x14ac:dyDescent="0.25">
      <c r="A1251">
        <v>1250</v>
      </c>
      <c r="B1251">
        <v>153.108724</v>
      </c>
      <c r="C1251" s="4">
        <v>1</v>
      </c>
      <c r="P1251">
        <v>1</v>
      </c>
      <c r="Q1251" t="str">
        <f t="shared" si="20"/>
        <v>1</v>
      </c>
    </row>
    <row r="1252" spans="1:17" x14ac:dyDescent="0.25">
      <c r="A1252">
        <v>1251</v>
      </c>
      <c r="B1252">
        <v>153.108724</v>
      </c>
      <c r="C1252" s="4">
        <v>1</v>
      </c>
      <c r="P1252">
        <v>1</v>
      </c>
      <c r="Q1252" t="str">
        <f t="shared" si="20"/>
        <v>1</v>
      </c>
    </row>
    <row r="1253" spans="1:17" x14ac:dyDescent="0.25">
      <c r="A1253">
        <v>1252</v>
      </c>
      <c r="B1253">
        <v>153.108724</v>
      </c>
      <c r="C1253" s="4">
        <v>1</v>
      </c>
      <c r="H1253">
        <v>154.340867</v>
      </c>
      <c r="I1253" s="5">
        <v>4</v>
      </c>
      <c r="P1253">
        <v>2</v>
      </c>
      <c r="Q1253" t="str">
        <f t="shared" si="20"/>
        <v>14</v>
      </c>
    </row>
    <row r="1254" spans="1:17" x14ac:dyDescent="0.25">
      <c r="A1254">
        <v>1253</v>
      </c>
      <c r="B1254">
        <v>153.108724</v>
      </c>
      <c r="C1254" s="4">
        <v>1</v>
      </c>
      <c r="H1254">
        <v>154.30535700000001</v>
      </c>
      <c r="I1254" s="5">
        <v>4</v>
      </c>
      <c r="P1254">
        <v>2</v>
      </c>
      <c r="Q1254" t="str">
        <f t="shared" si="20"/>
        <v>14</v>
      </c>
    </row>
    <row r="1255" spans="1:17" x14ac:dyDescent="0.25">
      <c r="A1255">
        <v>1254</v>
      </c>
      <c r="H1255">
        <v>154.30132599999999</v>
      </c>
      <c r="I1255" s="5">
        <v>4</v>
      </c>
      <c r="P1255">
        <v>1</v>
      </c>
      <c r="Q1255" t="str">
        <f t="shared" si="20"/>
        <v>4</v>
      </c>
    </row>
    <row r="1256" spans="1:17" x14ac:dyDescent="0.25">
      <c r="A1256">
        <v>1255</v>
      </c>
      <c r="H1256">
        <v>154.35398000000001</v>
      </c>
      <c r="I1256" s="5">
        <v>4</v>
      </c>
      <c r="P1256">
        <v>1</v>
      </c>
      <c r="Q1256" t="str">
        <f t="shared" si="20"/>
        <v>4</v>
      </c>
    </row>
    <row r="1257" spans="1:17" x14ac:dyDescent="0.25">
      <c r="A1257">
        <v>1256</v>
      </c>
      <c r="F1257">
        <v>152.707245</v>
      </c>
      <c r="G1257" s="3">
        <v>3</v>
      </c>
      <c r="H1257">
        <v>154.34056100000001</v>
      </c>
      <c r="I1257" s="5">
        <v>4</v>
      </c>
      <c r="P1257">
        <v>2</v>
      </c>
      <c r="Q1257" t="str">
        <f t="shared" si="20"/>
        <v>34</v>
      </c>
    </row>
    <row r="1258" spans="1:17" x14ac:dyDescent="0.25">
      <c r="A1258">
        <v>1257</v>
      </c>
      <c r="F1258">
        <v>152.578418</v>
      </c>
      <c r="G1258" s="3">
        <v>3</v>
      </c>
      <c r="H1258">
        <v>154.345969</v>
      </c>
      <c r="I1258" s="5">
        <v>4</v>
      </c>
      <c r="P1258">
        <v>2</v>
      </c>
      <c r="Q1258" t="str">
        <f t="shared" si="20"/>
        <v>34</v>
      </c>
    </row>
    <row r="1259" spans="1:17" x14ac:dyDescent="0.25">
      <c r="A1259">
        <v>1258</v>
      </c>
      <c r="F1259">
        <v>152.50760199999999</v>
      </c>
      <c r="G1259" s="3">
        <v>3</v>
      </c>
      <c r="H1259">
        <v>154.34780599999999</v>
      </c>
      <c r="I1259" s="5">
        <v>4</v>
      </c>
      <c r="P1259">
        <v>2</v>
      </c>
      <c r="Q1259" t="str">
        <f t="shared" si="20"/>
        <v>34</v>
      </c>
    </row>
    <row r="1260" spans="1:17" x14ac:dyDescent="0.25">
      <c r="A1260">
        <v>1259</v>
      </c>
      <c r="F1260">
        <v>152.540255</v>
      </c>
      <c r="G1260" s="3">
        <v>3</v>
      </c>
      <c r="H1260">
        <v>154.391581</v>
      </c>
      <c r="I1260" s="5">
        <v>4</v>
      </c>
      <c r="P1260">
        <v>2</v>
      </c>
      <c r="Q1260" t="str">
        <f t="shared" si="20"/>
        <v>34</v>
      </c>
    </row>
    <row r="1261" spans="1:17" x14ac:dyDescent="0.25">
      <c r="A1261">
        <v>1260</v>
      </c>
      <c r="F1261">
        <v>152.52658099999999</v>
      </c>
      <c r="G1261" s="3">
        <v>3</v>
      </c>
      <c r="H1261">
        <v>154.42132599999999</v>
      </c>
      <c r="I1261" s="5">
        <v>4</v>
      </c>
      <c r="P1261">
        <v>2</v>
      </c>
      <c r="Q1261" t="str">
        <f t="shared" si="20"/>
        <v>34</v>
      </c>
    </row>
    <row r="1262" spans="1:17" x14ac:dyDescent="0.25">
      <c r="A1262">
        <v>1261</v>
      </c>
      <c r="F1262">
        <v>152.52265299999999</v>
      </c>
      <c r="G1262" s="3">
        <v>3</v>
      </c>
      <c r="H1262">
        <v>154.340867</v>
      </c>
      <c r="I1262" s="5">
        <v>4</v>
      </c>
      <c r="P1262">
        <v>2</v>
      </c>
      <c r="Q1262" t="str">
        <f t="shared" si="20"/>
        <v>34</v>
      </c>
    </row>
    <row r="1263" spans="1:17" x14ac:dyDescent="0.25">
      <c r="A1263">
        <v>1262</v>
      </c>
      <c r="F1263">
        <v>152.58132599999999</v>
      </c>
      <c r="G1263" s="3">
        <v>3</v>
      </c>
      <c r="H1263">
        <v>154.340867</v>
      </c>
      <c r="I1263" s="5">
        <v>4</v>
      </c>
      <c r="P1263">
        <v>2</v>
      </c>
      <c r="Q1263" t="str">
        <f t="shared" si="20"/>
        <v>34</v>
      </c>
    </row>
    <row r="1264" spans="1:17" x14ac:dyDescent="0.25">
      <c r="A1264">
        <v>1263</v>
      </c>
      <c r="F1264">
        <v>152.45709199999999</v>
      </c>
      <c r="G1264" s="3">
        <v>3</v>
      </c>
      <c r="P1264">
        <v>1</v>
      </c>
      <c r="Q1264" t="str">
        <f t="shared" si="20"/>
        <v>3</v>
      </c>
    </row>
    <row r="1265" spans="1:17" x14ac:dyDescent="0.25">
      <c r="A1265">
        <v>1264</v>
      </c>
      <c r="F1265">
        <v>152.707245</v>
      </c>
      <c r="G1265" s="3">
        <v>3</v>
      </c>
      <c r="P1265">
        <v>1</v>
      </c>
      <c r="Q1265" t="str">
        <f t="shared" si="20"/>
        <v>3</v>
      </c>
    </row>
    <row r="1266" spans="1:17" x14ac:dyDescent="0.25">
      <c r="A1266">
        <v>1265</v>
      </c>
      <c r="P1266">
        <v>0</v>
      </c>
      <c r="Q1266" t="str">
        <f t="shared" si="20"/>
        <v/>
      </c>
    </row>
    <row r="1267" spans="1:17" x14ac:dyDescent="0.25">
      <c r="A1267">
        <v>1266</v>
      </c>
      <c r="P1267">
        <v>0</v>
      </c>
      <c r="Q1267" t="str">
        <f t="shared" si="20"/>
        <v/>
      </c>
    </row>
    <row r="1268" spans="1:17" x14ac:dyDescent="0.25">
      <c r="A1268">
        <v>1267</v>
      </c>
      <c r="D1268">
        <v>123.12549100000001</v>
      </c>
      <c r="E1268" s="2">
        <v>2</v>
      </c>
      <c r="P1268">
        <v>1</v>
      </c>
      <c r="Q1268" t="str">
        <f t="shared" si="20"/>
        <v>2</v>
      </c>
    </row>
    <row r="1269" spans="1:17" x14ac:dyDescent="0.25">
      <c r="A1269">
        <v>1268</v>
      </c>
      <c r="D1269">
        <v>123.15048800000001</v>
      </c>
      <c r="E1269" s="2">
        <v>2</v>
      </c>
      <c r="P1269">
        <v>1</v>
      </c>
      <c r="Q1269" t="str">
        <f t="shared" si="20"/>
        <v>2</v>
      </c>
    </row>
    <row r="1270" spans="1:17" x14ac:dyDescent="0.25">
      <c r="A1270">
        <v>1269</v>
      </c>
      <c r="D1270">
        <v>123.15662600000002</v>
      </c>
      <c r="E1270" s="2">
        <v>2</v>
      </c>
      <c r="P1270">
        <v>1</v>
      </c>
      <c r="Q1270" t="str">
        <f t="shared" si="20"/>
        <v>2</v>
      </c>
    </row>
    <row r="1271" spans="1:17" x14ac:dyDescent="0.25">
      <c r="A1271">
        <v>1270</v>
      </c>
      <c r="D1271">
        <v>123.13399700000001</v>
      </c>
      <c r="E1271" s="2">
        <v>2</v>
      </c>
      <c r="P1271">
        <v>1</v>
      </c>
      <c r="Q1271" t="str">
        <f t="shared" si="20"/>
        <v>2</v>
      </c>
    </row>
    <row r="1272" spans="1:17" x14ac:dyDescent="0.25">
      <c r="A1272">
        <v>1271</v>
      </c>
      <c r="B1272">
        <v>118.26034000000001</v>
      </c>
      <c r="C1272" s="4">
        <v>1</v>
      </c>
      <c r="D1272">
        <v>123.13312000000002</v>
      </c>
      <c r="E1272" s="2">
        <v>2</v>
      </c>
      <c r="P1272">
        <v>2</v>
      </c>
      <c r="Q1272" t="str">
        <f t="shared" si="20"/>
        <v>12</v>
      </c>
    </row>
    <row r="1273" spans="1:17" x14ac:dyDescent="0.25">
      <c r="A1273">
        <v>1272</v>
      </c>
      <c r="B1273">
        <v>118.24353600000001</v>
      </c>
      <c r="C1273" s="4">
        <v>1</v>
      </c>
      <c r="D1273">
        <v>123.154459</v>
      </c>
      <c r="E1273" s="2">
        <v>2</v>
      </c>
      <c r="P1273">
        <v>2</v>
      </c>
      <c r="Q1273" t="str">
        <f t="shared" si="20"/>
        <v>12</v>
      </c>
    </row>
    <row r="1274" spans="1:17" x14ac:dyDescent="0.25">
      <c r="A1274">
        <v>1273</v>
      </c>
      <c r="B1274">
        <v>118.282813</v>
      </c>
      <c r="C1274" s="4">
        <v>1</v>
      </c>
      <c r="D1274">
        <v>123.12802000000001</v>
      </c>
      <c r="E1274" s="2">
        <v>2</v>
      </c>
      <c r="P1274">
        <v>2</v>
      </c>
      <c r="Q1274" t="str">
        <f t="shared" si="20"/>
        <v>12</v>
      </c>
    </row>
    <row r="1275" spans="1:17" x14ac:dyDescent="0.25">
      <c r="A1275">
        <v>1274</v>
      </c>
      <c r="B1275">
        <v>118.26915200000002</v>
      </c>
      <c r="C1275" s="4">
        <v>1</v>
      </c>
      <c r="D1275">
        <v>123.14652100000001</v>
      </c>
      <c r="E1275" s="2">
        <v>2</v>
      </c>
      <c r="P1275">
        <v>2</v>
      </c>
      <c r="Q1275" t="str">
        <f t="shared" si="20"/>
        <v>12</v>
      </c>
    </row>
    <row r="1276" spans="1:17" x14ac:dyDescent="0.25">
      <c r="A1276">
        <v>1275</v>
      </c>
      <c r="B1276">
        <v>118.24806800000002</v>
      </c>
      <c r="C1276" s="4">
        <v>1</v>
      </c>
      <c r="D1276">
        <v>123.12549100000001</v>
      </c>
      <c r="E1276" s="2">
        <v>2</v>
      </c>
      <c r="P1276">
        <v>2</v>
      </c>
      <c r="Q1276" t="str">
        <f t="shared" si="20"/>
        <v>12</v>
      </c>
    </row>
    <row r="1277" spans="1:17" x14ac:dyDescent="0.25">
      <c r="A1277">
        <v>1276</v>
      </c>
      <c r="B1277">
        <v>118.23266100000001</v>
      </c>
      <c r="C1277" s="4">
        <v>1</v>
      </c>
      <c r="P1277">
        <v>1</v>
      </c>
      <c r="Q1277" t="str">
        <f t="shared" si="20"/>
        <v>1</v>
      </c>
    </row>
    <row r="1278" spans="1:17" x14ac:dyDescent="0.25">
      <c r="A1278">
        <v>1277</v>
      </c>
      <c r="B1278">
        <v>118.25837900000002</v>
      </c>
      <c r="C1278" s="4">
        <v>1</v>
      </c>
      <c r="P1278">
        <v>1</v>
      </c>
      <c r="Q1278" t="str">
        <f t="shared" si="20"/>
        <v>1</v>
      </c>
    </row>
    <row r="1279" spans="1:17" x14ac:dyDescent="0.25">
      <c r="A1279">
        <v>1278</v>
      </c>
      <c r="B1279">
        <v>118.20441300000002</v>
      </c>
      <c r="C1279" s="4">
        <v>1</v>
      </c>
      <c r="P1279">
        <v>1</v>
      </c>
      <c r="Q1279" t="str">
        <f t="shared" si="20"/>
        <v>1</v>
      </c>
    </row>
    <row r="1280" spans="1:17" x14ac:dyDescent="0.25">
      <c r="A1280">
        <v>1279</v>
      </c>
      <c r="B1280">
        <v>118.23168000000001</v>
      </c>
      <c r="C1280" s="4">
        <v>1</v>
      </c>
      <c r="H1280">
        <v>118.45280300000002</v>
      </c>
      <c r="I1280" s="5">
        <v>4</v>
      </c>
      <c r="P1280">
        <v>2</v>
      </c>
      <c r="Q1280" t="str">
        <f t="shared" si="20"/>
        <v>14</v>
      </c>
    </row>
    <row r="1281" spans="1:17" x14ac:dyDescent="0.25">
      <c r="A1281">
        <v>1280</v>
      </c>
      <c r="B1281">
        <v>118.26034000000001</v>
      </c>
      <c r="C1281" s="4">
        <v>1</v>
      </c>
      <c r="H1281">
        <v>118.49450200000001</v>
      </c>
      <c r="I1281" s="5">
        <v>4</v>
      </c>
      <c r="P1281">
        <v>2</v>
      </c>
      <c r="Q1281" t="str">
        <f t="shared" si="20"/>
        <v>14</v>
      </c>
    </row>
    <row r="1282" spans="1:17" x14ac:dyDescent="0.25">
      <c r="A1282">
        <v>1281</v>
      </c>
      <c r="F1282">
        <v>117.17024500000001</v>
      </c>
      <c r="G1282" s="3">
        <v>3</v>
      </c>
      <c r="H1282">
        <v>118.47981100000001</v>
      </c>
      <c r="I1282" s="5">
        <v>4</v>
      </c>
      <c r="P1282">
        <v>2</v>
      </c>
      <c r="Q1282" t="str">
        <f t="shared" ref="Q1282:Q1345" si="21">CONCATENATE(C1282,E1282,G1282,I1282)</f>
        <v>34</v>
      </c>
    </row>
    <row r="1283" spans="1:17" x14ac:dyDescent="0.25">
      <c r="A1283">
        <v>1282</v>
      </c>
      <c r="F1283">
        <v>117.19818000000001</v>
      </c>
      <c r="G1283" s="3">
        <v>3</v>
      </c>
      <c r="H1283">
        <v>118.47151400000001</v>
      </c>
      <c r="I1283" s="5">
        <v>4</v>
      </c>
      <c r="P1283">
        <v>2</v>
      </c>
      <c r="Q1283" t="str">
        <f t="shared" si="21"/>
        <v>34</v>
      </c>
    </row>
    <row r="1284" spans="1:17" x14ac:dyDescent="0.25">
      <c r="A1284">
        <v>1283</v>
      </c>
      <c r="F1284">
        <v>117.14998500000002</v>
      </c>
      <c r="G1284" s="3">
        <v>3</v>
      </c>
      <c r="H1284">
        <v>118.47651100000002</v>
      </c>
      <c r="I1284" s="5">
        <v>4</v>
      </c>
      <c r="P1284">
        <v>2</v>
      </c>
      <c r="Q1284" t="str">
        <f t="shared" si="21"/>
        <v>34</v>
      </c>
    </row>
    <row r="1285" spans="1:17" x14ac:dyDescent="0.25">
      <c r="A1285">
        <v>1284</v>
      </c>
      <c r="F1285">
        <v>117.22869300000001</v>
      </c>
      <c r="G1285" s="3">
        <v>3</v>
      </c>
      <c r="H1285">
        <v>118.48440000000001</v>
      </c>
      <c r="I1285" s="5">
        <v>4</v>
      </c>
      <c r="P1285">
        <v>2</v>
      </c>
      <c r="Q1285" t="str">
        <f t="shared" si="21"/>
        <v>34</v>
      </c>
    </row>
    <row r="1286" spans="1:17" x14ac:dyDescent="0.25">
      <c r="A1286">
        <v>1285</v>
      </c>
      <c r="F1286">
        <v>117.20246</v>
      </c>
      <c r="G1286" s="3">
        <v>3</v>
      </c>
      <c r="H1286">
        <v>118.49362400000001</v>
      </c>
      <c r="I1286" s="5">
        <v>4</v>
      </c>
      <c r="P1286">
        <v>2</v>
      </c>
      <c r="Q1286" t="str">
        <f t="shared" si="21"/>
        <v>34</v>
      </c>
    </row>
    <row r="1287" spans="1:17" x14ac:dyDescent="0.25">
      <c r="A1287">
        <v>1286</v>
      </c>
      <c r="F1287">
        <v>117.16869600000001</v>
      </c>
      <c r="G1287" s="3">
        <v>3</v>
      </c>
      <c r="H1287">
        <v>118.49847300000002</v>
      </c>
      <c r="I1287" s="5">
        <v>4</v>
      </c>
      <c r="P1287">
        <v>2</v>
      </c>
      <c r="Q1287" t="str">
        <f t="shared" si="21"/>
        <v>34</v>
      </c>
    </row>
    <row r="1288" spans="1:17" x14ac:dyDescent="0.25">
      <c r="A1288">
        <v>1287</v>
      </c>
      <c r="F1288">
        <v>117.17446800000002</v>
      </c>
      <c r="G1288" s="3">
        <v>3</v>
      </c>
      <c r="H1288">
        <v>118.48779900000001</v>
      </c>
      <c r="I1288" s="5">
        <v>4</v>
      </c>
      <c r="P1288">
        <v>2</v>
      </c>
      <c r="Q1288" t="str">
        <f t="shared" si="21"/>
        <v>34</v>
      </c>
    </row>
    <row r="1289" spans="1:17" x14ac:dyDescent="0.25">
      <c r="A1289">
        <v>1288</v>
      </c>
      <c r="F1289">
        <v>117.17179000000002</v>
      </c>
      <c r="G1289" s="3">
        <v>3</v>
      </c>
      <c r="H1289">
        <v>118.45280300000002</v>
      </c>
      <c r="I1289" s="5">
        <v>4</v>
      </c>
      <c r="P1289">
        <v>2</v>
      </c>
      <c r="Q1289" t="str">
        <f t="shared" si="21"/>
        <v>34</v>
      </c>
    </row>
    <row r="1290" spans="1:17" x14ac:dyDescent="0.25">
      <c r="A1290">
        <v>1289</v>
      </c>
      <c r="F1290">
        <v>117.17024500000001</v>
      </c>
      <c r="G1290" s="3">
        <v>3</v>
      </c>
      <c r="H1290">
        <v>118.45280300000002</v>
      </c>
      <c r="I1290" s="5">
        <v>4</v>
      </c>
      <c r="P1290">
        <v>2</v>
      </c>
      <c r="Q1290" t="str">
        <f t="shared" si="21"/>
        <v>34</v>
      </c>
    </row>
    <row r="1291" spans="1:17" x14ac:dyDescent="0.25">
      <c r="A1291">
        <v>1290</v>
      </c>
      <c r="P1291">
        <v>0</v>
      </c>
      <c r="Q1291" t="str">
        <f t="shared" si="21"/>
        <v/>
      </c>
    </row>
    <row r="1292" spans="1:17" x14ac:dyDescent="0.25">
      <c r="A1292">
        <v>1291</v>
      </c>
      <c r="D1292">
        <v>96.942551000000009</v>
      </c>
      <c r="E1292" s="2">
        <v>2</v>
      </c>
      <c r="P1292">
        <v>1</v>
      </c>
      <c r="Q1292" t="str">
        <f t="shared" si="21"/>
        <v>2</v>
      </c>
    </row>
    <row r="1293" spans="1:17" x14ac:dyDescent="0.25">
      <c r="A1293">
        <v>1292</v>
      </c>
      <c r="D1293">
        <v>96.948428000000007</v>
      </c>
      <c r="E1293" s="2">
        <v>2</v>
      </c>
      <c r="P1293">
        <v>1</v>
      </c>
      <c r="Q1293" t="str">
        <f t="shared" si="21"/>
        <v>2</v>
      </c>
    </row>
    <row r="1294" spans="1:17" x14ac:dyDescent="0.25">
      <c r="A1294">
        <v>1293</v>
      </c>
      <c r="D1294">
        <v>96.957189999999997</v>
      </c>
      <c r="E1294" s="2">
        <v>2</v>
      </c>
      <c r="P1294">
        <v>1</v>
      </c>
      <c r="Q1294" t="str">
        <f t="shared" si="21"/>
        <v>2</v>
      </c>
    </row>
    <row r="1295" spans="1:17" x14ac:dyDescent="0.25">
      <c r="A1295">
        <v>1294</v>
      </c>
      <c r="D1295">
        <v>96.954408999999998</v>
      </c>
      <c r="E1295" s="2">
        <v>2</v>
      </c>
      <c r="P1295">
        <v>1</v>
      </c>
      <c r="Q1295" t="str">
        <f t="shared" si="21"/>
        <v>2</v>
      </c>
    </row>
    <row r="1296" spans="1:17" x14ac:dyDescent="0.25">
      <c r="A1296">
        <v>1295</v>
      </c>
      <c r="D1296">
        <v>96.94502700000001</v>
      </c>
      <c r="E1296" s="2">
        <v>2</v>
      </c>
      <c r="P1296">
        <v>1</v>
      </c>
      <c r="Q1296" t="str">
        <f t="shared" si="21"/>
        <v>2</v>
      </c>
    </row>
    <row r="1297" spans="1:17" x14ac:dyDescent="0.25">
      <c r="A1297">
        <v>1296</v>
      </c>
      <c r="B1297">
        <v>91.499491000000006</v>
      </c>
      <c r="C1297" s="4">
        <v>1</v>
      </c>
      <c r="D1297">
        <v>96.909720000000007</v>
      </c>
      <c r="E1297" s="2">
        <v>2</v>
      </c>
      <c r="P1297">
        <v>2</v>
      </c>
      <c r="Q1297" t="str">
        <f t="shared" si="21"/>
        <v>12</v>
      </c>
    </row>
    <row r="1298" spans="1:17" x14ac:dyDescent="0.25">
      <c r="A1298">
        <v>1297</v>
      </c>
      <c r="B1298">
        <v>91.532481000000004</v>
      </c>
      <c r="C1298" s="4">
        <v>1</v>
      </c>
      <c r="D1298">
        <v>96.914307000000008</v>
      </c>
      <c r="E1298" s="2">
        <v>2</v>
      </c>
      <c r="P1298">
        <v>2</v>
      </c>
      <c r="Q1298" t="str">
        <f t="shared" si="21"/>
        <v>12</v>
      </c>
    </row>
    <row r="1299" spans="1:17" x14ac:dyDescent="0.25">
      <c r="A1299">
        <v>1298</v>
      </c>
      <c r="B1299">
        <v>91.50366600000001</v>
      </c>
      <c r="C1299" s="4">
        <v>1</v>
      </c>
      <c r="D1299">
        <v>96.832042999999999</v>
      </c>
      <c r="E1299" s="2">
        <v>2</v>
      </c>
      <c r="P1299">
        <v>2</v>
      </c>
      <c r="Q1299" t="str">
        <f t="shared" si="21"/>
        <v>12</v>
      </c>
    </row>
    <row r="1300" spans="1:17" x14ac:dyDescent="0.25">
      <c r="A1300">
        <v>1299</v>
      </c>
      <c r="B1300">
        <v>91.519129000000007</v>
      </c>
      <c r="C1300" s="4">
        <v>1</v>
      </c>
      <c r="D1300">
        <v>96.842352000000005</v>
      </c>
      <c r="E1300" s="2">
        <v>2</v>
      </c>
      <c r="P1300">
        <v>2</v>
      </c>
      <c r="Q1300" t="str">
        <f t="shared" si="21"/>
        <v>12</v>
      </c>
    </row>
    <row r="1301" spans="1:17" x14ac:dyDescent="0.25">
      <c r="A1301">
        <v>1300</v>
      </c>
      <c r="B1301">
        <v>91.512788999999998</v>
      </c>
      <c r="C1301" s="4">
        <v>1</v>
      </c>
      <c r="D1301">
        <v>96.942551000000009</v>
      </c>
      <c r="E1301" s="2">
        <v>2</v>
      </c>
      <c r="P1301">
        <v>2</v>
      </c>
      <c r="Q1301" t="str">
        <f t="shared" si="21"/>
        <v>12</v>
      </c>
    </row>
    <row r="1302" spans="1:17" x14ac:dyDescent="0.25">
      <c r="A1302">
        <v>1301</v>
      </c>
      <c r="B1302">
        <v>91.505162000000013</v>
      </c>
      <c r="C1302" s="4">
        <v>1</v>
      </c>
      <c r="P1302">
        <v>1</v>
      </c>
      <c r="Q1302" t="str">
        <f t="shared" si="21"/>
        <v>1</v>
      </c>
    </row>
    <row r="1303" spans="1:17" x14ac:dyDescent="0.25">
      <c r="A1303">
        <v>1302</v>
      </c>
      <c r="B1303">
        <v>91.475110999999998</v>
      </c>
      <c r="C1303" s="4">
        <v>1</v>
      </c>
      <c r="P1303">
        <v>1</v>
      </c>
      <c r="Q1303" t="str">
        <f t="shared" si="21"/>
        <v>1</v>
      </c>
    </row>
    <row r="1304" spans="1:17" x14ac:dyDescent="0.25">
      <c r="A1304">
        <v>1303</v>
      </c>
      <c r="B1304">
        <v>91.501296000000011</v>
      </c>
      <c r="C1304" s="4">
        <v>1</v>
      </c>
      <c r="P1304">
        <v>1</v>
      </c>
      <c r="Q1304" t="str">
        <f t="shared" si="21"/>
        <v>1</v>
      </c>
    </row>
    <row r="1305" spans="1:17" x14ac:dyDescent="0.25">
      <c r="A1305">
        <v>1304</v>
      </c>
      <c r="B1305">
        <v>91.499491000000006</v>
      </c>
      <c r="C1305" s="4">
        <v>1</v>
      </c>
      <c r="H1305">
        <v>90.775973000000008</v>
      </c>
      <c r="I1305" s="5">
        <v>4</v>
      </c>
      <c r="P1305">
        <v>2</v>
      </c>
      <c r="Q1305" t="str">
        <f t="shared" si="21"/>
        <v>14</v>
      </c>
    </row>
    <row r="1306" spans="1:17" x14ac:dyDescent="0.25">
      <c r="A1306">
        <v>1305</v>
      </c>
      <c r="B1306">
        <v>91.499491000000006</v>
      </c>
      <c r="C1306" s="4">
        <v>1</v>
      </c>
      <c r="H1306">
        <v>90.68989400000001</v>
      </c>
      <c r="I1306" s="5">
        <v>4</v>
      </c>
      <c r="P1306">
        <v>2</v>
      </c>
      <c r="Q1306" t="str">
        <f t="shared" si="21"/>
        <v>14</v>
      </c>
    </row>
    <row r="1307" spans="1:17" x14ac:dyDescent="0.25">
      <c r="A1307">
        <v>1306</v>
      </c>
      <c r="F1307">
        <v>89.610880000000009</v>
      </c>
      <c r="G1307" s="3">
        <v>3</v>
      </c>
      <c r="H1307">
        <v>90.730769000000009</v>
      </c>
      <c r="I1307" s="5">
        <v>4</v>
      </c>
      <c r="P1307">
        <v>2</v>
      </c>
      <c r="Q1307" t="str">
        <f t="shared" si="21"/>
        <v>34</v>
      </c>
    </row>
    <row r="1308" spans="1:17" x14ac:dyDescent="0.25">
      <c r="A1308">
        <v>1307</v>
      </c>
      <c r="F1308">
        <v>89.508206000000001</v>
      </c>
      <c r="G1308" s="3">
        <v>3</v>
      </c>
      <c r="H1308">
        <v>90.749274000000014</v>
      </c>
      <c r="I1308" s="5">
        <v>4</v>
      </c>
      <c r="P1308">
        <v>2</v>
      </c>
      <c r="Q1308" t="str">
        <f t="shared" si="21"/>
        <v>34</v>
      </c>
    </row>
    <row r="1309" spans="1:17" x14ac:dyDescent="0.25">
      <c r="A1309">
        <v>1308</v>
      </c>
      <c r="F1309">
        <v>89.572583000000009</v>
      </c>
      <c r="G1309" s="3">
        <v>3</v>
      </c>
      <c r="H1309">
        <v>90.741849999999999</v>
      </c>
      <c r="I1309" s="5">
        <v>4</v>
      </c>
      <c r="P1309">
        <v>2</v>
      </c>
      <c r="Q1309" t="str">
        <f t="shared" si="21"/>
        <v>34</v>
      </c>
    </row>
    <row r="1310" spans="1:17" x14ac:dyDescent="0.25">
      <c r="A1310">
        <v>1309</v>
      </c>
      <c r="F1310">
        <v>89.548308000000006</v>
      </c>
      <c r="G1310" s="3">
        <v>3</v>
      </c>
      <c r="H1310">
        <v>90.74283100000001</v>
      </c>
      <c r="I1310" s="5">
        <v>4</v>
      </c>
      <c r="P1310">
        <v>2</v>
      </c>
      <c r="Q1310" t="str">
        <f t="shared" si="21"/>
        <v>34</v>
      </c>
    </row>
    <row r="1311" spans="1:17" x14ac:dyDescent="0.25">
      <c r="A1311">
        <v>1310</v>
      </c>
      <c r="F1311">
        <v>89.590983000000008</v>
      </c>
      <c r="G1311" s="3">
        <v>3</v>
      </c>
      <c r="H1311">
        <v>90.757470000000012</v>
      </c>
      <c r="I1311" s="5">
        <v>4</v>
      </c>
      <c r="P1311">
        <v>2</v>
      </c>
      <c r="Q1311" t="str">
        <f t="shared" si="21"/>
        <v>34</v>
      </c>
    </row>
    <row r="1312" spans="1:17" x14ac:dyDescent="0.25">
      <c r="A1312">
        <v>1311</v>
      </c>
      <c r="F1312">
        <v>89.632580000000004</v>
      </c>
      <c r="G1312" s="3">
        <v>3</v>
      </c>
      <c r="H1312">
        <v>90.759633000000008</v>
      </c>
      <c r="I1312" s="5">
        <v>4</v>
      </c>
      <c r="P1312">
        <v>2</v>
      </c>
      <c r="Q1312" t="str">
        <f t="shared" si="21"/>
        <v>34</v>
      </c>
    </row>
    <row r="1313" spans="1:17" x14ac:dyDescent="0.25">
      <c r="A1313">
        <v>1312</v>
      </c>
      <c r="F1313">
        <v>89.630879000000007</v>
      </c>
      <c r="G1313" s="3">
        <v>3</v>
      </c>
      <c r="H1313">
        <v>90.752983999999998</v>
      </c>
      <c r="I1313" s="5">
        <v>4</v>
      </c>
      <c r="P1313">
        <v>2</v>
      </c>
      <c r="Q1313" t="str">
        <f t="shared" si="21"/>
        <v>34</v>
      </c>
    </row>
    <row r="1314" spans="1:17" x14ac:dyDescent="0.25">
      <c r="A1314">
        <v>1313</v>
      </c>
      <c r="F1314">
        <v>89.566708000000006</v>
      </c>
      <c r="G1314" s="3">
        <v>3</v>
      </c>
      <c r="H1314">
        <v>90.775973000000008</v>
      </c>
      <c r="I1314" s="5">
        <v>4</v>
      </c>
      <c r="P1314">
        <v>2</v>
      </c>
      <c r="Q1314" t="str">
        <f t="shared" si="21"/>
        <v>34</v>
      </c>
    </row>
    <row r="1315" spans="1:17" x14ac:dyDescent="0.25">
      <c r="A1315">
        <v>1314</v>
      </c>
      <c r="F1315">
        <v>89.495629000000008</v>
      </c>
      <c r="G1315" s="3">
        <v>3</v>
      </c>
      <c r="H1315">
        <v>90.775973000000008</v>
      </c>
      <c r="I1315" s="5">
        <v>4</v>
      </c>
      <c r="P1315">
        <v>2</v>
      </c>
      <c r="Q1315" t="str">
        <f t="shared" si="21"/>
        <v>34</v>
      </c>
    </row>
    <row r="1316" spans="1:17" x14ac:dyDescent="0.25">
      <c r="A1316">
        <v>1315</v>
      </c>
      <c r="F1316">
        <v>89.610880000000009</v>
      </c>
      <c r="G1316" s="3">
        <v>3</v>
      </c>
      <c r="P1316">
        <v>1</v>
      </c>
      <c r="Q1316" t="str">
        <f t="shared" si="21"/>
        <v>3</v>
      </c>
    </row>
    <row r="1317" spans="1:17" x14ac:dyDescent="0.25">
      <c r="A1317">
        <v>1316</v>
      </c>
      <c r="D1317">
        <v>73.773113000000009</v>
      </c>
      <c r="E1317" s="2">
        <v>2</v>
      </c>
      <c r="P1317">
        <v>1</v>
      </c>
      <c r="Q1317" t="str">
        <f t="shared" si="21"/>
        <v>2</v>
      </c>
    </row>
    <row r="1318" spans="1:17" x14ac:dyDescent="0.25">
      <c r="A1318">
        <v>1317</v>
      </c>
      <c r="D1318">
        <v>73.76589700000001</v>
      </c>
      <c r="E1318" s="2">
        <v>2</v>
      </c>
      <c r="P1318">
        <v>1</v>
      </c>
      <c r="Q1318" t="str">
        <f t="shared" si="21"/>
        <v>2</v>
      </c>
    </row>
    <row r="1319" spans="1:17" x14ac:dyDescent="0.25">
      <c r="A1319">
        <v>1318</v>
      </c>
      <c r="D1319">
        <v>73.789916000000005</v>
      </c>
      <c r="E1319" s="2">
        <v>2</v>
      </c>
      <c r="P1319">
        <v>1</v>
      </c>
      <c r="Q1319" t="str">
        <f t="shared" si="21"/>
        <v>2</v>
      </c>
    </row>
    <row r="1320" spans="1:17" x14ac:dyDescent="0.25">
      <c r="A1320">
        <v>1319</v>
      </c>
      <c r="D1320">
        <v>73.817234000000013</v>
      </c>
      <c r="E1320" s="2">
        <v>2</v>
      </c>
      <c r="P1320">
        <v>1</v>
      </c>
      <c r="Q1320" t="str">
        <f t="shared" si="21"/>
        <v>2</v>
      </c>
    </row>
    <row r="1321" spans="1:17" x14ac:dyDescent="0.25">
      <c r="A1321">
        <v>1320</v>
      </c>
      <c r="D1321">
        <v>73.818574000000012</v>
      </c>
      <c r="E1321" s="2">
        <v>2</v>
      </c>
      <c r="P1321">
        <v>1</v>
      </c>
      <c r="Q1321" t="str">
        <f t="shared" si="21"/>
        <v>2</v>
      </c>
    </row>
    <row r="1322" spans="1:17" x14ac:dyDescent="0.25">
      <c r="A1322">
        <v>1321</v>
      </c>
      <c r="D1322">
        <v>73.797132000000005</v>
      </c>
      <c r="E1322" s="2">
        <v>2</v>
      </c>
      <c r="P1322">
        <v>1</v>
      </c>
      <c r="Q1322" t="str">
        <f t="shared" si="21"/>
        <v>2</v>
      </c>
    </row>
    <row r="1323" spans="1:17" x14ac:dyDescent="0.25">
      <c r="A1323">
        <v>1322</v>
      </c>
      <c r="B1323">
        <v>67.447970999999995</v>
      </c>
      <c r="C1323" s="4">
        <v>1</v>
      </c>
      <c r="D1323">
        <v>73.770329000000004</v>
      </c>
      <c r="E1323" s="2">
        <v>2</v>
      </c>
      <c r="P1323">
        <v>2</v>
      </c>
      <c r="Q1323" t="str">
        <f t="shared" si="21"/>
        <v>12</v>
      </c>
    </row>
    <row r="1324" spans="1:17" x14ac:dyDescent="0.25">
      <c r="A1324">
        <v>1323</v>
      </c>
      <c r="B1324">
        <v>67.480464000000012</v>
      </c>
      <c r="C1324" s="4">
        <v>1</v>
      </c>
      <c r="D1324">
        <v>73.725435000000004</v>
      </c>
      <c r="E1324" s="2">
        <v>2</v>
      </c>
      <c r="P1324">
        <v>2</v>
      </c>
      <c r="Q1324" t="str">
        <f t="shared" si="21"/>
        <v>12</v>
      </c>
    </row>
    <row r="1325" spans="1:17" x14ac:dyDescent="0.25">
      <c r="A1325">
        <v>1324</v>
      </c>
      <c r="B1325">
        <v>67.489742000000007</v>
      </c>
      <c r="C1325" s="4">
        <v>1</v>
      </c>
      <c r="D1325">
        <v>73.773113000000009</v>
      </c>
      <c r="E1325" s="2">
        <v>2</v>
      </c>
      <c r="P1325">
        <v>2</v>
      </c>
      <c r="Q1325" t="str">
        <f t="shared" si="21"/>
        <v>12</v>
      </c>
    </row>
    <row r="1326" spans="1:17" x14ac:dyDescent="0.25">
      <c r="A1326">
        <v>1325</v>
      </c>
      <c r="B1326">
        <v>67.481296</v>
      </c>
      <c r="C1326" s="4">
        <v>1</v>
      </c>
      <c r="D1326">
        <v>73.773113000000009</v>
      </c>
      <c r="E1326" s="2">
        <v>2</v>
      </c>
      <c r="P1326">
        <v>2</v>
      </c>
      <c r="Q1326" t="str">
        <f t="shared" si="21"/>
        <v>12</v>
      </c>
    </row>
    <row r="1327" spans="1:17" x14ac:dyDescent="0.25">
      <c r="A1327">
        <v>1326</v>
      </c>
      <c r="B1327">
        <v>67.457080000000005</v>
      </c>
      <c r="C1327" s="4">
        <v>1</v>
      </c>
      <c r="P1327">
        <v>1</v>
      </c>
      <c r="Q1327" t="str">
        <f t="shared" si="21"/>
        <v>1</v>
      </c>
    </row>
    <row r="1328" spans="1:17" x14ac:dyDescent="0.25">
      <c r="A1328">
        <v>1327</v>
      </c>
      <c r="B1328">
        <v>67.452026000000004</v>
      </c>
      <c r="C1328" s="4">
        <v>1</v>
      </c>
      <c r="P1328">
        <v>1</v>
      </c>
      <c r="Q1328" t="str">
        <f t="shared" si="21"/>
        <v>1</v>
      </c>
    </row>
    <row r="1329" spans="1:17" x14ac:dyDescent="0.25">
      <c r="A1329">
        <v>1328</v>
      </c>
      <c r="B1329">
        <v>67.519114999999999</v>
      </c>
      <c r="C1329" s="4">
        <v>1</v>
      </c>
      <c r="P1329">
        <v>1</v>
      </c>
      <c r="Q1329" t="str">
        <f t="shared" si="21"/>
        <v>1</v>
      </c>
    </row>
    <row r="1330" spans="1:17" x14ac:dyDescent="0.25">
      <c r="A1330">
        <v>1329</v>
      </c>
      <c r="B1330">
        <v>67.457911999999993</v>
      </c>
      <c r="C1330" s="4">
        <v>1</v>
      </c>
      <c r="P1330">
        <v>1</v>
      </c>
      <c r="Q1330" t="str">
        <f t="shared" si="21"/>
        <v>1</v>
      </c>
    </row>
    <row r="1331" spans="1:17" x14ac:dyDescent="0.25">
      <c r="A1331">
        <v>1330</v>
      </c>
      <c r="B1331">
        <v>67.447970999999995</v>
      </c>
      <c r="C1331" s="4">
        <v>1</v>
      </c>
      <c r="H1331">
        <v>66.653437999999994</v>
      </c>
      <c r="I1331" s="5">
        <v>4</v>
      </c>
      <c r="P1331">
        <v>2</v>
      </c>
      <c r="Q1331" t="str">
        <f t="shared" si="21"/>
        <v>14</v>
      </c>
    </row>
    <row r="1332" spans="1:17" x14ac:dyDescent="0.25">
      <c r="A1332">
        <v>1331</v>
      </c>
      <c r="H1332">
        <v>66.676563000000002</v>
      </c>
      <c r="I1332" s="5">
        <v>4</v>
      </c>
      <c r="P1332">
        <v>1</v>
      </c>
      <c r="Q1332" t="str">
        <f t="shared" si="21"/>
        <v>4</v>
      </c>
    </row>
    <row r="1333" spans="1:17" x14ac:dyDescent="0.25">
      <c r="A1333">
        <v>1332</v>
      </c>
      <c r="H1333">
        <v>66.687915000000004</v>
      </c>
      <c r="I1333" s="5">
        <v>4</v>
      </c>
      <c r="P1333">
        <v>1</v>
      </c>
      <c r="Q1333" t="str">
        <f t="shared" si="21"/>
        <v>4</v>
      </c>
    </row>
    <row r="1334" spans="1:17" x14ac:dyDescent="0.25">
      <c r="A1334">
        <v>1333</v>
      </c>
      <c r="H1334">
        <v>66.668173999999993</v>
      </c>
      <c r="I1334" s="5">
        <v>4</v>
      </c>
      <c r="P1334">
        <v>1</v>
      </c>
      <c r="Q1334" t="str">
        <f t="shared" si="21"/>
        <v>4</v>
      </c>
    </row>
    <row r="1335" spans="1:17" x14ac:dyDescent="0.25">
      <c r="A1335">
        <v>1334</v>
      </c>
      <c r="F1335">
        <v>64.712492999999995</v>
      </c>
      <c r="G1335" s="3">
        <v>3</v>
      </c>
      <c r="H1335">
        <v>66.692759999999993</v>
      </c>
      <c r="I1335" s="5">
        <v>4</v>
      </c>
      <c r="P1335">
        <v>2</v>
      </c>
      <c r="Q1335" t="str">
        <f t="shared" si="21"/>
        <v>34</v>
      </c>
    </row>
    <row r="1336" spans="1:17" x14ac:dyDescent="0.25">
      <c r="A1336">
        <v>1335</v>
      </c>
      <c r="F1336">
        <v>64.726245000000006</v>
      </c>
      <c r="G1336" s="3">
        <v>3</v>
      </c>
      <c r="H1336">
        <v>66.669059000000004</v>
      </c>
      <c r="I1336" s="5">
        <v>4</v>
      </c>
      <c r="P1336">
        <v>2</v>
      </c>
      <c r="Q1336" t="str">
        <f t="shared" si="21"/>
        <v>34</v>
      </c>
    </row>
    <row r="1337" spans="1:17" x14ac:dyDescent="0.25">
      <c r="A1337">
        <v>1336</v>
      </c>
      <c r="F1337">
        <v>64.741714000000002</v>
      </c>
      <c r="G1337" s="3">
        <v>3</v>
      </c>
      <c r="H1337">
        <v>66.707808999999997</v>
      </c>
      <c r="I1337" s="5">
        <v>4</v>
      </c>
      <c r="P1337">
        <v>2</v>
      </c>
      <c r="Q1337" t="str">
        <f t="shared" si="21"/>
        <v>34</v>
      </c>
    </row>
    <row r="1338" spans="1:17" x14ac:dyDescent="0.25">
      <c r="A1338">
        <v>1337</v>
      </c>
      <c r="D1338">
        <v>52.041038</v>
      </c>
      <c r="E1338" s="2">
        <v>2</v>
      </c>
      <c r="F1338">
        <v>64.760002</v>
      </c>
      <c r="G1338" s="3">
        <v>3</v>
      </c>
      <c r="H1338">
        <v>66.746039999999994</v>
      </c>
      <c r="I1338" s="5">
        <v>4</v>
      </c>
      <c r="P1338">
        <v>3</v>
      </c>
      <c r="Q1338" t="str">
        <f t="shared" si="21"/>
        <v>234</v>
      </c>
    </row>
    <row r="1339" spans="1:17" x14ac:dyDescent="0.25">
      <c r="A1339">
        <v>1338</v>
      </c>
      <c r="D1339">
        <v>51.999580000000002</v>
      </c>
      <c r="E1339" s="2">
        <v>2</v>
      </c>
      <c r="F1339">
        <v>64.750049000000004</v>
      </c>
      <c r="G1339" s="3">
        <v>3</v>
      </c>
      <c r="H1339">
        <v>66.692291000000012</v>
      </c>
      <c r="I1339" s="5">
        <v>4</v>
      </c>
      <c r="P1339">
        <v>3</v>
      </c>
      <c r="Q1339" t="str">
        <f t="shared" si="21"/>
        <v>234</v>
      </c>
    </row>
    <row r="1340" spans="1:17" x14ac:dyDescent="0.25">
      <c r="A1340">
        <v>1339</v>
      </c>
      <c r="D1340">
        <v>51.999790000000004</v>
      </c>
      <c r="E1340" s="2">
        <v>2</v>
      </c>
      <c r="F1340">
        <v>64.733902</v>
      </c>
      <c r="G1340" s="3">
        <v>3</v>
      </c>
      <c r="H1340">
        <v>66.651092000000006</v>
      </c>
      <c r="I1340" s="5">
        <v>4</v>
      </c>
      <c r="P1340">
        <v>3</v>
      </c>
      <c r="Q1340" t="str">
        <f t="shared" si="21"/>
        <v>234</v>
      </c>
    </row>
    <row r="1341" spans="1:17" x14ac:dyDescent="0.25">
      <c r="A1341">
        <v>1340</v>
      </c>
      <c r="D1341">
        <v>52.004947000000001</v>
      </c>
      <c r="E1341" s="2">
        <v>2</v>
      </c>
      <c r="F1341">
        <v>64.72286600000001</v>
      </c>
      <c r="G1341" s="3">
        <v>3</v>
      </c>
      <c r="H1341">
        <v>66.653437999999994</v>
      </c>
      <c r="I1341" s="5">
        <v>4</v>
      </c>
      <c r="P1341">
        <v>3</v>
      </c>
      <c r="Q1341" t="str">
        <f t="shared" si="21"/>
        <v>234</v>
      </c>
    </row>
    <row r="1342" spans="1:17" x14ac:dyDescent="0.25">
      <c r="A1342">
        <v>1341</v>
      </c>
      <c r="D1342">
        <v>52.028590999999999</v>
      </c>
      <c r="E1342" s="2">
        <v>2</v>
      </c>
      <c r="F1342">
        <v>64.662548000000001</v>
      </c>
      <c r="G1342" s="3">
        <v>3</v>
      </c>
      <c r="P1342">
        <v>2</v>
      </c>
      <c r="Q1342" t="str">
        <f t="shared" si="21"/>
        <v>23</v>
      </c>
    </row>
    <row r="1343" spans="1:17" x14ac:dyDescent="0.25">
      <c r="A1343">
        <v>1342</v>
      </c>
      <c r="D1343">
        <v>51.993019000000004</v>
      </c>
      <c r="E1343" s="2">
        <v>2</v>
      </c>
      <c r="F1343">
        <v>64.660308000000001</v>
      </c>
      <c r="G1343" s="3">
        <v>3</v>
      </c>
      <c r="P1343">
        <v>2</v>
      </c>
      <c r="Q1343" t="str">
        <f t="shared" si="21"/>
        <v>23</v>
      </c>
    </row>
    <row r="1344" spans="1:17" x14ac:dyDescent="0.25">
      <c r="A1344">
        <v>1343</v>
      </c>
      <c r="D1344">
        <v>51.974525</v>
      </c>
      <c r="E1344" s="2">
        <v>2</v>
      </c>
      <c r="F1344">
        <v>64.756771000000001</v>
      </c>
      <c r="G1344" s="3">
        <v>3</v>
      </c>
      <c r="P1344">
        <v>2</v>
      </c>
      <c r="Q1344" t="str">
        <f t="shared" si="21"/>
        <v>23</v>
      </c>
    </row>
    <row r="1345" spans="1:17" x14ac:dyDescent="0.25">
      <c r="A1345">
        <v>1344</v>
      </c>
      <c r="D1345">
        <v>51.987236000000003</v>
      </c>
      <c r="E1345" s="2">
        <v>2</v>
      </c>
      <c r="P1345">
        <v>1</v>
      </c>
      <c r="Q1345" t="str">
        <f t="shared" si="21"/>
        <v>2</v>
      </c>
    </row>
    <row r="1346" spans="1:17" x14ac:dyDescent="0.25">
      <c r="A1346">
        <v>1345</v>
      </c>
      <c r="D1346">
        <v>51.983905</v>
      </c>
      <c r="E1346" s="2">
        <v>2</v>
      </c>
      <c r="P1346">
        <v>1</v>
      </c>
      <c r="Q1346" t="str">
        <f t="shared" ref="Q1346:Q1360" si="22">CONCATENATE(C1346,E1346,G1346,I1346)</f>
        <v>2</v>
      </c>
    </row>
    <row r="1347" spans="1:17" x14ac:dyDescent="0.25">
      <c r="A1347">
        <v>1346</v>
      </c>
      <c r="B1347">
        <v>44.886507999999999</v>
      </c>
      <c r="C1347" s="4">
        <v>1</v>
      </c>
      <c r="D1347">
        <v>51.961040000000004</v>
      </c>
      <c r="E1347" s="2">
        <v>2</v>
      </c>
      <c r="P1347">
        <v>2</v>
      </c>
      <c r="Q1347" t="str">
        <f t="shared" si="22"/>
        <v>12</v>
      </c>
    </row>
    <row r="1348" spans="1:17" x14ac:dyDescent="0.25">
      <c r="A1348">
        <v>1347</v>
      </c>
      <c r="B1348">
        <v>44.826145000000004</v>
      </c>
      <c r="C1348" s="4">
        <v>1</v>
      </c>
      <c r="D1348">
        <v>51.956195000000001</v>
      </c>
      <c r="E1348" s="2">
        <v>2</v>
      </c>
      <c r="P1348">
        <v>2</v>
      </c>
      <c r="Q1348" t="str">
        <f t="shared" si="22"/>
        <v>12</v>
      </c>
    </row>
    <row r="1349" spans="1:17" x14ac:dyDescent="0.25">
      <c r="A1349">
        <v>1348</v>
      </c>
      <c r="B1349">
        <v>44.865881999999999</v>
      </c>
      <c r="C1349" s="4">
        <v>1</v>
      </c>
      <c r="D1349">
        <v>52.041038</v>
      </c>
      <c r="E1349" s="2">
        <v>2</v>
      </c>
      <c r="P1349">
        <v>2</v>
      </c>
      <c r="Q1349" t="str">
        <f t="shared" si="22"/>
        <v>12</v>
      </c>
    </row>
    <row r="1350" spans="1:17" x14ac:dyDescent="0.25">
      <c r="A1350">
        <v>1349</v>
      </c>
      <c r="B1350">
        <v>44.925415000000001</v>
      </c>
      <c r="C1350" s="4">
        <v>1</v>
      </c>
      <c r="P1350">
        <v>1</v>
      </c>
      <c r="Q1350" t="str">
        <f t="shared" si="22"/>
        <v>1</v>
      </c>
    </row>
    <row r="1351" spans="1:17" x14ac:dyDescent="0.25">
      <c r="A1351">
        <v>1350</v>
      </c>
      <c r="B1351">
        <v>44.914009</v>
      </c>
      <c r="C1351" s="4">
        <v>1</v>
      </c>
      <c r="P1351">
        <v>1</v>
      </c>
      <c r="Q1351" t="str">
        <f t="shared" si="22"/>
        <v>1</v>
      </c>
    </row>
    <row r="1352" spans="1:17" x14ac:dyDescent="0.25">
      <c r="A1352">
        <v>1351</v>
      </c>
      <c r="B1352">
        <v>44.923278000000003</v>
      </c>
      <c r="C1352" s="4">
        <v>1</v>
      </c>
      <c r="P1352">
        <v>1</v>
      </c>
      <c r="Q1352" t="str">
        <f t="shared" si="22"/>
        <v>1</v>
      </c>
    </row>
    <row r="1353" spans="1:17" x14ac:dyDescent="0.25">
      <c r="A1353">
        <v>1352</v>
      </c>
      <c r="B1353">
        <v>44.932914000000004</v>
      </c>
      <c r="C1353" s="4">
        <v>1</v>
      </c>
      <c r="P1353">
        <v>1</v>
      </c>
      <c r="Q1353" t="str">
        <f t="shared" si="22"/>
        <v>1</v>
      </c>
    </row>
    <row r="1354" spans="1:17" x14ac:dyDescent="0.25">
      <c r="A1354">
        <v>1353</v>
      </c>
      <c r="B1354">
        <v>44.951923000000001</v>
      </c>
      <c r="C1354" s="4">
        <v>1</v>
      </c>
      <c r="H1354">
        <v>48.637863000000003</v>
      </c>
      <c r="I1354" s="5">
        <v>4</v>
      </c>
      <c r="P1354">
        <v>2</v>
      </c>
      <c r="Q1354" t="str">
        <f t="shared" si="22"/>
        <v>14</v>
      </c>
    </row>
    <row r="1355" spans="1:17" x14ac:dyDescent="0.25">
      <c r="A1355">
        <v>1354</v>
      </c>
      <c r="B1355">
        <v>44.957965000000002</v>
      </c>
      <c r="C1355" s="4">
        <v>1</v>
      </c>
      <c r="H1355">
        <v>48.623069000000001</v>
      </c>
      <c r="I1355" s="5">
        <v>4</v>
      </c>
      <c r="P1355">
        <v>2</v>
      </c>
      <c r="Q1355" t="str">
        <f t="shared" si="22"/>
        <v>14</v>
      </c>
    </row>
    <row r="1356" spans="1:17" x14ac:dyDescent="0.25">
      <c r="A1356">
        <v>1355</v>
      </c>
      <c r="B1356">
        <v>44.962862999999999</v>
      </c>
      <c r="C1356" s="4">
        <v>1</v>
      </c>
      <c r="H1356">
        <v>48.632446000000002</v>
      </c>
      <c r="I1356" s="5">
        <v>4</v>
      </c>
      <c r="P1356">
        <v>2</v>
      </c>
      <c r="Q1356" t="str">
        <f t="shared" si="22"/>
        <v>14</v>
      </c>
    </row>
    <row r="1357" spans="1:17" x14ac:dyDescent="0.25">
      <c r="A1357">
        <v>1356</v>
      </c>
      <c r="B1357">
        <v>44.859839999999998</v>
      </c>
      <c r="C1357" s="4">
        <v>1</v>
      </c>
      <c r="H1357">
        <v>48.656978000000002</v>
      </c>
      <c r="I1357" s="5">
        <v>4</v>
      </c>
      <c r="P1357">
        <v>2</v>
      </c>
      <c r="Q1357" t="str">
        <f t="shared" si="22"/>
        <v>14</v>
      </c>
    </row>
    <row r="1358" spans="1:17" x14ac:dyDescent="0.25">
      <c r="A1358">
        <v>1357</v>
      </c>
      <c r="B1358">
        <v>44.886507999999999</v>
      </c>
      <c r="C1358" s="4">
        <v>1</v>
      </c>
      <c r="H1358">
        <v>48.601402</v>
      </c>
      <c r="I1358" s="5">
        <v>4</v>
      </c>
      <c r="P1358">
        <v>2</v>
      </c>
      <c r="Q1358" t="str">
        <f t="shared" si="22"/>
        <v>14</v>
      </c>
    </row>
    <row r="1359" spans="1:17" x14ac:dyDescent="0.25">
      <c r="A1359">
        <v>1358</v>
      </c>
      <c r="F1359">
        <v>44.379425000000005</v>
      </c>
      <c r="G1359" s="3">
        <v>3</v>
      </c>
      <c r="H1359">
        <v>48.637863000000003</v>
      </c>
      <c r="I1359" s="5">
        <v>4</v>
      </c>
      <c r="P1359">
        <v>2</v>
      </c>
      <c r="Q1359" t="str">
        <f t="shared" si="22"/>
        <v>34</v>
      </c>
    </row>
    <row r="1360" spans="1:17" x14ac:dyDescent="0.25">
      <c r="A1360">
        <v>1359</v>
      </c>
      <c r="F1360">
        <v>44.379425000000005</v>
      </c>
      <c r="G1360" s="3">
        <v>3</v>
      </c>
      <c r="H1360">
        <v>48.637863000000003</v>
      </c>
      <c r="I1360" s="5">
        <v>4</v>
      </c>
      <c r="J1360">
        <v>39.24541</v>
      </c>
      <c r="K1360" t="s">
        <v>22</v>
      </c>
      <c r="Q1360" t="str">
        <f t="shared" si="22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EFA1-6FDD-4256-855C-F828C47A7B15}">
  <dimension ref="A1:F1360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  <c r="D5" s="3">
        <v>3</v>
      </c>
    </row>
    <row r="6" spans="1:6" x14ac:dyDescent="0.25">
      <c r="A6">
        <v>5</v>
      </c>
      <c r="C6" s="2">
        <v>2</v>
      </c>
      <c r="D6" s="3">
        <v>3</v>
      </c>
    </row>
    <row r="7" spans="1:6" x14ac:dyDescent="0.25">
      <c r="A7">
        <v>6</v>
      </c>
      <c r="C7" s="2">
        <v>2</v>
      </c>
      <c r="D7" s="3">
        <v>3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</row>
    <row r="18" spans="1:5" x14ac:dyDescent="0.25">
      <c r="A18">
        <v>17</v>
      </c>
      <c r="B18" s="4">
        <v>1</v>
      </c>
    </row>
    <row r="19" spans="1:5" x14ac:dyDescent="0.25">
      <c r="A19">
        <v>18</v>
      </c>
      <c r="B19" s="4">
        <v>1</v>
      </c>
      <c r="E19" s="5">
        <v>4</v>
      </c>
    </row>
    <row r="20" spans="1:5" x14ac:dyDescent="0.25">
      <c r="A20">
        <v>19</v>
      </c>
      <c r="B20" s="4">
        <v>1</v>
      </c>
      <c r="E20" s="5">
        <v>4</v>
      </c>
    </row>
    <row r="21" spans="1:5" x14ac:dyDescent="0.25">
      <c r="A21">
        <v>20</v>
      </c>
      <c r="B21" s="4">
        <v>1</v>
      </c>
      <c r="E21" s="5">
        <v>4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  <c r="D33" s="3">
        <v>3</v>
      </c>
    </row>
    <row r="34" spans="1:5" x14ac:dyDescent="0.25">
      <c r="A34">
        <v>33</v>
      </c>
      <c r="C34" s="2">
        <v>2</v>
      </c>
      <c r="D34" s="3">
        <v>3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D42" s="3">
        <v>3</v>
      </c>
    </row>
    <row r="43" spans="1:5" x14ac:dyDescent="0.25">
      <c r="A43">
        <v>42</v>
      </c>
      <c r="E43" s="5">
        <v>4</v>
      </c>
    </row>
    <row r="44" spans="1:5" x14ac:dyDescent="0.25">
      <c r="A44">
        <v>43</v>
      </c>
      <c r="E44" s="5">
        <v>4</v>
      </c>
    </row>
    <row r="45" spans="1:5" x14ac:dyDescent="0.25">
      <c r="A45">
        <v>44</v>
      </c>
      <c r="B45" s="4">
        <v>1</v>
      </c>
      <c r="E45" s="5">
        <v>4</v>
      </c>
    </row>
    <row r="46" spans="1:5" x14ac:dyDescent="0.25">
      <c r="A46">
        <v>45</v>
      </c>
      <c r="B46" s="4">
        <v>1</v>
      </c>
      <c r="E46" s="5">
        <v>4</v>
      </c>
    </row>
    <row r="47" spans="1:5" x14ac:dyDescent="0.25">
      <c r="A47">
        <v>46</v>
      </c>
      <c r="B47" s="4">
        <v>1</v>
      </c>
      <c r="E47" s="5">
        <v>4</v>
      </c>
    </row>
    <row r="48" spans="1:5" x14ac:dyDescent="0.25">
      <c r="A48">
        <v>47</v>
      </c>
      <c r="B48" s="4">
        <v>1</v>
      </c>
      <c r="E48" s="5">
        <v>4</v>
      </c>
    </row>
    <row r="49" spans="1:5" x14ac:dyDescent="0.25">
      <c r="A49">
        <v>48</v>
      </c>
      <c r="B49" s="4">
        <v>1</v>
      </c>
      <c r="E49" s="5">
        <v>4</v>
      </c>
    </row>
    <row r="50" spans="1:5" x14ac:dyDescent="0.25">
      <c r="A50">
        <v>49</v>
      </c>
      <c r="B50" s="4">
        <v>1</v>
      </c>
      <c r="E50" s="5">
        <v>4</v>
      </c>
    </row>
    <row r="51" spans="1:5" x14ac:dyDescent="0.25">
      <c r="A51">
        <v>50</v>
      </c>
      <c r="B51" s="4">
        <v>1</v>
      </c>
      <c r="E51" s="5">
        <v>4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  <c r="E53" s="5">
        <v>4</v>
      </c>
    </row>
    <row r="54" spans="1:5" x14ac:dyDescent="0.25">
      <c r="A54">
        <v>53</v>
      </c>
      <c r="B54" s="4">
        <v>1</v>
      </c>
    </row>
    <row r="55" spans="1:5" x14ac:dyDescent="0.25">
      <c r="A55">
        <v>54</v>
      </c>
      <c r="B55" s="4">
        <v>1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</row>
    <row r="60" spans="1:5" x14ac:dyDescent="0.25">
      <c r="A60">
        <v>59</v>
      </c>
      <c r="C60" s="2">
        <v>2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D65" s="3">
        <v>3</v>
      </c>
    </row>
    <row r="66" spans="1:5" x14ac:dyDescent="0.25">
      <c r="A66">
        <v>65</v>
      </c>
      <c r="D66" s="3">
        <v>3</v>
      </c>
    </row>
    <row r="67" spans="1:5" x14ac:dyDescent="0.25">
      <c r="A67">
        <v>66</v>
      </c>
      <c r="D67" s="3">
        <v>3</v>
      </c>
      <c r="E67" s="5">
        <v>4</v>
      </c>
    </row>
    <row r="68" spans="1:5" x14ac:dyDescent="0.25">
      <c r="A68">
        <v>67</v>
      </c>
      <c r="D68" s="3">
        <v>3</v>
      </c>
      <c r="E68" s="5">
        <v>4</v>
      </c>
    </row>
    <row r="69" spans="1:5" x14ac:dyDescent="0.25">
      <c r="A69">
        <v>68</v>
      </c>
      <c r="D69" s="3">
        <v>3</v>
      </c>
      <c r="E69" s="5">
        <v>4</v>
      </c>
    </row>
    <row r="70" spans="1:5" x14ac:dyDescent="0.25">
      <c r="A70">
        <v>69</v>
      </c>
      <c r="D70" s="3">
        <v>3</v>
      </c>
      <c r="E70" s="5">
        <v>4</v>
      </c>
    </row>
    <row r="71" spans="1:5" x14ac:dyDescent="0.25">
      <c r="A71">
        <v>70</v>
      </c>
      <c r="B71" s="4">
        <v>1</v>
      </c>
      <c r="E71" s="5">
        <v>4</v>
      </c>
    </row>
    <row r="72" spans="1:5" x14ac:dyDescent="0.25">
      <c r="A72">
        <v>71</v>
      </c>
      <c r="B72" s="4">
        <v>1</v>
      </c>
      <c r="E72" s="5">
        <v>4</v>
      </c>
    </row>
    <row r="73" spans="1:5" x14ac:dyDescent="0.25">
      <c r="A73">
        <v>72</v>
      </c>
      <c r="B73" s="4">
        <v>1</v>
      </c>
      <c r="E73" s="5">
        <v>4</v>
      </c>
    </row>
    <row r="74" spans="1:5" x14ac:dyDescent="0.25">
      <c r="A74">
        <v>73</v>
      </c>
      <c r="B74" s="4">
        <v>1</v>
      </c>
      <c r="E74" s="5">
        <v>4</v>
      </c>
    </row>
    <row r="75" spans="1:5" x14ac:dyDescent="0.25">
      <c r="A75">
        <v>74</v>
      </c>
      <c r="B75" s="4">
        <v>1</v>
      </c>
      <c r="E75" s="5">
        <v>4</v>
      </c>
    </row>
    <row r="76" spans="1:5" x14ac:dyDescent="0.25">
      <c r="A76">
        <v>75</v>
      </c>
      <c r="B76" s="4">
        <v>1</v>
      </c>
    </row>
    <row r="77" spans="1:5" x14ac:dyDescent="0.25">
      <c r="A77">
        <v>76</v>
      </c>
      <c r="B77" s="4">
        <v>1</v>
      </c>
    </row>
    <row r="78" spans="1:5" x14ac:dyDescent="0.25">
      <c r="A78">
        <v>77</v>
      </c>
      <c r="B78" s="4">
        <v>1</v>
      </c>
    </row>
    <row r="79" spans="1:5" x14ac:dyDescent="0.25">
      <c r="A79">
        <v>78</v>
      </c>
      <c r="B79" s="4">
        <v>1</v>
      </c>
    </row>
    <row r="80" spans="1:5" x14ac:dyDescent="0.25">
      <c r="A80">
        <v>79</v>
      </c>
      <c r="B80" s="4">
        <v>1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C82" s="2">
        <v>2</v>
      </c>
    </row>
    <row r="83" spans="1:5" x14ac:dyDescent="0.25">
      <c r="A83">
        <v>82</v>
      </c>
      <c r="C83" s="2">
        <v>2</v>
      </c>
    </row>
    <row r="84" spans="1:5" x14ac:dyDescent="0.25">
      <c r="A84">
        <v>83</v>
      </c>
      <c r="C84" s="2">
        <v>2</v>
      </c>
    </row>
    <row r="85" spans="1:5" x14ac:dyDescent="0.25">
      <c r="A85">
        <v>84</v>
      </c>
      <c r="C85" s="2">
        <v>2</v>
      </c>
    </row>
    <row r="86" spans="1:5" x14ac:dyDescent="0.25">
      <c r="A86">
        <v>85</v>
      </c>
      <c r="C86" s="2">
        <v>2</v>
      </c>
    </row>
    <row r="87" spans="1:5" x14ac:dyDescent="0.25">
      <c r="A87">
        <v>86</v>
      </c>
      <c r="C87" s="2">
        <v>2</v>
      </c>
      <c r="D87" s="3">
        <v>3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D89" s="3">
        <v>3</v>
      </c>
    </row>
    <row r="90" spans="1:5" x14ac:dyDescent="0.25">
      <c r="A90">
        <v>89</v>
      </c>
      <c r="D90" s="3">
        <v>3</v>
      </c>
    </row>
    <row r="91" spans="1:5" x14ac:dyDescent="0.25">
      <c r="A91">
        <v>90</v>
      </c>
      <c r="D91" s="3">
        <v>3</v>
      </c>
      <c r="E91" s="5">
        <v>4</v>
      </c>
    </row>
    <row r="92" spans="1:5" x14ac:dyDescent="0.25">
      <c r="A92">
        <v>91</v>
      </c>
      <c r="D92" s="3">
        <v>3</v>
      </c>
      <c r="E92" s="5">
        <v>4</v>
      </c>
    </row>
    <row r="93" spans="1:5" x14ac:dyDescent="0.25">
      <c r="A93">
        <v>92</v>
      </c>
      <c r="B93" s="4">
        <v>1</v>
      </c>
      <c r="D93" s="3">
        <v>3</v>
      </c>
      <c r="E93" s="5">
        <v>4</v>
      </c>
    </row>
    <row r="94" spans="1:5" x14ac:dyDescent="0.25">
      <c r="A94">
        <v>93</v>
      </c>
      <c r="B94" s="4">
        <v>1</v>
      </c>
      <c r="D94" s="3">
        <v>3</v>
      </c>
      <c r="E94" s="5">
        <v>4</v>
      </c>
    </row>
    <row r="95" spans="1:5" x14ac:dyDescent="0.25">
      <c r="A95">
        <v>94</v>
      </c>
      <c r="B95" s="4">
        <v>1</v>
      </c>
      <c r="D95" s="3">
        <v>3</v>
      </c>
      <c r="E95" s="5">
        <v>4</v>
      </c>
    </row>
    <row r="96" spans="1:5" x14ac:dyDescent="0.25">
      <c r="A96">
        <v>95</v>
      </c>
      <c r="B96" s="4">
        <v>1</v>
      </c>
      <c r="E96" s="5">
        <v>4</v>
      </c>
    </row>
    <row r="97" spans="1:5" x14ac:dyDescent="0.25">
      <c r="A97">
        <v>96</v>
      </c>
      <c r="B97" s="4">
        <v>1</v>
      </c>
      <c r="E97" s="5">
        <v>4</v>
      </c>
    </row>
    <row r="98" spans="1:5" x14ac:dyDescent="0.25">
      <c r="A98">
        <v>97</v>
      </c>
      <c r="B98" s="4">
        <v>1</v>
      </c>
      <c r="E98" s="5">
        <v>4</v>
      </c>
    </row>
    <row r="99" spans="1:5" x14ac:dyDescent="0.25">
      <c r="A99">
        <v>98</v>
      </c>
      <c r="B99" s="4">
        <v>1</v>
      </c>
      <c r="E99" s="5">
        <v>4</v>
      </c>
    </row>
    <row r="100" spans="1:5" x14ac:dyDescent="0.25">
      <c r="A100">
        <v>99</v>
      </c>
      <c r="B100" s="4">
        <v>1</v>
      </c>
    </row>
    <row r="101" spans="1:5" x14ac:dyDescent="0.25">
      <c r="A101">
        <v>100</v>
      </c>
      <c r="B101" s="4">
        <v>1</v>
      </c>
    </row>
    <row r="102" spans="1:5" x14ac:dyDescent="0.25">
      <c r="A102">
        <v>101</v>
      </c>
      <c r="B102" s="4">
        <v>1</v>
      </c>
    </row>
    <row r="103" spans="1:5" x14ac:dyDescent="0.25">
      <c r="A103">
        <v>102</v>
      </c>
      <c r="B103" s="4">
        <v>1</v>
      </c>
      <c r="C103" s="2">
        <v>2</v>
      </c>
    </row>
    <row r="104" spans="1:5" x14ac:dyDescent="0.25">
      <c r="A104">
        <v>103</v>
      </c>
      <c r="C104" s="2">
        <v>2</v>
      </c>
    </row>
    <row r="105" spans="1:5" x14ac:dyDescent="0.25">
      <c r="A105">
        <v>104</v>
      </c>
      <c r="C105" s="2">
        <v>2</v>
      </c>
    </row>
    <row r="106" spans="1:5" x14ac:dyDescent="0.25">
      <c r="A106">
        <v>105</v>
      </c>
      <c r="C106" s="2">
        <v>2</v>
      </c>
    </row>
    <row r="107" spans="1:5" x14ac:dyDescent="0.25">
      <c r="A107">
        <v>106</v>
      </c>
      <c r="C107" s="2">
        <v>2</v>
      </c>
    </row>
    <row r="108" spans="1:5" x14ac:dyDescent="0.25">
      <c r="A108">
        <v>107</v>
      </c>
      <c r="C108" s="2">
        <v>2</v>
      </c>
    </row>
    <row r="109" spans="1:5" x14ac:dyDescent="0.25">
      <c r="A109">
        <v>108</v>
      </c>
      <c r="C109" s="2">
        <v>2</v>
      </c>
      <c r="D109" s="3">
        <v>3</v>
      </c>
    </row>
    <row r="110" spans="1:5" x14ac:dyDescent="0.25">
      <c r="A110">
        <v>109</v>
      </c>
      <c r="C110" s="2">
        <v>2</v>
      </c>
      <c r="D110" s="3">
        <v>3</v>
      </c>
    </row>
    <row r="111" spans="1:5" x14ac:dyDescent="0.25">
      <c r="A111">
        <v>110</v>
      </c>
      <c r="D111" s="3">
        <v>3</v>
      </c>
    </row>
    <row r="112" spans="1:5" x14ac:dyDescent="0.25">
      <c r="A112">
        <v>111</v>
      </c>
      <c r="D112" s="3">
        <v>3</v>
      </c>
      <c r="E112" s="5">
        <v>4</v>
      </c>
    </row>
    <row r="113" spans="1:5" x14ac:dyDescent="0.25">
      <c r="A113">
        <v>112</v>
      </c>
      <c r="D113" s="3">
        <v>3</v>
      </c>
      <c r="E113" s="5">
        <v>4</v>
      </c>
    </row>
    <row r="114" spans="1:5" x14ac:dyDescent="0.25">
      <c r="A114">
        <v>113</v>
      </c>
      <c r="D114" s="3">
        <v>3</v>
      </c>
      <c r="E114" s="5">
        <v>4</v>
      </c>
    </row>
    <row r="115" spans="1:5" x14ac:dyDescent="0.25">
      <c r="A115">
        <v>114</v>
      </c>
      <c r="D115" s="3">
        <v>3</v>
      </c>
      <c r="E115" s="5">
        <v>4</v>
      </c>
    </row>
    <row r="116" spans="1:5" x14ac:dyDescent="0.25">
      <c r="A116">
        <v>115</v>
      </c>
      <c r="D116" s="3">
        <v>3</v>
      </c>
      <c r="E116" s="5">
        <v>4</v>
      </c>
    </row>
    <row r="117" spans="1:5" x14ac:dyDescent="0.25">
      <c r="A117">
        <v>116</v>
      </c>
      <c r="D117" s="3">
        <v>3</v>
      </c>
      <c r="E117" s="5">
        <v>4</v>
      </c>
    </row>
    <row r="118" spans="1:5" x14ac:dyDescent="0.25">
      <c r="A118">
        <v>117</v>
      </c>
      <c r="E118" s="5">
        <v>4</v>
      </c>
    </row>
    <row r="119" spans="1:5" x14ac:dyDescent="0.25">
      <c r="A119">
        <v>118</v>
      </c>
      <c r="E119" s="5">
        <v>4</v>
      </c>
    </row>
    <row r="120" spans="1:5" x14ac:dyDescent="0.25">
      <c r="A120">
        <v>119</v>
      </c>
    </row>
    <row r="121" spans="1:5" x14ac:dyDescent="0.25">
      <c r="A121">
        <v>120</v>
      </c>
    </row>
    <row r="122" spans="1:5" x14ac:dyDescent="0.25">
      <c r="A122">
        <v>121</v>
      </c>
    </row>
    <row r="123" spans="1:5" x14ac:dyDescent="0.25">
      <c r="A123">
        <v>122</v>
      </c>
      <c r="B123" s="4">
        <v>1</v>
      </c>
    </row>
    <row r="124" spans="1:5" x14ac:dyDescent="0.25">
      <c r="A124">
        <v>123</v>
      </c>
      <c r="B124" s="4">
        <v>1</v>
      </c>
    </row>
    <row r="125" spans="1:5" x14ac:dyDescent="0.25">
      <c r="A125">
        <v>124</v>
      </c>
      <c r="B125" s="4">
        <v>1</v>
      </c>
    </row>
    <row r="126" spans="1:5" x14ac:dyDescent="0.25">
      <c r="A126">
        <v>125</v>
      </c>
      <c r="B126" s="4">
        <v>1</v>
      </c>
    </row>
    <row r="127" spans="1:5" x14ac:dyDescent="0.25">
      <c r="A127">
        <v>126</v>
      </c>
      <c r="B127" s="4">
        <v>1</v>
      </c>
    </row>
    <row r="128" spans="1:5" x14ac:dyDescent="0.25">
      <c r="A128">
        <v>127</v>
      </c>
      <c r="B128" s="4">
        <v>1</v>
      </c>
      <c r="C128" s="2">
        <v>2</v>
      </c>
    </row>
    <row r="129" spans="1:5" x14ac:dyDescent="0.25">
      <c r="A129">
        <v>128</v>
      </c>
      <c r="B129" s="4">
        <v>1</v>
      </c>
      <c r="C129" s="2">
        <v>2</v>
      </c>
    </row>
    <row r="130" spans="1:5" x14ac:dyDescent="0.25">
      <c r="A130">
        <v>129</v>
      </c>
      <c r="B130" s="4">
        <v>1</v>
      </c>
      <c r="C130" s="2">
        <v>2</v>
      </c>
    </row>
    <row r="131" spans="1:5" x14ac:dyDescent="0.25">
      <c r="A131">
        <v>130</v>
      </c>
      <c r="B131" s="4">
        <v>1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D135" s="3">
        <v>3</v>
      </c>
    </row>
    <row r="136" spans="1:5" x14ac:dyDescent="0.25">
      <c r="A136">
        <v>135</v>
      </c>
      <c r="D136" s="3">
        <v>3</v>
      </c>
    </row>
    <row r="137" spans="1:5" x14ac:dyDescent="0.25">
      <c r="A137">
        <v>136</v>
      </c>
      <c r="D137" s="3">
        <v>3</v>
      </c>
      <c r="E137" s="5">
        <v>4</v>
      </c>
    </row>
    <row r="138" spans="1:5" x14ac:dyDescent="0.25">
      <c r="A138">
        <v>137</v>
      </c>
      <c r="D138" s="3">
        <v>3</v>
      </c>
      <c r="E138" s="5">
        <v>4</v>
      </c>
    </row>
    <row r="139" spans="1:5" x14ac:dyDescent="0.25">
      <c r="A139">
        <v>138</v>
      </c>
      <c r="D139" s="3">
        <v>3</v>
      </c>
      <c r="E139" s="5">
        <v>4</v>
      </c>
    </row>
    <row r="140" spans="1:5" x14ac:dyDescent="0.25">
      <c r="A140">
        <v>139</v>
      </c>
      <c r="D140" s="3">
        <v>3</v>
      </c>
      <c r="E140" s="5">
        <v>4</v>
      </c>
    </row>
    <row r="141" spans="1:5" x14ac:dyDescent="0.25">
      <c r="A141">
        <v>140</v>
      </c>
      <c r="D141" s="3">
        <v>3</v>
      </c>
      <c r="E141" s="5">
        <v>4</v>
      </c>
    </row>
    <row r="142" spans="1:5" x14ac:dyDescent="0.25">
      <c r="A142">
        <v>141</v>
      </c>
      <c r="D142" s="3">
        <v>3</v>
      </c>
      <c r="E142" s="5">
        <v>4</v>
      </c>
    </row>
    <row r="143" spans="1:5" x14ac:dyDescent="0.25">
      <c r="A143">
        <v>142</v>
      </c>
      <c r="D143" s="3">
        <v>3</v>
      </c>
      <c r="E143" s="5">
        <v>4</v>
      </c>
    </row>
    <row r="144" spans="1:5" x14ac:dyDescent="0.25">
      <c r="A144">
        <v>143</v>
      </c>
      <c r="B144" s="4">
        <v>1</v>
      </c>
      <c r="E144" s="5">
        <v>4</v>
      </c>
    </row>
    <row r="145" spans="1:5" x14ac:dyDescent="0.25">
      <c r="A145">
        <v>144</v>
      </c>
      <c r="B145" s="4">
        <v>1</v>
      </c>
    </row>
    <row r="146" spans="1:5" x14ac:dyDescent="0.25">
      <c r="A146">
        <v>145</v>
      </c>
      <c r="B146" s="4">
        <v>1</v>
      </c>
    </row>
    <row r="147" spans="1:5" x14ac:dyDescent="0.25">
      <c r="A147">
        <v>146</v>
      </c>
      <c r="B147" s="4">
        <v>1</v>
      </c>
    </row>
    <row r="148" spans="1:5" x14ac:dyDescent="0.25">
      <c r="A148">
        <v>147</v>
      </c>
      <c r="B148" s="4">
        <v>1</v>
      </c>
    </row>
    <row r="149" spans="1:5" x14ac:dyDescent="0.25">
      <c r="A149">
        <v>148</v>
      </c>
      <c r="B149" s="4">
        <v>1</v>
      </c>
    </row>
    <row r="150" spans="1:5" x14ac:dyDescent="0.25">
      <c r="A150">
        <v>149</v>
      </c>
      <c r="B150" s="4">
        <v>1</v>
      </c>
    </row>
    <row r="151" spans="1:5" x14ac:dyDescent="0.25">
      <c r="A151">
        <v>150</v>
      </c>
      <c r="B151" s="4">
        <v>1</v>
      </c>
    </row>
    <row r="152" spans="1:5" x14ac:dyDescent="0.25">
      <c r="A152">
        <v>151</v>
      </c>
      <c r="B152" s="4">
        <v>1</v>
      </c>
      <c r="C152" s="2">
        <v>2</v>
      </c>
    </row>
    <row r="153" spans="1:5" x14ac:dyDescent="0.25">
      <c r="A153">
        <v>152</v>
      </c>
      <c r="C153" s="2">
        <v>2</v>
      </c>
    </row>
    <row r="154" spans="1:5" x14ac:dyDescent="0.25">
      <c r="A154">
        <v>153</v>
      </c>
      <c r="C154" s="2">
        <v>2</v>
      </c>
    </row>
    <row r="155" spans="1:5" x14ac:dyDescent="0.25">
      <c r="A155">
        <v>154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D159" s="3">
        <v>3</v>
      </c>
    </row>
    <row r="160" spans="1:5" x14ac:dyDescent="0.25">
      <c r="A160">
        <v>159</v>
      </c>
      <c r="D160" s="3">
        <v>3</v>
      </c>
      <c r="E160" s="5">
        <v>4</v>
      </c>
    </row>
    <row r="161" spans="1:5" x14ac:dyDescent="0.25">
      <c r="A161">
        <v>160</v>
      </c>
      <c r="D161" s="3">
        <v>3</v>
      </c>
      <c r="E161" s="5">
        <v>4</v>
      </c>
    </row>
    <row r="162" spans="1:5" x14ac:dyDescent="0.25">
      <c r="A162">
        <v>161</v>
      </c>
      <c r="D162" s="3">
        <v>3</v>
      </c>
      <c r="E162" s="5">
        <v>4</v>
      </c>
    </row>
    <row r="163" spans="1:5" x14ac:dyDescent="0.25">
      <c r="A163">
        <v>162</v>
      </c>
      <c r="D163" s="3">
        <v>3</v>
      </c>
      <c r="E163" s="5">
        <v>4</v>
      </c>
    </row>
    <row r="164" spans="1:5" x14ac:dyDescent="0.25">
      <c r="A164">
        <v>163</v>
      </c>
      <c r="D164" s="3">
        <v>3</v>
      </c>
      <c r="E164" s="5">
        <v>4</v>
      </c>
    </row>
    <row r="165" spans="1:5" x14ac:dyDescent="0.25">
      <c r="A165">
        <v>164</v>
      </c>
      <c r="B165" s="4">
        <v>1</v>
      </c>
      <c r="D165" s="3">
        <v>3</v>
      </c>
      <c r="E165" s="5">
        <v>4</v>
      </c>
    </row>
    <row r="166" spans="1:5" x14ac:dyDescent="0.25">
      <c r="A166">
        <v>165</v>
      </c>
      <c r="B166" s="4">
        <v>1</v>
      </c>
      <c r="E166" s="5">
        <v>4</v>
      </c>
    </row>
    <row r="167" spans="1:5" x14ac:dyDescent="0.25">
      <c r="A167">
        <v>166</v>
      </c>
      <c r="B167" s="4">
        <v>1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</row>
    <row r="170" spans="1:5" x14ac:dyDescent="0.25">
      <c r="A170">
        <v>169</v>
      </c>
      <c r="B170" s="4">
        <v>1</v>
      </c>
    </row>
    <row r="171" spans="1:5" x14ac:dyDescent="0.25">
      <c r="A171">
        <v>170</v>
      </c>
      <c r="B171" s="4">
        <v>1</v>
      </c>
    </row>
    <row r="172" spans="1:5" x14ac:dyDescent="0.25">
      <c r="A172">
        <v>171</v>
      </c>
      <c r="B172" s="4">
        <v>1</v>
      </c>
    </row>
    <row r="173" spans="1:5" x14ac:dyDescent="0.25">
      <c r="A173">
        <v>172</v>
      </c>
      <c r="B173" s="4">
        <v>1</v>
      </c>
      <c r="C173" s="2">
        <v>2</v>
      </c>
    </row>
    <row r="174" spans="1:5" x14ac:dyDescent="0.25">
      <c r="A174">
        <v>173</v>
      </c>
      <c r="C174" s="2">
        <v>2</v>
      </c>
    </row>
    <row r="175" spans="1:5" x14ac:dyDescent="0.25">
      <c r="A175">
        <v>174</v>
      </c>
      <c r="C175" s="2">
        <v>2</v>
      </c>
    </row>
    <row r="176" spans="1:5" x14ac:dyDescent="0.25">
      <c r="A176">
        <v>175</v>
      </c>
      <c r="C176" s="2">
        <v>2</v>
      </c>
    </row>
    <row r="177" spans="1:5" x14ac:dyDescent="0.25">
      <c r="A177">
        <v>176</v>
      </c>
      <c r="C177" s="2">
        <v>2</v>
      </c>
    </row>
    <row r="178" spans="1:5" x14ac:dyDescent="0.25">
      <c r="A178">
        <v>177</v>
      </c>
      <c r="C178" s="2">
        <v>2</v>
      </c>
    </row>
    <row r="179" spans="1:5" x14ac:dyDescent="0.25">
      <c r="A179">
        <v>178</v>
      </c>
      <c r="C179" s="2">
        <v>2</v>
      </c>
      <c r="D179" s="3">
        <v>3</v>
      </c>
    </row>
    <row r="180" spans="1:5" x14ac:dyDescent="0.25">
      <c r="A180">
        <v>179</v>
      </c>
      <c r="C180" s="2">
        <v>2</v>
      </c>
      <c r="D180" s="3">
        <v>3</v>
      </c>
    </row>
    <row r="181" spans="1:5" x14ac:dyDescent="0.25">
      <c r="A181">
        <v>180</v>
      </c>
      <c r="D181" s="3">
        <v>3</v>
      </c>
    </row>
    <row r="182" spans="1:5" x14ac:dyDescent="0.25">
      <c r="A182">
        <v>181</v>
      </c>
      <c r="D182" s="3">
        <v>3</v>
      </c>
      <c r="E182" s="5">
        <v>4</v>
      </c>
    </row>
    <row r="183" spans="1:5" x14ac:dyDescent="0.25">
      <c r="A183">
        <v>182</v>
      </c>
      <c r="D183" s="3">
        <v>3</v>
      </c>
      <c r="E183" s="5">
        <v>4</v>
      </c>
    </row>
    <row r="184" spans="1:5" x14ac:dyDescent="0.25">
      <c r="A184">
        <v>183</v>
      </c>
      <c r="D184" s="3">
        <v>3</v>
      </c>
      <c r="E184" s="5">
        <v>4</v>
      </c>
    </row>
    <row r="185" spans="1:5" x14ac:dyDescent="0.25">
      <c r="A185">
        <v>184</v>
      </c>
      <c r="D185" s="3">
        <v>3</v>
      </c>
      <c r="E185" s="5">
        <v>4</v>
      </c>
    </row>
    <row r="186" spans="1:5" x14ac:dyDescent="0.25">
      <c r="A186">
        <v>185</v>
      </c>
      <c r="D186" s="3">
        <v>3</v>
      </c>
      <c r="E186" s="5">
        <v>4</v>
      </c>
    </row>
    <row r="187" spans="1:5" x14ac:dyDescent="0.25">
      <c r="A187">
        <v>186</v>
      </c>
      <c r="E187" s="5">
        <v>4</v>
      </c>
    </row>
    <row r="188" spans="1:5" x14ac:dyDescent="0.25">
      <c r="A188">
        <v>187</v>
      </c>
      <c r="B188" s="4">
        <v>1</v>
      </c>
      <c r="E188" s="5">
        <v>4</v>
      </c>
    </row>
    <row r="189" spans="1:5" x14ac:dyDescent="0.25">
      <c r="A189">
        <v>188</v>
      </c>
      <c r="B189" s="4">
        <v>1</v>
      </c>
      <c r="E189" s="5">
        <v>4</v>
      </c>
    </row>
    <row r="190" spans="1:5" x14ac:dyDescent="0.25">
      <c r="A190">
        <v>189</v>
      </c>
      <c r="B190" s="4">
        <v>1</v>
      </c>
    </row>
    <row r="191" spans="1:5" x14ac:dyDescent="0.25">
      <c r="A191">
        <v>190</v>
      </c>
      <c r="B191" s="4">
        <v>1</v>
      </c>
    </row>
    <row r="192" spans="1:5" x14ac:dyDescent="0.25">
      <c r="A192">
        <v>191</v>
      </c>
      <c r="B192" s="4">
        <v>1</v>
      </c>
    </row>
    <row r="193" spans="1:6" x14ac:dyDescent="0.25">
      <c r="A193">
        <v>192</v>
      </c>
      <c r="B193" s="4">
        <v>1</v>
      </c>
    </row>
    <row r="194" spans="1:6" x14ac:dyDescent="0.25">
      <c r="A194">
        <v>193</v>
      </c>
      <c r="B194" s="4">
        <v>1</v>
      </c>
    </row>
    <row r="195" spans="1:6" x14ac:dyDescent="0.25">
      <c r="A195">
        <v>194</v>
      </c>
      <c r="B195" s="4">
        <v>1</v>
      </c>
    </row>
    <row r="196" spans="1:6" x14ac:dyDescent="0.25">
      <c r="A196">
        <v>195</v>
      </c>
      <c r="B196" s="4">
        <v>1</v>
      </c>
      <c r="C196" s="2">
        <v>2</v>
      </c>
    </row>
    <row r="197" spans="1:6" x14ac:dyDescent="0.25">
      <c r="A197">
        <v>196</v>
      </c>
      <c r="B197" s="4">
        <v>1</v>
      </c>
      <c r="C197" s="2">
        <v>2</v>
      </c>
    </row>
    <row r="198" spans="1:6" x14ac:dyDescent="0.25">
      <c r="A198">
        <v>197</v>
      </c>
      <c r="C198" s="2">
        <v>2</v>
      </c>
    </row>
    <row r="199" spans="1:6" x14ac:dyDescent="0.25">
      <c r="A199">
        <v>198</v>
      </c>
      <c r="C199" s="2">
        <v>2</v>
      </c>
    </row>
    <row r="200" spans="1:6" x14ac:dyDescent="0.25">
      <c r="A200">
        <v>199</v>
      </c>
      <c r="C200" s="2">
        <v>2</v>
      </c>
    </row>
    <row r="201" spans="1:6" x14ac:dyDescent="0.25">
      <c r="A201">
        <v>200</v>
      </c>
      <c r="C201" s="2">
        <v>2</v>
      </c>
    </row>
    <row r="202" spans="1:6" x14ac:dyDescent="0.25">
      <c r="A202">
        <v>201</v>
      </c>
      <c r="C202" s="2">
        <v>2</v>
      </c>
    </row>
    <row r="203" spans="1:6" x14ac:dyDescent="0.25">
      <c r="A203">
        <v>202</v>
      </c>
      <c r="C203" s="2">
        <v>2</v>
      </c>
    </row>
    <row r="204" spans="1:6" x14ac:dyDescent="0.25">
      <c r="A204">
        <v>203</v>
      </c>
      <c r="C204" s="2">
        <v>2</v>
      </c>
    </row>
    <row r="205" spans="1:6" x14ac:dyDescent="0.25">
      <c r="A205">
        <v>204</v>
      </c>
      <c r="D205" s="3">
        <v>3</v>
      </c>
    </row>
    <row r="206" spans="1:6" x14ac:dyDescent="0.25">
      <c r="A206">
        <v>205</v>
      </c>
      <c r="D206" s="3">
        <v>3</v>
      </c>
      <c r="E206" s="5">
        <v>4</v>
      </c>
      <c r="F206" t="s">
        <v>22</v>
      </c>
    </row>
    <row r="207" spans="1:6" x14ac:dyDescent="0.25">
      <c r="A207">
        <v>206</v>
      </c>
    </row>
    <row r="208" spans="1:6" x14ac:dyDescent="0.25">
      <c r="A208">
        <v>207</v>
      </c>
      <c r="F208" t="s">
        <v>22</v>
      </c>
    </row>
    <row r="209" spans="1:3" x14ac:dyDescent="0.25">
      <c r="A209">
        <v>208</v>
      </c>
      <c r="C209" s="2">
        <v>2</v>
      </c>
    </row>
    <row r="210" spans="1:3" x14ac:dyDescent="0.25">
      <c r="A210">
        <v>209</v>
      </c>
      <c r="C210" s="2">
        <v>2</v>
      </c>
    </row>
    <row r="211" spans="1:3" x14ac:dyDescent="0.25">
      <c r="A211">
        <v>210</v>
      </c>
      <c r="C211" s="2">
        <v>2</v>
      </c>
    </row>
    <row r="212" spans="1:3" x14ac:dyDescent="0.25">
      <c r="A212">
        <v>211</v>
      </c>
      <c r="C212" s="2">
        <v>2</v>
      </c>
    </row>
    <row r="213" spans="1:3" x14ac:dyDescent="0.25">
      <c r="A213">
        <v>212</v>
      </c>
      <c r="C213" s="2">
        <v>2</v>
      </c>
    </row>
    <row r="214" spans="1:3" x14ac:dyDescent="0.25">
      <c r="A214">
        <v>213</v>
      </c>
      <c r="C214" s="2">
        <v>2</v>
      </c>
    </row>
    <row r="215" spans="1:3" x14ac:dyDescent="0.25">
      <c r="A215">
        <v>214</v>
      </c>
      <c r="C215" s="2">
        <v>2</v>
      </c>
    </row>
    <row r="216" spans="1:3" x14ac:dyDescent="0.25">
      <c r="A216">
        <v>215</v>
      </c>
      <c r="C216" s="2">
        <v>2</v>
      </c>
    </row>
    <row r="217" spans="1:3" x14ac:dyDescent="0.25">
      <c r="A217">
        <v>216</v>
      </c>
      <c r="C217" s="2">
        <v>2</v>
      </c>
    </row>
    <row r="218" spans="1:3" x14ac:dyDescent="0.25">
      <c r="A218">
        <v>217</v>
      </c>
      <c r="C218" s="2">
        <v>2</v>
      </c>
    </row>
    <row r="219" spans="1:3" x14ac:dyDescent="0.25">
      <c r="A219">
        <v>218</v>
      </c>
      <c r="C219" s="2">
        <v>2</v>
      </c>
    </row>
    <row r="220" spans="1:3" x14ac:dyDescent="0.25">
      <c r="A220">
        <v>219</v>
      </c>
      <c r="C220" s="2">
        <v>2</v>
      </c>
    </row>
    <row r="221" spans="1:3" x14ac:dyDescent="0.25">
      <c r="A221">
        <v>220</v>
      </c>
      <c r="C221" s="2">
        <v>2</v>
      </c>
    </row>
    <row r="222" spans="1:3" x14ac:dyDescent="0.25">
      <c r="A222">
        <v>221</v>
      </c>
      <c r="B222" s="4">
        <v>1</v>
      </c>
      <c r="C222" s="2">
        <v>2</v>
      </c>
    </row>
    <row r="223" spans="1:3" x14ac:dyDescent="0.25">
      <c r="A223">
        <v>222</v>
      </c>
      <c r="B223" s="4">
        <v>1</v>
      </c>
    </row>
    <row r="224" spans="1:3" x14ac:dyDescent="0.25">
      <c r="A224">
        <v>223</v>
      </c>
      <c r="B224" s="4">
        <v>1</v>
      </c>
    </row>
    <row r="225" spans="1:5" x14ac:dyDescent="0.25">
      <c r="A225">
        <v>224</v>
      </c>
      <c r="B225" s="4">
        <v>1</v>
      </c>
      <c r="E225" s="5">
        <v>4</v>
      </c>
    </row>
    <row r="226" spans="1:5" x14ac:dyDescent="0.25">
      <c r="A226">
        <v>225</v>
      </c>
      <c r="B226" s="4">
        <v>1</v>
      </c>
      <c r="E226" s="5">
        <v>4</v>
      </c>
    </row>
    <row r="227" spans="1:5" x14ac:dyDescent="0.25">
      <c r="A227">
        <v>226</v>
      </c>
      <c r="B227" s="4">
        <v>1</v>
      </c>
      <c r="E227" s="5">
        <v>4</v>
      </c>
    </row>
    <row r="228" spans="1:5" x14ac:dyDescent="0.25">
      <c r="A228">
        <v>227</v>
      </c>
      <c r="B228" s="4">
        <v>1</v>
      </c>
      <c r="E228" s="5">
        <v>4</v>
      </c>
    </row>
    <row r="229" spans="1:5" x14ac:dyDescent="0.25">
      <c r="A229">
        <v>228</v>
      </c>
      <c r="B229" s="4">
        <v>1</v>
      </c>
      <c r="E229" s="5">
        <v>4</v>
      </c>
    </row>
    <row r="230" spans="1:5" x14ac:dyDescent="0.25">
      <c r="A230">
        <v>229</v>
      </c>
      <c r="B230" s="4">
        <v>1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D234" s="3">
        <v>3</v>
      </c>
      <c r="E234" s="5">
        <v>4</v>
      </c>
    </row>
    <row r="235" spans="1:5" x14ac:dyDescent="0.25">
      <c r="A235">
        <v>234</v>
      </c>
      <c r="D235" s="3">
        <v>3</v>
      </c>
      <c r="E235" s="5">
        <v>4</v>
      </c>
    </row>
    <row r="236" spans="1:5" x14ac:dyDescent="0.25">
      <c r="A236">
        <v>235</v>
      </c>
      <c r="D236" s="3">
        <v>3</v>
      </c>
      <c r="E236" s="5">
        <v>4</v>
      </c>
    </row>
    <row r="237" spans="1:5" x14ac:dyDescent="0.25">
      <c r="A237">
        <v>236</v>
      </c>
      <c r="D237" s="3">
        <v>3</v>
      </c>
      <c r="E237" s="5">
        <v>4</v>
      </c>
    </row>
    <row r="238" spans="1:5" x14ac:dyDescent="0.25">
      <c r="A238">
        <v>237</v>
      </c>
      <c r="C238" s="2">
        <v>2</v>
      </c>
      <c r="D238" s="3">
        <v>3</v>
      </c>
      <c r="E238" s="5">
        <v>4</v>
      </c>
    </row>
    <row r="239" spans="1:5" x14ac:dyDescent="0.25">
      <c r="A239">
        <v>238</v>
      </c>
      <c r="C239" s="2">
        <v>2</v>
      </c>
      <c r="D239" s="3">
        <v>3</v>
      </c>
    </row>
    <row r="240" spans="1:5" x14ac:dyDescent="0.25">
      <c r="A240">
        <v>239</v>
      </c>
      <c r="C240" s="2">
        <v>2</v>
      </c>
      <c r="D240" s="3">
        <v>3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C243" s="2">
        <v>2</v>
      </c>
      <c r="D243" s="3">
        <v>3</v>
      </c>
    </row>
    <row r="244" spans="1:5" x14ac:dyDescent="0.25">
      <c r="A244">
        <v>243</v>
      </c>
      <c r="C244" s="2">
        <v>2</v>
      </c>
      <c r="D244" s="3">
        <v>3</v>
      </c>
    </row>
    <row r="245" spans="1:5" x14ac:dyDescent="0.25">
      <c r="A245">
        <v>244</v>
      </c>
      <c r="C245" s="2">
        <v>2</v>
      </c>
    </row>
    <row r="246" spans="1:5" x14ac:dyDescent="0.25">
      <c r="A246">
        <v>245</v>
      </c>
      <c r="C246" s="2">
        <v>2</v>
      </c>
    </row>
    <row r="247" spans="1:5" x14ac:dyDescent="0.25">
      <c r="A247">
        <v>246</v>
      </c>
      <c r="C247" s="2">
        <v>2</v>
      </c>
    </row>
    <row r="248" spans="1:5" x14ac:dyDescent="0.25">
      <c r="A248">
        <v>247</v>
      </c>
      <c r="C248" s="2">
        <v>2</v>
      </c>
    </row>
    <row r="249" spans="1:5" x14ac:dyDescent="0.25">
      <c r="A249">
        <v>248</v>
      </c>
      <c r="B249" s="4">
        <v>1</v>
      </c>
      <c r="C249" s="2">
        <v>2</v>
      </c>
    </row>
    <row r="250" spans="1:5" x14ac:dyDescent="0.25">
      <c r="A250">
        <v>249</v>
      </c>
      <c r="B250" s="4">
        <v>1</v>
      </c>
    </row>
    <row r="251" spans="1:5" x14ac:dyDescent="0.25">
      <c r="A251">
        <v>250</v>
      </c>
      <c r="B251" s="4">
        <v>1</v>
      </c>
    </row>
    <row r="252" spans="1:5" x14ac:dyDescent="0.25">
      <c r="A252">
        <v>251</v>
      </c>
      <c r="B252" s="4">
        <v>1</v>
      </c>
    </row>
    <row r="253" spans="1:5" x14ac:dyDescent="0.25">
      <c r="A253">
        <v>252</v>
      </c>
      <c r="B253" s="4">
        <v>1</v>
      </c>
      <c r="E253" s="5">
        <v>4</v>
      </c>
    </row>
    <row r="254" spans="1:5" x14ac:dyDescent="0.25">
      <c r="A254">
        <v>253</v>
      </c>
      <c r="B254" s="4">
        <v>1</v>
      </c>
      <c r="E254" s="5">
        <v>4</v>
      </c>
    </row>
    <row r="255" spans="1:5" x14ac:dyDescent="0.25">
      <c r="A255">
        <v>254</v>
      </c>
      <c r="B255" s="4">
        <v>1</v>
      </c>
      <c r="E255" s="5">
        <v>4</v>
      </c>
    </row>
    <row r="256" spans="1:5" x14ac:dyDescent="0.25">
      <c r="A256">
        <v>255</v>
      </c>
      <c r="B256" s="4">
        <v>1</v>
      </c>
      <c r="E256" s="5">
        <v>4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E258" s="5">
        <v>4</v>
      </c>
    </row>
    <row r="259" spans="1:5" x14ac:dyDescent="0.25">
      <c r="A259">
        <v>258</v>
      </c>
      <c r="E259" s="5">
        <v>4</v>
      </c>
    </row>
    <row r="260" spans="1:5" x14ac:dyDescent="0.25">
      <c r="A260">
        <v>259</v>
      </c>
      <c r="D260" s="3">
        <v>3</v>
      </c>
      <c r="E260" s="5">
        <v>4</v>
      </c>
    </row>
    <row r="261" spans="1:5" x14ac:dyDescent="0.25">
      <c r="A261">
        <v>260</v>
      </c>
      <c r="D261" s="3">
        <v>3</v>
      </c>
      <c r="E261" s="5">
        <v>4</v>
      </c>
    </row>
    <row r="262" spans="1:5" x14ac:dyDescent="0.25">
      <c r="A262">
        <v>261</v>
      </c>
      <c r="D262" s="3">
        <v>3</v>
      </c>
      <c r="E262" s="5">
        <v>4</v>
      </c>
    </row>
    <row r="263" spans="1:5" x14ac:dyDescent="0.25">
      <c r="A263">
        <v>262</v>
      </c>
      <c r="D263" s="3">
        <v>3</v>
      </c>
      <c r="E263" s="5">
        <v>4</v>
      </c>
    </row>
    <row r="264" spans="1:5" x14ac:dyDescent="0.25">
      <c r="A264">
        <v>263</v>
      </c>
      <c r="D264" s="3">
        <v>3</v>
      </c>
    </row>
    <row r="265" spans="1:5" x14ac:dyDescent="0.25">
      <c r="A265">
        <v>264</v>
      </c>
      <c r="C265" s="2">
        <v>2</v>
      </c>
      <c r="D265" s="3">
        <v>3</v>
      </c>
    </row>
    <row r="266" spans="1:5" x14ac:dyDescent="0.25">
      <c r="A266">
        <v>265</v>
      </c>
      <c r="C266" s="2">
        <v>2</v>
      </c>
      <c r="D266" s="3">
        <v>3</v>
      </c>
    </row>
    <row r="267" spans="1:5" x14ac:dyDescent="0.25">
      <c r="A267">
        <v>266</v>
      </c>
      <c r="C267" s="2">
        <v>2</v>
      </c>
      <c r="D267" s="3">
        <v>3</v>
      </c>
    </row>
    <row r="268" spans="1:5" x14ac:dyDescent="0.25">
      <c r="A268">
        <v>267</v>
      </c>
      <c r="C268" s="2">
        <v>2</v>
      </c>
      <c r="D268" s="3">
        <v>3</v>
      </c>
    </row>
    <row r="269" spans="1:5" x14ac:dyDescent="0.25">
      <c r="A269">
        <v>268</v>
      </c>
      <c r="C269" s="2">
        <v>2</v>
      </c>
    </row>
    <row r="270" spans="1:5" x14ac:dyDescent="0.25">
      <c r="A270">
        <v>269</v>
      </c>
      <c r="C270" s="2">
        <v>2</v>
      </c>
    </row>
    <row r="271" spans="1:5" x14ac:dyDescent="0.25">
      <c r="A271">
        <v>270</v>
      </c>
      <c r="C271" s="2">
        <v>2</v>
      </c>
    </row>
    <row r="272" spans="1:5" x14ac:dyDescent="0.25">
      <c r="A272">
        <v>271</v>
      </c>
      <c r="C272" s="2">
        <v>2</v>
      </c>
    </row>
    <row r="273" spans="1:5" x14ac:dyDescent="0.25">
      <c r="A273">
        <v>272</v>
      </c>
      <c r="B273" s="4">
        <v>1</v>
      </c>
      <c r="C273" s="2">
        <v>2</v>
      </c>
    </row>
    <row r="274" spans="1:5" x14ac:dyDescent="0.25">
      <c r="A274">
        <v>273</v>
      </c>
      <c r="B274" s="4">
        <v>1</v>
      </c>
      <c r="C274" s="2">
        <v>2</v>
      </c>
    </row>
    <row r="275" spans="1:5" x14ac:dyDescent="0.25">
      <c r="A275">
        <v>274</v>
      </c>
      <c r="B275" s="4">
        <v>1</v>
      </c>
    </row>
    <row r="276" spans="1:5" x14ac:dyDescent="0.25">
      <c r="A276">
        <v>275</v>
      </c>
      <c r="B276" s="4">
        <v>1</v>
      </c>
    </row>
    <row r="277" spans="1:5" x14ac:dyDescent="0.25">
      <c r="A277">
        <v>276</v>
      </c>
      <c r="B277" s="4">
        <v>1</v>
      </c>
    </row>
    <row r="278" spans="1:5" x14ac:dyDescent="0.25">
      <c r="A278">
        <v>277</v>
      </c>
      <c r="B278" s="4">
        <v>1</v>
      </c>
    </row>
    <row r="279" spans="1:5" x14ac:dyDescent="0.25">
      <c r="A279">
        <v>278</v>
      </c>
      <c r="B279" s="4">
        <v>1</v>
      </c>
      <c r="E279" s="5">
        <v>4</v>
      </c>
    </row>
    <row r="280" spans="1:5" x14ac:dyDescent="0.25">
      <c r="A280">
        <v>279</v>
      </c>
      <c r="B280" s="4">
        <v>1</v>
      </c>
      <c r="E280" s="5">
        <v>4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D283" s="3">
        <v>3</v>
      </c>
      <c r="E283" s="5">
        <v>4</v>
      </c>
    </row>
    <row r="284" spans="1:5" x14ac:dyDescent="0.25">
      <c r="A284">
        <v>283</v>
      </c>
      <c r="D284" s="3">
        <v>3</v>
      </c>
      <c r="E284" s="5">
        <v>4</v>
      </c>
    </row>
    <row r="285" spans="1:5" x14ac:dyDescent="0.25">
      <c r="A285">
        <v>284</v>
      </c>
      <c r="D285" s="3">
        <v>3</v>
      </c>
      <c r="E285" s="5">
        <v>4</v>
      </c>
    </row>
    <row r="286" spans="1:5" x14ac:dyDescent="0.25">
      <c r="A286">
        <v>285</v>
      </c>
      <c r="D286" s="3">
        <v>3</v>
      </c>
      <c r="E286" s="5">
        <v>4</v>
      </c>
    </row>
    <row r="287" spans="1:5" x14ac:dyDescent="0.25">
      <c r="A287">
        <v>286</v>
      </c>
      <c r="D287" s="3">
        <v>3</v>
      </c>
      <c r="E287" s="5">
        <v>4</v>
      </c>
    </row>
    <row r="288" spans="1:5" x14ac:dyDescent="0.25">
      <c r="A288">
        <v>287</v>
      </c>
      <c r="D288" s="3">
        <v>3</v>
      </c>
      <c r="E288" s="5">
        <v>4</v>
      </c>
    </row>
    <row r="289" spans="1:4" x14ac:dyDescent="0.25">
      <c r="A289">
        <v>288</v>
      </c>
      <c r="D289" s="3">
        <v>3</v>
      </c>
    </row>
    <row r="290" spans="1:4" x14ac:dyDescent="0.25">
      <c r="A290">
        <v>289</v>
      </c>
      <c r="C290" s="2">
        <v>2</v>
      </c>
      <c r="D290" s="3">
        <v>3</v>
      </c>
    </row>
    <row r="291" spans="1:4" x14ac:dyDescent="0.25">
      <c r="A291">
        <v>290</v>
      </c>
      <c r="C291" s="2">
        <v>2</v>
      </c>
      <c r="D291" s="3">
        <v>3</v>
      </c>
    </row>
    <row r="292" spans="1:4" x14ac:dyDescent="0.25">
      <c r="A292">
        <v>291</v>
      </c>
      <c r="C292" s="2">
        <v>2</v>
      </c>
    </row>
    <row r="293" spans="1:4" x14ac:dyDescent="0.25">
      <c r="A293">
        <v>292</v>
      </c>
      <c r="C293" s="2">
        <v>2</v>
      </c>
    </row>
    <row r="294" spans="1:4" x14ac:dyDescent="0.25">
      <c r="A294">
        <v>293</v>
      </c>
      <c r="C294" s="2">
        <v>2</v>
      </c>
    </row>
    <row r="295" spans="1:4" x14ac:dyDescent="0.25">
      <c r="A295">
        <v>294</v>
      </c>
      <c r="C295" s="2">
        <v>2</v>
      </c>
    </row>
    <row r="296" spans="1:4" x14ac:dyDescent="0.25">
      <c r="A296">
        <v>295</v>
      </c>
      <c r="C296" s="2">
        <v>2</v>
      </c>
    </row>
    <row r="297" spans="1:4" x14ac:dyDescent="0.25">
      <c r="A297">
        <v>296</v>
      </c>
      <c r="C297" s="2">
        <v>2</v>
      </c>
    </row>
    <row r="298" spans="1:4" x14ac:dyDescent="0.25">
      <c r="A298">
        <v>297</v>
      </c>
      <c r="B298" s="4">
        <v>1</v>
      </c>
      <c r="C298" s="2">
        <v>2</v>
      </c>
    </row>
    <row r="299" spans="1:4" x14ac:dyDescent="0.25">
      <c r="A299">
        <v>298</v>
      </c>
      <c r="B299" s="4">
        <v>1</v>
      </c>
      <c r="C299" s="2">
        <v>2</v>
      </c>
    </row>
    <row r="300" spans="1:4" x14ac:dyDescent="0.25">
      <c r="A300">
        <v>299</v>
      </c>
      <c r="B300" s="4">
        <v>1</v>
      </c>
    </row>
    <row r="301" spans="1:4" x14ac:dyDescent="0.25">
      <c r="A301">
        <v>300</v>
      </c>
      <c r="B301" s="4">
        <v>1</v>
      </c>
    </row>
    <row r="302" spans="1:4" x14ac:dyDescent="0.25">
      <c r="A302">
        <v>301</v>
      </c>
      <c r="B302" s="4">
        <v>1</v>
      </c>
    </row>
    <row r="303" spans="1:4" x14ac:dyDescent="0.25">
      <c r="A303">
        <v>302</v>
      </c>
      <c r="B303" s="4">
        <v>1</v>
      </c>
    </row>
    <row r="304" spans="1:4" x14ac:dyDescent="0.25">
      <c r="A304">
        <v>303</v>
      </c>
      <c r="B304" s="4">
        <v>1</v>
      </c>
    </row>
    <row r="305" spans="1:5" x14ac:dyDescent="0.25">
      <c r="A305">
        <v>304</v>
      </c>
      <c r="B305" s="4">
        <v>1</v>
      </c>
      <c r="E305" s="5">
        <v>4</v>
      </c>
    </row>
    <row r="306" spans="1:5" x14ac:dyDescent="0.25">
      <c r="A306">
        <v>305</v>
      </c>
      <c r="E306" s="5">
        <v>4</v>
      </c>
    </row>
    <row r="307" spans="1:5" x14ac:dyDescent="0.25">
      <c r="A307">
        <v>306</v>
      </c>
      <c r="E307" s="5">
        <v>4</v>
      </c>
    </row>
    <row r="308" spans="1:5" x14ac:dyDescent="0.25">
      <c r="A308">
        <v>307</v>
      </c>
      <c r="D308" s="3">
        <v>3</v>
      </c>
      <c r="E308" s="5">
        <v>4</v>
      </c>
    </row>
    <row r="309" spans="1:5" x14ac:dyDescent="0.25">
      <c r="A309">
        <v>308</v>
      </c>
      <c r="D309" s="3">
        <v>3</v>
      </c>
      <c r="E309" s="5">
        <v>4</v>
      </c>
    </row>
    <row r="310" spans="1:5" x14ac:dyDescent="0.25">
      <c r="A310">
        <v>309</v>
      </c>
      <c r="D310" s="3">
        <v>3</v>
      </c>
      <c r="E310" s="5">
        <v>4</v>
      </c>
    </row>
    <row r="311" spans="1:5" x14ac:dyDescent="0.25">
      <c r="A311">
        <v>310</v>
      </c>
      <c r="D311" s="3">
        <v>3</v>
      </c>
      <c r="E311" s="5">
        <v>4</v>
      </c>
    </row>
    <row r="312" spans="1:5" x14ac:dyDescent="0.25">
      <c r="A312">
        <v>311</v>
      </c>
      <c r="C312" s="2">
        <v>2</v>
      </c>
      <c r="D312" s="3">
        <v>3</v>
      </c>
      <c r="E312" s="5">
        <v>4</v>
      </c>
    </row>
    <row r="313" spans="1:5" x14ac:dyDescent="0.25">
      <c r="A313">
        <v>312</v>
      </c>
      <c r="C313" s="2">
        <v>2</v>
      </c>
      <c r="D313" s="3">
        <v>3</v>
      </c>
      <c r="E313" s="5">
        <v>4</v>
      </c>
    </row>
    <row r="314" spans="1:5" x14ac:dyDescent="0.25">
      <c r="A314">
        <v>313</v>
      </c>
      <c r="C314" s="2">
        <v>2</v>
      </c>
      <c r="D314" s="3">
        <v>3</v>
      </c>
    </row>
    <row r="315" spans="1:5" x14ac:dyDescent="0.25">
      <c r="A315">
        <v>314</v>
      </c>
      <c r="C315" s="2">
        <v>2</v>
      </c>
      <c r="D315" s="3">
        <v>3</v>
      </c>
    </row>
    <row r="316" spans="1:5" x14ac:dyDescent="0.25">
      <c r="A316">
        <v>315</v>
      </c>
      <c r="C316" s="2">
        <v>2</v>
      </c>
      <c r="D316" s="3">
        <v>3</v>
      </c>
    </row>
    <row r="317" spans="1:5" x14ac:dyDescent="0.25">
      <c r="A317">
        <v>316</v>
      </c>
      <c r="C317" s="2">
        <v>2</v>
      </c>
      <c r="D317" s="3">
        <v>3</v>
      </c>
    </row>
    <row r="318" spans="1:5" x14ac:dyDescent="0.25">
      <c r="A318">
        <v>317</v>
      </c>
      <c r="C318" s="2">
        <v>2</v>
      </c>
    </row>
    <row r="319" spans="1:5" x14ac:dyDescent="0.25">
      <c r="A319">
        <v>318</v>
      </c>
      <c r="C319" s="2">
        <v>2</v>
      </c>
    </row>
    <row r="320" spans="1:5" x14ac:dyDescent="0.25">
      <c r="A320">
        <v>319</v>
      </c>
      <c r="C320" s="2">
        <v>2</v>
      </c>
    </row>
    <row r="321" spans="1:5" x14ac:dyDescent="0.25">
      <c r="A321">
        <v>320</v>
      </c>
      <c r="B321" s="4">
        <v>1</v>
      </c>
      <c r="C321" s="2">
        <v>2</v>
      </c>
    </row>
    <row r="322" spans="1:5" x14ac:dyDescent="0.25">
      <c r="A322">
        <v>321</v>
      </c>
      <c r="B322" s="4">
        <v>1</v>
      </c>
      <c r="C322" s="2">
        <v>2</v>
      </c>
    </row>
    <row r="323" spans="1:5" x14ac:dyDescent="0.25">
      <c r="A323">
        <v>322</v>
      </c>
      <c r="B323" s="4">
        <v>1</v>
      </c>
    </row>
    <row r="324" spans="1:5" x14ac:dyDescent="0.25">
      <c r="A324">
        <v>323</v>
      </c>
      <c r="B324" s="4">
        <v>1</v>
      </c>
    </row>
    <row r="325" spans="1:5" x14ac:dyDescent="0.25">
      <c r="A325">
        <v>324</v>
      </c>
      <c r="B325" s="4">
        <v>1</v>
      </c>
    </row>
    <row r="326" spans="1:5" x14ac:dyDescent="0.25">
      <c r="A326">
        <v>325</v>
      </c>
      <c r="B326" s="4">
        <v>1</v>
      </c>
    </row>
    <row r="327" spans="1:5" x14ac:dyDescent="0.25">
      <c r="A327">
        <v>326</v>
      </c>
      <c r="B327" s="4">
        <v>1</v>
      </c>
      <c r="E327" s="5">
        <v>4</v>
      </c>
    </row>
    <row r="328" spans="1:5" x14ac:dyDescent="0.25">
      <c r="A328">
        <v>327</v>
      </c>
      <c r="B328" s="4">
        <v>1</v>
      </c>
      <c r="E328" s="5">
        <v>4</v>
      </c>
    </row>
    <row r="329" spans="1:5" x14ac:dyDescent="0.25">
      <c r="A329">
        <v>328</v>
      </c>
      <c r="B329" s="4">
        <v>1</v>
      </c>
      <c r="E329" s="5">
        <v>4</v>
      </c>
    </row>
    <row r="330" spans="1:5" x14ac:dyDescent="0.25">
      <c r="A330">
        <v>329</v>
      </c>
      <c r="B330" s="4">
        <v>1</v>
      </c>
      <c r="E330" s="5">
        <v>4</v>
      </c>
    </row>
    <row r="331" spans="1:5" x14ac:dyDescent="0.25">
      <c r="A331">
        <v>330</v>
      </c>
      <c r="D331" s="3">
        <v>3</v>
      </c>
      <c r="E331" s="5">
        <v>4</v>
      </c>
    </row>
    <row r="332" spans="1:5" x14ac:dyDescent="0.25">
      <c r="A332">
        <v>331</v>
      </c>
      <c r="D332" s="3">
        <v>3</v>
      </c>
      <c r="E332" s="5">
        <v>4</v>
      </c>
    </row>
    <row r="333" spans="1:5" x14ac:dyDescent="0.25">
      <c r="A333">
        <v>332</v>
      </c>
      <c r="D333" s="3">
        <v>3</v>
      </c>
      <c r="E333" s="5">
        <v>4</v>
      </c>
    </row>
    <row r="334" spans="1:5" x14ac:dyDescent="0.25">
      <c r="A334">
        <v>333</v>
      </c>
      <c r="D334" s="3">
        <v>3</v>
      </c>
      <c r="E334" s="5">
        <v>4</v>
      </c>
    </row>
    <row r="335" spans="1:5" x14ac:dyDescent="0.25">
      <c r="A335">
        <v>334</v>
      </c>
      <c r="D335" s="3">
        <v>3</v>
      </c>
      <c r="E335" s="5">
        <v>4</v>
      </c>
    </row>
    <row r="336" spans="1:5" x14ac:dyDescent="0.25">
      <c r="A336">
        <v>335</v>
      </c>
      <c r="D336" s="3">
        <v>3</v>
      </c>
      <c r="E336" s="5">
        <v>4</v>
      </c>
    </row>
    <row r="337" spans="1:5" x14ac:dyDescent="0.25">
      <c r="A337">
        <v>336</v>
      </c>
      <c r="D337" s="3">
        <v>3</v>
      </c>
      <c r="E337" s="5">
        <v>4</v>
      </c>
    </row>
    <row r="338" spans="1:5" x14ac:dyDescent="0.25">
      <c r="A338">
        <v>337</v>
      </c>
      <c r="D338" s="3">
        <v>3</v>
      </c>
    </row>
    <row r="339" spans="1:5" x14ac:dyDescent="0.25">
      <c r="A339">
        <v>338</v>
      </c>
    </row>
    <row r="340" spans="1:5" x14ac:dyDescent="0.25">
      <c r="A340">
        <v>339</v>
      </c>
    </row>
    <row r="341" spans="1:5" x14ac:dyDescent="0.25">
      <c r="A341">
        <v>340</v>
      </c>
    </row>
    <row r="342" spans="1:5" x14ac:dyDescent="0.25">
      <c r="A342">
        <v>341</v>
      </c>
      <c r="C342" s="2">
        <v>2</v>
      </c>
    </row>
    <row r="343" spans="1:5" x14ac:dyDescent="0.25">
      <c r="A343">
        <v>342</v>
      </c>
      <c r="C343" s="2">
        <v>2</v>
      </c>
    </row>
    <row r="344" spans="1:5" x14ac:dyDescent="0.25">
      <c r="A344">
        <v>343</v>
      </c>
      <c r="C344" s="2">
        <v>2</v>
      </c>
    </row>
    <row r="345" spans="1:5" x14ac:dyDescent="0.25">
      <c r="A345">
        <v>344</v>
      </c>
      <c r="C345" s="2">
        <v>2</v>
      </c>
    </row>
    <row r="346" spans="1:5" x14ac:dyDescent="0.25">
      <c r="A346">
        <v>345</v>
      </c>
      <c r="C346" s="2">
        <v>2</v>
      </c>
    </row>
    <row r="347" spans="1:5" x14ac:dyDescent="0.25">
      <c r="A347">
        <v>346</v>
      </c>
      <c r="C347" s="2">
        <v>2</v>
      </c>
    </row>
    <row r="348" spans="1:5" x14ac:dyDescent="0.25">
      <c r="A348">
        <v>347</v>
      </c>
      <c r="B348" s="4">
        <v>1</v>
      </c>
      <c r="C348" s="2">
        <v>2</v>
      </c>
    </row>
    <row r="349" spans="1:5" x14ac:dyDescent="0.25">
      <c r="A349">
        <v>348</v>
      </c>
      <c r="B349" s="4">
        <v>1</v>
      </c>
      <c r="C349" s="2">
        <v>2</v>
      </c>
    </row>
    <row r="350" spans="1:5" x14ac:dyDescent="0.25">
      <c r="A350">
        <v>349</v>
      </c>
      <c r="B350" s="4">
        <v>1</v>
      </c>
      <c r="C350" s="2">
        <v>2</v>
      </c>
    </row>
    <row r="351" spans="1:5" x14ac:dyDescent="0.25">
      <c r="A351">
        <v>350</v>
      </c>
      <c r="B351" s="4">
        <v>1</v>
      </c>
    </row>
    <row r="352" spans="1:5" x14ac:dyDescent="0.25">
      <c r="A352">
        <v>351</v>
      </c>
      <c r="B352" s="4">
        <v>1</v>
      </c>
    </row>
    <row r="353" spans="1:5" x14ac:dyDescent="0.25">
      <c r="A353">
        <v>352</v>
      </c>
      <c r="B353" s="4">
        <v>1</v>
      </c>
    </row>
    <row r="354" spans="1:5" x14ac:dyDescent="0.25">
      <c r="A354">
        <v>353</v>
      </c>
      <c r="B354" s="4">
        <v>1</v>
      </c>
      <c r="E354" s="5">
        <v>4</v>
      </c>
    </row>
    <row r="355" spans="1:5" x14ac:dyDescent="0.25">
      <c r="A355">
        <v>354</v>
      </c>
      <c r="B355" s="4">
        <v>1</v>
      </c>
      <c r="E355" s="5">
        <v>4</v>
      </c>
    </row>
    <row r="356" spans="1:5" x14ac:dyDescent="0.25">
      <c r="A356">
        <v>355</v>
      </c>
      <c r="D356" s="3">
        <v>3</v>
      </c>
      <c r="E356" s="5">
        <v>4</v>
      </c>
    </row>
    <row r="357" spans="1:5" x14ac:dyDescent="0.25">
      <c r="A357">
        <v>356</v>
      </c>
      <c r="D357" s="3">
        <v>3</v>
      </c>
      <c r="E357" s="5">
        <v>4</v>
      </c>
    </row>
    <row r="358" spans="1:5" x14ac:dyDescent="0.25">
      <c r="A358">
        <v>357</v>
      </c>
      <c r="D358" s="3">
        <v>3</v>
      </c>
      <c r="E358" s="5">
        <v>4</v>
      </c>
    </row>
    <row r="359" spans="1:5" x14ac:dyDescent="0.25">
      <c r="A359">
        <v>358</v>
      </c>
      <c r="D359" s="3">
        <v>3</v>
      </c>
      <c r="E359" s="5">
        <v>4</v>
      </c>
    </row>
    <row r="360" spans="1:5" x14ac:dyDescent="0.25">
      <c r="A360">
        <v>359</v>
      </c>
      <c r="D360" s="3">
        <v>3</v>
      </c>
      <c r="E360" s="5">
        <v>4</v>
      </c>
    </row>
    <row r="361" spans="1:5" x14ac:dyDescent="0.25">
      <c r="A361">
        <v>360</v>
      </c>
      <c r="D361" s="3">
        <v>3</v>
      </c>
      <c r="E361" s="5">
        <v>4</v>
      </c>
    </row>
    <row r="362" spans="1:5" x14ac:dyDescent="0.25">
      <c r="A362">
        <v>361</v>
      </c>
      <c r="D362" s="3">
        <v>3</v>
      </c>
      <c r="E362" s="5">
        <v>4</v>
      </c>
    </row>
    <row r="363" spans="1:5" x14ac:dyDescent="0.25">
      <c r="A363">
        <v>362</v>
      </c>
      <c r="D363" s="3">
        <v>3</v>
      </c>
      <c r="E363" s="5">
        <v>4</v>
      </c>
    </row>
    <row r="364" spans="1:5" x14ac:dyDescent="0.25">
      <c r="A364">
        <v>363</v>
      </c>
      <c r="C364" s="2">
        <v>2</v>
      </c>
    </row>
    <row r="365" spans="1:5" x14ac:dyDescent="0.25">
      <c r="A365">
        <v>364</v>
      </c>
      <c r="C365" s="2">
        <v>2</v>
      </c>
    </row>
    <row r="366" spans="1:5" x14ac:dyDescent="0.25">
      <c r="A366">
        <v>365</v>
      </c>
      <c r="C366" s="2">
        <v>2</v>
      </c>
    </row>
    <row r="367" spans="1:5" x14ac:dyDescent="0.25">
      <c r="A367">
        <v>366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B371" s="4">
        <v>1</v>
      </c>
      <c r="C371" s="2">
        <v>2</v>
      </c>
    </row>
    <row r="372" spans="1:5" x14ac:dyDescent="0.25">
      <c r="A372">
        <v>371</v>
      </c>
      <c r="B372" s="4">
        <v>1</v>
      </c>
      <c r="C372" s="2">
        <v>2</v>
      </c>
    </row>
    <row r="373" spans="1:5" x14ac:dyDescent="0.25">
      <c r="A373">
        <v>372</v>
      </c>
      <c r="B373" s="4">
        <v>1</v>
      </c>
    </row>
    <row r="374" spans="1:5" x14ac:dyDescent="0.25">
      <c r="A374">
        <v>373</v>
      </c>
      <c r="B374" s="4">
        <v>1</v>
      </c>
    </row>
    <row r="375" spans="1:5" x14ac:dyDescent="0.25">
      <c r="A375">
        <v>374</v>
      </c>
      <c r="B375" s="4">
        <v>1</v>
      </c>
    </row>
    <row r="376" spans="1:5" x14ac:dyDescent="0.25">
      <c r="A376">
        <v>375</v>
      </c>
      <c r="B376" s="4">
        <v>1</v>
      </c>
    </row>
    <row r="377" spans="1:5" x14ac:dyDescent="0.25">
      <c r="A377">
        <v>376</v>
      </c>
      <c r="B377" s="4">
        <v>1</v>
      </c>
    </row>
    <row r="378" spans="1:5" x14ac:dyDescent="0.25">
      <c r="A378">
        <v>377</v>
      </c>
      <c r="B378" s="4">
        <v>1</v>
      </c>
      <c r="E378" s="5">
        <v>4</v>
      </c>
    </row>
    <row r="379" spans="1:5" x14ac:dyDescent="0.25">
      <c r="A379">
        <v>378</v>
      </c>
      <c r="B379" s="4">
        <v>1</v>
      </c>
      <c r="E379" s="5">
        <v>4</v>
      </c>
    </row>
    <row r="380" spans="1:5" x14ac:dyDescent="0.25">
      <c r="A380">
        <v>379</v>
      </c>
      <c r="D380" s="3">
        <v>3</v>
      </c>
      <c r="E380" s="5">
        <v>4</v>
      </c>
    </row>
    <row r="381" spans="1:5" x14ac:dyDescent="0.25">
      <c r="A381">
        <v>380</v>
      </c>
      <c r="D381" s="3">
        <v>3</v>
      </c>
      <c r="E381" s="5">
        <v>4</v>
      </c>
    </row>
    <row r="382" spans="1:5" x14ac:dyDescent="0.25">
      <c r="A382">
        <v>381</v>
      </c>
      <c r="D382" s="3">
        <v>3</v>
      </c>
      <c r="E382" s="5">
        <v>4</v>
      </c>
    </row>
    <row r="383" spans="1:5" x14ac:dyDescent="0.25">
      <c r="A383">
        <v>382</v>
      </c>
      <c r="D383" s="3">
        <v>3</v>
      </c>
      <c r="E383" s="5">
        <v>4</v>
      </c>
    </row>
    <row r="384" spans="1:5" x14ac:dyDescent="0.25">
      <c r="A384">
        <v>383</v>
      </c>
      <c r="D384" s="3">
        <v>3</v>
      </c>
      <c r="E384" s="5">
        <v>4</v>
      </c>
    </row>
    <row r="385" spans="1:5" x14ac:dyDescent="0.25">
      <c r="A385">
        <v>384</v>
      </c>
      <c r="D385" s="3">
        <v>3</v>
      </c>
      <c r="E385" s="5">
        <v>4</v>
      </c>
    </row>
    <row r="386" spans="1:5" x14ac:dyDescent="0.25">
      <c r="A386">
        <v>385</v>
      </c>
      <c r="C386" s="2">
        <v>2</v>
      </c>
      <c r="D386" s="3">
        <v>3</v>
      </c>
      <c r="E386" s="5">
        <v>4</v>
      </c>
    </row>
    <row r="387" spans="1:5" x14ac:dyDescent="0.25">
      <c r="A387">
        <v>386</v>
      </c>
      <c r="C387" s="2">
        <v>2</v>
      </c>
      <c r="D387" s="3">
        <v>3</v>
      </c>
    </row>
    <row r="388" spans="1:5" x14ac:dyDescent="0.25">
      <c r="A388">
        <v>387</v>
      </c>
      <c r="C388" s="2">
        <v>2</v>
      </c>
      <c r="D388" s="3">
        <v>3</v>
      </c>
    </row>
    <row r="389" spans="1:5" x14ac:dyDescent="0.25">
      <c r="A389">
        <v>388</v>
      </c>
      <c r="C389" s="2">
        <v>2</v>
      </c>
    </row>
    <row r="390" spans="1:5" x14ac:dyDescent="0.25">
      <c r="A390">
        <v>389</v>
      </c>
      <c r="C390" s="2">
        <v>2</v>
      </c>
    </row>
    <row r="391" spans="1:5" x14ac:dyDescent="0.25">
      <c r="A391">
        <v>390</v>
      </c>
      <c r="C391" s="2">
        <v>2</v>
      </c>
    </row>
    <row r="392" spans="1:5" x14ac:dyDescent="0.25">
      <c r="A392">
        <v>391</v>
      </c>
      <c r="C392" s="2">
        <v>2</v>
      </c>
    </row>
    <row r="393" spans="1:5" x14ac:dyDescent="0.25">
      <c r="A393">
        <v>392</v>
      </c>
      <c r="C393" s="2">
        <v>2</v>
      </c>
    </row>
    <row r="394" spans="1:5" x14ac:dyDescent="0.25">
      <c r="A394">
        <v>393</v>
      </c>
      <c r="B394" s="4">
        <v>1</v>
      </c>
      <c r="C394" s="2">
        <v>2</v>
      </c>
    </row>
    <row r="395" spans="1:5" x14ac:dyDescent="0.25">
      <c r="A395">
        <v>394</v>
      </c>
      <c r="B395" s="4">
        <v>1</v>
      </c>
      <c r="C395" s="2">
        <v>2</v>
      </c>
    </row>
    <row r="396" spans="1:5" x14ac:dyDescent="0.25">
      <c r="A396">
        <v>395</v>
      </c>
      <c r="B396" s="4">
        <v>1</v>
      </c>
      <c r="C396" s="2">
        <v>2</v>
      </c>
    </row>
    <row r="397" spans="1:5" x14ac:dyDescent="0.25">
      <c r="A397">
        <v>396</v>
      </c>
      <c r="B397" s="4">
        <v>1</v>
      </c>
    </row>
    <row r="398" spans="1:5" x14ac:dyDescent="0.25">
      <c r="A398">
        <v>397</v>
      </c>
      <c r="B398" s="4">
        <v>1</v>
      </c>
    </row>
    <row r="399" spans="1:5" x14ac:dyDescent="0.25">
      <c r="A399">
        <v>398</v>
      </c>
      <c r="B399" s="4">
        <v>1</v>
      </c>
    </row>
    <row r="400" spans="1:5" x14ac:dyDescent="0.25">
      <c r="A400">
        <v>399</v>
      </c>
      <c r="B400" s="4">
        <v>1</v>
      </c>
    </row>
    <row r="401" spans="1:5" x14ac:dyDescent="0.25">
      <c r="A401">
        <v>400</v>
      </c>
      <c r="B401" s="4">
        <v>1</v>
      </c>
      <c r="E401" s="5">
        <v>4</v>
      </c>
    </row>
    <row r="402" spans="1:5" x14ac:dyDescent="0.25">
      <c r="A402">
        <v>401</v>
      </c>
      <c r="B402" s="4">
        <v>1</v>
      </c>
      <c r="E402" s="5">
        <v>4</v>
      </c>
    </row>
    <row r="403" spans="1:5" x14ac:dyDescent="0.25">
      <c r="A403">
        <v>402</v>
      </c>
      <c r="E403" s="5">
        <v>4</v>
      </c>
    </row>
    <row r="404" spans="1:5" x14ac:dyDescent="0.25">
      <c r="A404">
        <v>403</v>
      </c>
      <c r="D404" s="3">
        <v>3</v>
      </c>
      <c r="E404" s="5">
        <v>4</v>
      </c>
    </row>
    <row r="405" spans="1:5" x14ac:dyDescent="0.25">
      <c r="A405">
        <v>404</v>
      </c>
      <c r="D405" s="3">
        <v>3</v>
      </c>
      <c r="E405" s="5">
        <v>4</v>
      </c>
    </row>
    <row r="406" spans="1:5" x14ac:dyDescent="0.25">
      <c r="A406">
        <v>405</v>
      </c>
      <c r="D406" s="3">
        <v>3</v>
      </c>
      <c r="E406" s="5">
        <v>4</v>
      </c>
    </row>
    <row r="407" spans="1:5" x14ac:dyDescent="0.25">
      <c r="A407">
        <v>406</v>
      </c>
      <c r="D407" s="3">
        <v>3</v>
      </c>
      <c r="E407" s="5">
        <v>4</v>
      </c>
    </row>
    <row r="408" spans="1:5" x14ac:dyDescent="0.25">
      <c r="A408">
        <v>407</v>
      </c>
      <c r="D408" s="3">
        <v>3</v>
      </c>
      <c r="E408" s="5">
        <v>4</v>
      </c>
    </row>
    <row r="409" spans="1:5" x14ac:dyDescent="0.25">
      <c r="A409">
        <v>408</v>
      </c>
      <c r="C409" s="2">
        <v>2</v>
      </c>
      <c r="D409" s="3">
        <v>3</v>
      </c>
      <c r="E409" s="5">
        <v>4</v>
      </c>
    </row>
    <row r="410" spans="1:5" x14ac:dyDescent="0.25">
      <c r="A410">
        <v>409</v>
      </c>
      <c r="C410" s="2">
        <v>2</v>
      </c>
      <c r="D410" s="3">
        <v>3</v>
      </c>
      <c r="E410" s="5">
        <v>4</v>
      </c>
    </row>
    <row r="411" spans="1:5" x14ac:dyDescent="0.25">
      <c r="A411">
        <v>410</v>
      </c>
      <c r="C411" s="2">
        <v>2</v>
      </c>
      <c r="D411" s="3">
        <v>3</v>
      </c>
    </row>
    <row r="412" spans="1:5" x14ac:dyDescent="0.25">
      <c r="A412">
        <v>411</v>
      </c>
      <c r="C412" s="2">
        <v>2</v>
      </c>
      <c r="D412" s="3">
        <v>3</v>
      </c>
    </row>
    <row r="413" spans="1:5" x14ac:dyDescent="0.25">
      <c r="A413">
        <v>412</v>
      </c>
      <c r="C413" s="2">
        <v>2</v>
      </c>
      <c r="D413" s="3">
        <v>3</v>
      </c>
    </row>
    <row r="414" spans="1:5" x14ac:dyDescent="0.25">
      <c r="A414">
        <v>413</v>
      </c>
      <c r="C414" s="2">
        <v>2</v>
      </c>
    </row>
    <row r="415" spans="1:5" x14ac:dyDescent="0.25">
      <c r="A415">
        <v>414</v>
      </c>
      <c r="C415" s="2">
        <v>2</v>
      </c>
    </row>
    <row r="416" spans="1:5" x14ac:dyDescent="0.25">
      <c r="A416">
        <v>415</v>
      </c>
      <c r="C416" s="2">
        <v>2</v>
      </c>
    </row>
    <row r="417" spans="1:6" x14ac:dyDescent="0.25">
      <c r="A417">
        <v>416</v>
      </c>
      <c r="B417" s="4">
        <v>1</v>
      </c>
      <c r="C417" s="2">
        <v>2</v>
      </c>
    </row>
    <row r="418" spans="1:6" x14ac:dyDescent="0.25">
      <c r="A418">
        <v>417</v>
      </c>
      <c r="B418" s="4">
        <v>1</v>
      </c>
      <c r="C418" s="2">
        <v>2</v>
      </c>
    </row>
    <row r="419" spans="1:6" x14ac:dyDescent="0.25">
      <c r="A419">
        <v>418</v>
      </c>
      <c r="B419" s="4">
        <v>1</v>
      </c>
      <c r="C419" s="2">
        <v>2</v>
      </c>
    </row>
    <row r="420" spans="1:6" x14ac:dyDescent="0.25">
      <c r="A420">
        <v>419</v>
      </c>
      <c r="B420" s="4">
        <v>1</v>
      </c>
      <c r="C420" s="2">
        <v>2</v>
      </c>
    </row>
    <row r="421" spans="1:6" x14ac:dyDescent="0.25">
      <c r="A421">
        <v>420</v>
      </c>
      <c r="B421" s="4">
        <v>1</v>
      </c>
    </row>
    <row r="422" spans="1:6" x14ac:dyDescent="0.25">
      <c r="A422">
        <v>421</v>
      </c>
      <c r="B422" s="4">
        <v>1</v>
      </c>
    </row>
    <row r="423" spans="1:6" x14ac:dyDescent="0.25">
      <c r="A423">
        <v>422</v>
      </c>
      <c r="B423" s="4">
        <v>1</v>
      </c>
    </row>
    <row r="424" spans="1:6" x14ac:dyDescent="0.25">
      <c r="A424">
        <v>423</v>
      </c>
      <c r="B424" s="4">
        <v>1</v>
      </c>
    </row>
    <row r="425" spans="1:6" x14ac:dyDescent="0.25">
      <c r="A425">
        <v>424</v>
      </c>
      <c r="B425" s="4">
        <v>1</v>
      </c>
    </row>
    <row r="426" spans="1:6" x14ac:dyDescent="0.25">
      <c r="A426">
        <v>425</v>
      </c>
      <c r="B426" s="4">
        <v>1</v>
      </c>
      <c r="E426" s="5">
        <v>4</v>
      </c>
    </row>
    <row r="427" spans="1:6" x14ac:dyDescent="0.25">
      <c r="A427">
        <v>426</v>
      </c>
      <c r="B427" s="4">
        <v>1</v>
      </c>
      <c r="E427" s="5">
        <v>4</v>
      </c>
    </row>
    <row r="428" spans="1:6" x14ac:dyDescent="0.25">
      <c r="A428">
        <v>427</v>
      </c>
      <c r="E428" s="5">
        <v>4</v>
      </c>
    </row>
    <row r="429" spans="1:6" x14ac:dyDescent="0.25">
      <c r="A429">
        <v>428</v>
      </c>
      <c r="E429" s="5">
        <v>4</v>
      </c>
      <c r="F429" t="s">
        <v>22</v>
      </c>
    </row>
    <row r="430" spans="1:6" x14ac:dyDescent="0.25">
      <c r="A430">
        <v>429</v>
      </c>
    </row>
    <row r="431" spans="1:6" x14ac:dyDescent="0.25">
      <c r="A431">
        <v>430</v>
      </c>
      <c r="F431" t="s">
        <v>22</v>
      </c>
    </row>
    <row r="432" spans="1:6" x14ac:dyDescent="0.25">
      <c r="A432">
        <v>431</v>
      </c>
      <c r="C432" s="2">
        <v>2</v>
      </c>
    </row>
    <row r="433" spans="1:5" x14ac:dyDescent="0.25">
      <c r="A433">
        <v>432</v>
      </c>
      <c r="C433" s="2">
        <v>2</v>
      </c>
    </row>
    <row r="434" spans="1:5" x14ac:dyDescent="0.25">
      <c r="A434">
        <v>433</v>
      </c>
      <c r="C434" s="2">
        <v>2</v>
      </c>
    </row>
    <row r="435" spans="1:5" x14ac:dyDescent="0.25">
      <c r="A435">
        <v>434</v>
      </c>
      <c r="C435" s="2">
        <v>2</v>
      </c>
    </row>
    <row r="436" spans="1:5" x14ac:dyDescent="0.25">
      <c r="A436">
        <v>435</v>
      </c>
      <c r="C436" s="2">
        <v>2</v>
      </c>
    </row>
    <row r="437" spans="1:5" x14ac:dyDescent="0.25">
      <c r="A437">
        <v>436</v>
      </c>
      <c r="C437" s="2">
        <v>2</v>
      </c>
    </row>
    <row r="438" spans="1:5" x14ac:dyDescent="0.25">
      <c r="A438">
        <v>437</v>
      </c>
      <c r="C438" s="2">
        <v>2</v>
      </c>
    </row>
    <row r="439" spans="1:5" x14ac:dyDescent="0.25">
      <c r="A439">
        <v>438</v>
      </c>
      <c r="C439" s="2">
        <v>2</v>
      </c>
    </row>
    <row r="440" spans="1:5" x14ac:dyDescent="0.25">
      <c r="A440">
        <v>439</v>
      </c>
      <c r="B440" s="4">
        <v>1</v>
      </c>
      <c r="C440" s="2">
        <v>2</v>
      </c>
    </row>
    <row r="441" spans="1:5" x14ac:dyDescent="0.25">
      <c r="A441">
        <v>440</v>
      </c>
      <c r="B441" s="4">
        <v>1</v>
      </c>
      <c r="C441" s="2">
        <v>2</v>
      </c>
    </row>
    <row r="442" spans="1:5" x14ac:dyDescent="0.25">
      <c r="A442">
        <v>441</v>
      </c>
      <c r="B442" s="4">
        <v>1</v>
      </c>
    </row>
    <row r="443" spans="1:5" x14ac:dyDescent="0.25">
      <c r="A443">
        <v>442</v>
      </c>
      <c r="B443" s="4">
        <v>1</v>
      </c>
    </row>
    <row r="444" spans="1:5" x14ac:dyDescent="0.25">
      <c r="A444">
        <v>443</v>
      </c>
      <c r="B444" s="4">
        <v>1</v>
      </c>
    </row>
    <row r="445" spans="1:5" x14ac:dyDescent="0.25">
      <c r="A445">
        <v>444</v>
      </c>
      <c r="B445" s="4">
        <v>1</v>
      </c>
      <c r="E445" s="5">
        <v>4</v>
      </c>
    </row>
    <row r="446" spans="1:5" x14ac:dyDescent="0.25">
      <c r="A446">
        <v>445</v>
      </c>
      <c r="B446" s="4">
        <v>1</v>
      </c>
      <c r="E446" s="5">
        <v>4</v>
      </c>
    </row>
    <row r="447" spans="1:5" x14ac:dyDescent="0.25">
      <c r="A447">
        <v>446</v>
      </c>
      <c r="B447" s="4">
        <v>1</v>
      </c>
      <c r="E447" s="5">
        <v>4</v>
      </c>
    </row>
    <row r="448" spans="1:5" x14ac:dyDescent="0.25">
      <c r="A448">
        <v>447</v>
      </c>
      <c r="B448" s="4">
        <v>1</v>
      </c>
      <c r="E448" s="5">
        <v>4</v>
      </c>
    </row>
    <row r="449" spans="1:5" x14ac:dyDescent="0.25">
      <c r="A449">
        <v>448</v>
      </c>
      <c r="B449" s="4">
        <v>1</v>
      </c>
      <c r="E449" s="5">
        <v>4</v>
      </c>
    </row>
    <row r="450" spans="1:5" x14ac:dyDescent="0.25">
      <c r="A450">
        <v>449</v>
      </c>
      <c r="D450" s="3">
        <v>3</v>
      </c>
      <c r="E450" s="5">
        <v>4</v>
      </c>
    </row>
    <row r="451" spans="1:5" x14ac:dyDescent="0.25">
      <c r="A451">
        <v>450</v>
      </c>
      <c r="D451" s="3">
        <v>3</v>
      </c>
      <c r="E451" s="5">
        <v>4</v>
      </c>
    </row>
    <row r="452" spans="1:5" x14ac:dyDescent="0.25">
      <c r="A452">
        <v>451</v>
      </c>
      <c r="D452" s="3">
        <v>3</v>
      </c>
      <c r="E452" s="5">
        <v>4</v>
      </c>
    </row>
    <row r="453" spans="1:5" x14ac:dyDescent="0.25">
      <c r="A453">
        <v>452</v>
      </c>
      <c r="D453" s="3">
        <v>3</v>
      </c>
      <c r="E453" s="5">
        <v>4</v>
      </c>
    </row>
    <row r="454" spans="1:5" x14ac:dyDescent="0.25">
      <c r="A454">
        <v>453</v>
      </c>
      <c r="D454" s="3">
        <v>3</v>
      </c>
      <c r="E454" s="5">
        <v>4</v>
      </c>
    </row>
    <row r="455" spans="1:5" x14ac:dyDescent="0.25">
      <c r="A455">
        <v>454</v>
      </c>
      <c r="D455" s="3">
        <v>3</v>
      </c>
      <c r="E455" s="5">
        <v>4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C457" s="2">
        <v>2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</row>
    <row r="459" spans="1:5" x14ac:dyDescent="0.25">
      <c r="A459">
        <v>458</v>
      </c>
      <c r="C459" s="2">
        <v>2</v>
      </c>
    </row>
    <row r="460" spans="1:5" x14ac:dyDescent="0.25">
      <c r="A460">
        <v>459</v>
      </c>
      <c r="C460" s="2">
        <v>2</v>
      </c>
    </row>
    <row r="461" spans="1:5" x14ac:dyDescent="0.25">
      <c r="A461">
        <v>460</v>
      </c>
      <c r="C461" s="2">
        <v>2</v>
      </c>
    </row>
    <row r="462" spans="1:5" x14ac:dyDescent="0.25">
      <c r="A462">
        <v>461</v>
      </c>
      <c r="C462" s="2">
        <v>2</v>
      </c>
    </row>
    <row r="463" spans="1:5" x14ac:dyDescent="0.25">
      <c r="A463">
        <v>462</v>
      </c>
      <c r="B463" s="4">
        <v>1</v>
      </c>
      <c r="C463" s="2">
        <v>2</v>
      </c>
    </row>
    <row r="464" spans="1:5" x14ac:dyDescent="0.25">
      <c r="A464">
        <v>463</v>
      </c>
      <c r="B464" s="4">
        <v>1</v>
      </c>
      <c r="C464" s="2">
        <v>2</v>
      </c>
    </row>
    <row r="465" spans="1:5" x14ac:dyDescent="0.25">
      <c r="A465">
        <v>464</v>
      </c>
      <c r="B465" s="4">
        <v>1</v>
      </c>
      <c r="C465" s="2">
        <v>2</v>
      </c>
    </row>
    <row r="466" spans="1:5" x14ac:dyDescent="0.25">
      <c r="A466">
        <v>465</v>
      </c>
      <c r="B466" s="4">
        <v>1</v>
      </c>
    </row>
    <row r="467" spans="1:5" x14ac:dyDescent="0.25">
      <c r="A467">
        <v>466</v>
      </c>
      <c r="B467" s="4">
        <v>1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</row>
    <row r="471" spans="1:5" x14ac:dyDescent="0.25">
      <c r="A471">
        <v>470</v>
      </c>
      <c r="B471" s="4">
        <v>1</v>
      </c>
      <c r="E471" s="5">
        <v>4</v>
      </c>
    </row>
    <row r="472" spans="1:5" x14ac:dyDescent="0.25">
      <c r="A472">
        <v>471</v>
      </c>
      <c r="E472" s="5">
        <v>4</v>
      </c>
    </row>
    <row r="473" spans="1:5" x14ac:dyDescent="0.25">
      <c r="A473">
        <v>472</v>
      </c>
      <c r="D473" s="3">
        <v>3</v>
      </c>
      <c r="E473" s="5">
        <v>4</v>
      </c>
    </row>
    <row r="474" spans="1:5" x14ac:dyDescent="0.25">
      <c r="A474">
        <v>473</v>
      </c>
      <c r="D474" s="3">
        <v>3</v>
      </c>
      <c r="E474" s="5">
        <v>4</v>
      </c>
    </row>
    <row r="475" spans="1:5" x14ac:dyDescent="0.25">
      <c r="A475">
        <v>474</v>
      </c>
      <c r="D475" s="3">
        <v>3</v>
      </c>
      <c r="E475" s="5">
        <v>4</v>
      </c>
    </row>
    <row r="476" spans="1:5" x14ac:dyDescent="0.25">
      <c r="A476">
        <v>475</v>
      </c>
      <c r="D476" s="3">
        <v>3</v>
      </c>
      <c r="E476" s="5">
        <v>4</v>
      </c>
    </row>
    <row r="477" spans="1:5" x14ac:dyDescent="0.25">
      <c r="A477">
        <v>476</v>
      </c>
      <c r="D477" s="3">
        <v>3</v>
      </c>
      <c r="E477" s="5">
        <v>4</v>
      </c>
    </row>
    <row r="478" spans="1:5" x14ac:dyDescent="0.25">
      <c r="A478">
        <v>477</v>
      </c>
      <c r="D478" s="3">
        <v>3</v>
      </c>
      <c r="E478" s="5">
        <v>4</v>
      </c>
    </row>
    <row r="479" spans="1:5" x14ac:dyDescent="0.25">
      <c r="A479">
        <v>478</v>
      </c>
      <c r="D479" s="3">
        <v>3</v>
      </c>
      <c r="E479" s="5">
        <v>4</v>
      </c>
    </row>
    <row r="480" spans="1:5" x14ac:dyDescent="0.25">
      <c r="A480">
        <v>479</v>
      </c>
      <c r="D480" s="3">
        <v>3</v>
      </c>
    </row>
    <row r="481" spans="1:5" x14ac:dyDescent="0.25">
      <c r="A481">
        <v>480</v>
      </c>
      <c r="C481" s="2">
        <v>2</v>
      </c>
    </row>
    <row r="482" spans="1:5" x14ac:dyDescent="0.25">
      <c r="A482">
        <v>481</v>
      </c>
      <c r="C482" s="2">
        <v>2</v>
      </c>
    </row>
    <row r="483" spans="1:5" x14ac:dyDescent="0.25">
      <c r="A483">
        <v>482</v>
      </c>
      <c r="C483" s="2">
        <v>2</v>
      </c>
    </row>
    <row r="484" spans="1:5" x14ac:dyDescent="0.25">
      <c r="A484">
        <v>483</v>
      </c>
      <c r="C484" s="2">
        <v>2</v>
      </c>
    </row>
    <row r="485" spans="1:5" x14ac:dyDescent="0.25">
      <c r="A485">
        <v>484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  <c r="C487" s="2">
        <v>2</v>
      </c>
    </row>
    <row r="488" spans="1:5" x14ac:dyDescent="0.25">
      <c r="A488">
        <v>487</v>
      </c>
      <c r="B488" s="4">
        <v>1</v>
      </c>
      <c r="C488" s="2">
        <v>2</v>
      </c>
    </row>
    <row r="489" spans="1:5" x14ac:dyDescent="0.25">
      <c r="A489">
        <v>488</v>
      </c>
      <c r="B489" s="4">
        <v>1</v>
      </c>
    </row>
    <row r="490" spans="1:5" x14ac:dyDescent="0.25">
      <c r="A490">
        <v>489</v>
      </c>
      <c r="B490" s="4">
        <v>1</v>
      </c>
    </row>
    <row r="491" spans="1:5" x14ac:dyDescent="0.25">
      <c r="A491">
        <v>490</v>
      </c>
      <c r="B491" s="4">
        <v>1</v>
      </c>
    </row>
    <row r="492" spans="1:5" x14ac:dyDescent="0.25">
      <c r="A492">
        <v>491</v>
      </c>
      <c r="B492" s="4">
        <v>1</v>
      </c>
    </row>
    <row r="493" spans="1:5" x14ac:dyDescent="0.25">
      <c r="A493">
        <v>492</v>
      </c>
      <c r="B493" s="4">
        <v>1</v>
      </c>
    </row>
    <row r="494" spans="1:5" x14ac:dyDescent="0.25">
      <c r="A494">
        <v>493</v>
      </c>
      <c r="B494" s="4">
        <v>1</v>
      </c>
      <c r="E494" s="5">
        <v>4</v>
      </c>
    </row>
    <row r="495" spans="1:5" x14ac:dyDescent="0.25">
      <c r="A495">
        <v>494</v>
      </c>
      <c r="B495" s="4">
        <v>1</v>
      </c>
      <c r="E495" s="5">
        <v>4</v>
      </c>
    </row>
    <row r="496" spans="1:5" x14ac:dyDescent="0.25">
      <c r="A496">
        <v>495</v>
      </c>
      <c r="D496" s="3">
        <v>3</v>
      </c>
      <c r="E496" s="5">
        <v>4</v>
      </c>
    </row>
    <row r="497" spans="1:5" x14ac:dyDescent="0.25">
      <c r="A497">
        <v>496</v>
      </c>
      <c r="D497" s="3">
        <v>3</v>
      </c>
      <c r="E497" s="5">
        <v>4</v>
      </c>
    </row>
    <row r="498" spans="1:5" x14ac:dyDescent="0.25">
      <c r="A498">
        <v>497</v>
      </c>
      <c r="D498" s="3">
        <v>3</v>
      </c>
      <c r="E498" s="5">
        <v>4</v>
      </c>
    </row>
    <row r="499" spans="1:5" x14ac:dyDescent="0.25">
      <c r="A499">
        <v>498</v>
      </c>
      <c r="D499" s="3">
        <v>3</v>
      </c>
      <c r="E499" s="5">
        <v>4</v>
      </c>
    </row>
    <row r="500" spans="1:5" x14ac:dyDescent="0.25">
      <c r="A500">
        <v>499</v>
      </c>
      <c r="D500" s="3">
        <v>3</v>
      </c>
      <c r="E500" s="5">
        <v>4</v>
      </c>
    </row>
    <row r="501" spans="1:5" x14ac:dyDescent="0.25">
      <c r="A501">
        <v>500</v>
      </c>
      <c r="D501" s="3">
        <v>3</v>
      </c>
      <c r="E501" s="5">
        <v>4</v>
      </c>
    </row>
    <row r="502" spans="1:5" x14ac:dyDescent="0.25">
      <c r="A502">
        <v>501</v>
      </c>
      <c r="D502" s="3">
        <v>3</v>
      </c>
      <c r="E502" s="5">
        <v>4</v>
      </c>
    </row>
    <row r="503" spans="1:5" x14ac:dyDescent="0.25">
      <c r="A503">
        <v>502</v>
      </c>
      <c r="D503" s="3">
        <v>3</v>
      </c>
      <c r="E503" s="5">
        <v>4</v>
      </c>
    </row>
    <row r="504" spans="1:5" x14ac:dyDescent="0.25">
      <c r="A504">
        <v>503</v>
      </c>
    </row>
    <row r="505" spans="1:5" x14ac:dyDescent="0.25">
      <c r="A505">
        <v>504</v>
      </c>
      <c r="C505" s="2">
        <v>2</v>
      </c>
    </row>
    <row r="506" spans="1:5" x14ac:dyDescent="0.25">
      <c r="A506">
        <v>505</v>
      </c>
      <c r="C506" s="2">
        <v>2</v>
      </c>
    </row>
    <row r="507" spans="1:5" x14ac:dyDescent="0.25">
      <c r="A507">
        <v>506</v>
      </c>
      <c r="C507" s="2">
        <v>2</v>
      </c>
    </row>
    <row r="508" spans="1:5" x14ac:dyDescent="0.25">
      <c r="A508">
        <v>507</v>
      </c>
      <c r="C508" s="2">
        <v>2</v>
      </c>
    </row>
    <row r="509" spans="1:5" x14ac:dyDescent="0.25">
      <c r="A509">
        <v>508</v>
      </c>
      <c r="C509" s="2">
        <v>2</v>
      </c>
    </row>
    <row r="510" spans="1:5" x14ac:dyDescent="0.25">
      <c r="A510">
        <v>509</v>
      </c>
      <c r="C510" s="2">
        <v>2</v>
      </c>
    </row>
    <row r="511" spans="1:5" x14ac:dyDescent="0.25">
      <c r="A511">
        <v>510</v>
      </c>
      <c r="B511" s="4">
        <v>1</v>
      </c>
      <c r="C511" s="2">
        <v>2</v>
      </c>
    </row>
    <row r="512" spans="1:5" x14ac:dyDescent="0.25">
      <c r="A512">
        <v>511</v>
      </c>
      <c r="B512" s="4">
        <v>1</v>
      </c>
      <c r="C512" s="2">
        <v>2</v>
      </c>
    </row>
    <row r="513" spans="1:5" x14ac:dyDescent="0.25">
      <c r="A513">
        <v>512</v>
      </c>
      <c r="B513" s="4">
        <v>1</v>
      </c>
      <c r="C513" s="2">
        <v>2</v>
      </c>
    </row>
    <row r="514" spans="1:5" x14ac:dyDescent="0.25">
      <c r="A514">
        <v>513</v>
      </c>
      <c r="B514" s="4">
        <v>1</v>
      </c>
    </row>
    <row r="515" spans="1:5" x14ac:dyDescent="0.25">
      <c r="A515">
        <v>514</v>
      </c>
      <c r="B515" s="4">
        <v>1</v>
      </c>
    </row>
    <row r="516" spans="1:5" x14ac:dyDescent="0.25">
      <c r="A516">
        <v>515</v>
      </c>
      <c r="B516" s="4">
        <v>1</v>
      </c>
    </row>
    <row r="517" spans="1:5" x14ac:dyDescent="0.25">
      <c r="A517">
        <v>516</v>
      </c>
      <c r="B517" s="4">
        <v>1</v>
      </c>
    </row>
    <row r="518" spans="1:5" x14ac:dyDescent="0.25">
      <c r="A518">
        <v>517</v>
      </c>
      <c r="B518" s="4">
        <v>1</v>
      </c>
      <c r="E518" s="5">
        <v>4</v>
      </c>
    </row>
    <row r="519" spans="1:5" x14ac:dyDescent="0.25">
      <c r="A519">
        <v>518</v>
      </c>
      <c r="E519" s="5">
        <v>4</v>
      </c>
    </row>
    <row r="520" spans="1:5" x14ac:dyDescent="0.25">
      <c r="A520">
        <v>519</v>
      </c>
      <c r="D520" s="3">
        <v>3</v>
      </c>
      <c r="E520" s="5">
        <v>4</v>
      </c>
    </row>
    <row r="521" spans="1:5" x14ac:dyDescent="0.25">
      <c r="A521">
        <v>520</v>
      </c>
      <c r="D521" s="3">
        <v>3</v>
      </c>
      <c r="E521" s="5">
        <v>4</v>
      </c>
    </row>
    <row r="522" spans="1:5" x14ac:dyDescent="0.25">
      <c r="A522">
        <v>521</v>
      </c>
      <c r="D522" s="3">
        <v>3</v>
      </c>
      <c r="E522" s="5">
        <v>4</v>
      </c>
    </row>
    <row r="523" spans="1:5" x14ac:dyDescent="0.25">
      <c r="A523">
        <v>522</v>
      </c>
      <c r="D523" s="3">
        <v>3</v>
      </c>
      <c r="E523" s="5">
        <v>4</v>
      </c>
    </row>
    <row r="524" spans="1:5" x14ac:dyDescent="0.25">
      <c r="A524">
        <v>523</v>
      </c>
      <c r="D524" s="3">
        <v>3</v>
      </c>
      <c r="E524" s="5">
        <v>4</v>
      </c>
    </row>
    <row r="525" spans="1:5" x14ac:dyDescent="0.25">
      <c r="A525">
        <v>524</v>
      </c>
      <c r="D525" s="3">
        <v>3</v>
      </c>
      <c r="E525" s="5">
        <v>4</v>
      </c>
    </row>
    <row r="526" spans="1:5" x14ac:dyDescent="0.25">
      <c r="A526">
        <v>525</v>
      </c>
      <c r="D526" s="3">
        <v>3</v>
      </c>
      <c r="E526" s="5">
        <v>4</v>
      </c>
    </row>
    <row r="527" spans="1:5" x14ac:dyDescent="0.25">
      <c r="A527">
        <v>526</v>
      </c>
      <c r="C527" s="2">
        <v>2</v>
      </c>
      <c r="D527" s="3">
        <v>3</v>
      </c>
    </row>
    <row r="528" spans="1:5" x14ac:dyDescent="0.25">
      <c r="A528">
        <v>527</v>
      </c>
      <c r="C528" s="2">
        <v>2</v>
      </c>
      <c r="D528" s="3">
        <v>3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C530" s="2">
        <v>2</v>
      </c>
    </row>
    <row r="531" spans="1:5" x14ac:dyDescent="0.25">
      <c r="A531">
        <v>530</v>
      </c>
      <c r="C531" s="2">
        <v>2</v>
      </c>
    </row>
    <row r="532" spans="1:5" x14ac:dyDescent="0.25">
      <c r="A532">
        <v>531</v>
      </c>
      <c r="C532" s="2">
        <v>2</v>
      </c>
    </row>
    <row r="533" spans="1:5" x14ac:dyDescent="0.25">
      <c r="A533">
        <v>532</v>
      </c>
      <c r="C533" s="2">
        <v>2</v>
      </c>
    </row>
    <row r="534" spans="1:5" x14ac:dyDescent="0.25">
      <c r="A534">
        <v>533</v>
      </c>
      <c r="B534" s="4">
        <v>1</v>
      </c>
      <c r="C534" s="2">
        <v>2</v>
      </c>
    </row>
    <row r="535" spans="1:5" x14ac:dyDescent="0.25">
      <c r="A535">
        <v>534</v>
      </c>
      <c r="B535" s="4">
        <v>1</v>
      </c>
      <c r="C535" s="2">
        <v>2</v>
      </c>
    </row>
    <row r="536" spans="1:5" x14ac:dyDescent="0.25">
      <c r="A536">
        <v>535</v>
      </c>
      <c r="B536" s="4">
        <v>1</v>
      </c>
      <c r="C536" s="2">
        <v>2</v>
      </c>
    </row>
    <row r="537" spans="1:5" x14ac:dyDescent="0.25">
      <c r="A537">
        <v>536</v>
      </c>
      <c r="B537" s="4">
        <v>1</v>
      </c>
    </row>
    <row r="538" spans="1:5" x14ac:dyDescent="0.25">
      <c r="A538">
        <v>537</v>
      </c>
      <c r="B538" s="4">
        <v>1</v>
      </c>
    </row>
    <row r="539" spans="1:5" x14ac:dyDescent="0.25">
      <c r="A539">
        <v>538</v>
      </c>
      <c r="B539" s="4">
        <v>1</v>
      </c>
    </row>
    <row r="540" spans="1:5" x14ac:dyDescent="0.25">
      <c r="A540">
        <v>539</v>
      </c>
      <c r="B540" s="4">
        <v>1</v>
      </c>
    </row>
    <row r="541" spans="1:5" x14ac:dyDescent="0.25">
      <c r="A541">
        <v>540</v>
      </c>
      <c r="B541" s="4">
        <v>1</v>
      </c>
      <c r="E541" s="5">
        <v>4</v>
      </c>
    </row>
    <row r="542" spans="1:5" x14ac:dyDescent="0.25">
      <c r="A542">
        <v>541</v>
      </c>
      <c r="D542" s="3">
        <v>3</v>
      </c>
      <c r="E542" s="5">
        <v>4</v>
      </c>
    </row>
    <row r="543" spans="1:5" x14ac:dyDescent="0.25">
      <c r="A543">
        <v>542</v>
      </c>
      <c r="D543" s="3">
        <v>3</v>
      </c>
      <c r="E543" s="5">
        <v>4</v>
      </c>
    </row>
    <row r="544" spans="1:5" x14ac:dyDescent="0.25">
      <c r="A544">
        <v>543</v>
      </c>
      <c r="D544" s="3">
        <v>3</v>
      </c>
      <c r="E544" s="5">
        <v>4</v>
      </c>
    </row>
    <row r="545" spans="1:5" x14ac:dyDescent="0.25">
      <c r="A545">
        <v>544</v>
      </c>
      <c r="D545" s="3">
        <v>3</v>
      </c>
      <c r="E545" s="5">
        <v>4</v>
      </c>
    </row>
    <row r="546" spans="1:5" x14ac:dyDescent="0.25">
      <c r="A546">
        <v>545</v>
      </c>
      <c r="D546" s="3">
        <v>3</v>
      </c>
      <c r="E546" s="5">
        <v>4</v>
      </c>
    </row>
    <row r="547" spans="1:5" x14ac:dyDescent="0.25">
      <c r="A547">
        <v>546</v>
      </c>
      <c r="D547" s="3">
        <v>3</v>
      </c>
      <c r="E547" s="5">
        <v>4</v>
      </c>
    </row>
    <row r="548" spans="1:5" x14ac:dyDescent="0.25">
      <c r="A548">
        <v>547</v>
      </c>
      <c r="D548" s="3">
        <v>3</v>
      </c>
      <c r="E548" s="5">
        <v>4</v>
      </c>
    </row>
    <row r="549" spans="1:5" x14ac:dyDescent="0.25">
      <c r="A549">
        <v>548</v>
      </c>
      <c r="D549" s="3">
        <v>3</v>
      </c>
    </row>
    <row r="550" spans="1:5" x14ac:dyDescent="0.25">
      <c r="A550">
        <v>549</v>
      </c>
      <c r="D550" s="3">
        <v>3</v>
      </c>
    </row>
    <row r="551" spans="1:5" x14ac:dyDescent="0.25">
      <c r="A551">
        <v>550</v>
      </c>
    </row>
    <row r="552" spans="1:5" x14ac:dyDescent="0.25">
      <c r="A552">
        <v>551</v>
      </c>
    </row>
    <row r="553" spans="1:5" x14ac:dyDescent="0.25">
      <c r="A553">
        <v>552</v>
      </c>
    </row>
    <row r="554" spans="1:5" x14ac:dyDescent="0.25">
      <c r="A554">
        <v>553</v>
      </c>
    </row>
    <row r="555" spans="1:5" x14ac:dyDescent="0.25">
      <c r="A555">
        <v>554</v>
      </c>
      <c r="C555" s="2">
        <v>2</v>
      </c>
    </row>
    <row r="556" spans="1:5" x14ac:dyDescent="0.25">
      <c r="A556">
        <v>555</v>
      </c>
      <c r="C556" s="2">
        <v>2</v>
      </c>
    </row>
    <row r="557" spans="1:5" x14ac:dyDescent="0.25">
      <c r="A557">
        <v>556</v>
      </c>
      <c r="C557" s="2">
        <v>2</v>
      </c>
    </row>
    <row r="558" spans="1:5" x14ac:dyDescent="0.25">
      <c r="A558">
        <v>557</v>
      </c>
      <c r="C558" s="2">
        <v>2</v>
      </c>
    </row>
    <row r="559" spans="1:5" x14ac:dyDescent="0.25">
      <c r="A559">
        <v>558</v>
      </c>
      <c r="C559" s="2">
        <v>2</v>
      </c>
    </row>
    <row r="560" spans="1:5" x14ac:dyDescent="0.25">
      <c r="A560">
        <v>559</v>
      </c>
      <c r="B560" s="4">
        <v>1</v>
      </c>
      <c r="C560" s="2">
        <v>2</v>
      </c>
    </row>
    <row r="561" spans="1:5" x14ac:dyDescent="0.25">
      <c r="A561">
        <v>560</v>
      </c>
      <c r="B561" s="4">
        <v>1</v>
      </c>
      <c r="C561" s="2">
        <v>2</v>
      </c>
    </row>
    <row r="562" spans="1:5" x14ac:dyDescent="0.25">
      <c r="A562">
        <v>561</v>
      </c>
      <c r="B562" s="4">
        <v>1</v>
      </c>
      <c r="C562" s="2">
        <v>2</v>
      </c>
    </row>
    <row r="563" spans="1:5" x14ac:dyDescent="0.25">
      <c r="A563">
        <v>562</v>
      </c>
      <c r="B563" s="4">
        <v>1</v>
      </c>
      <c r="C563" s="2">
        <v>2</v>
      </c>
    </row>
    <row r="564" spans="1:5" x14ac:dyDescent="0.25">
      <c r="A564">
        <v>563</v>
      </c>
      <c r="B564" s="4">
        <v>1</v>
      </c>
    </row>
    <row r="565" spans="1:5" x14ac:dyDescent="0.25">
      <c r="A565">
        <v>564</v>
      </c>
      <c r="B565" s="4">
        <v>1</v>
      </c>
    </row>
    <row r="566" spans="1:5" x14ac:dyDescent="0.25">
      <c r="A566">
        <v>565</v>
      </c>
      <c r="B566" s="4">
        <v>1</v>
      </c>
    </row>
    <row r="567" spans="1:5" x14ac:dyDescent="0.25">
      <c r="A567">
        <v>566</v>
      </c>
      <c r="B567" s="4">
        <v>1</v>
      </c>
    </row>
    <row r="568" spans="1:5" x14ac:dyDescent="0.25">
      <c r="A568">
        <v>567</v>
      </c>
      <c r="B568" s="4">
        <v>1</v>
      </c>
    </row>
    <row r="569" spans="1:5" x14ac:dyDescent="0.25">
      <c r="A569">
        <v>568</v>
      </c>
      <c r="D569" s="3">
        <v>3</v>
      </c>
      <c r="E569" s="5">
        <v>4</v>
      </c>
    </row>
    <row r="570" spans="1:5" x14ac:dyDescent="0.25">
      <c r="A570">
        <v>569</v>
      </c>
      <c r="D570" s="3">
        <v>3</v>
      </c>
      <c r="E570" s="5">
        <v>4</v>
      </c>
    </row>
    <row r="571" spans="1:5" x14ac:dyDescent="0.25">
      <c r="A571">
        <v>570</v>
      </c>
      <c r="D571" s="3">
        <v>3</v>
      </c>
      <c r="E571" s="5">
        <v>4</v>
      </c>
    </row>
    <row r="572" spans="1:5" x14ac:dyDescent="0.25">
      <c r="A572">
        <v>571</v>
      </c>
      <c r="D572" s="3">
        <v>3</v>
      </c>
      <c r="E572" s="5">
        <v>4</v>
      </c>
    </row>
    <row r="573" spans="1:5" x14ac:dyDescent="0.25">
      <c r="A573">
        <v>572</v>
      </c>
      <c r="D573" s="3">
        <v>3</v>
      </c>
      <c r="E573" s="5">
        <v>4</v>
      </c>
    </row>
    <row r="574" spans="1:5" x14ac:dyDescent="0.25">
      <c r="A574">
        <v>573</v>
      </c>
      <c r="D574" s="3">
        <v>3</v>
      </c>
      <c r="E574" s="5">
        <v>4</v>
      </c>
    </row>
    <row r="575" spans="1:5" x14ac:dyDescent="0.25">
      <c r="A575">
        <v>574</v>
      </c>
      <c r="D575" s="3">
        <v>3</v>
      </c>
      <c r="E575" s="5">
        <v>4</v>
      </c>
    </row>
    <row r="576" spans="1:5" x14ac:dyDescent="0.25">
      <c r="A576">
        <v>575</v>
      </c>
      <c r="D576" s="3">
        <v>3</v>
      </c>
      <c r="E576" s="5">
        <v>4</v>
      </c>
    </row>
    <row r="577" spans="1:5" x14ac:dyDescent="0.25">
      <c r="A577">
        <v>576</v>
      </c>
      <c r="C577" s="2">
        <v>2</v>
      </c>
    </row>
    <row r="578" spans="1:5" x14ac:dyDescent="0.25">
      <c r="A578">
        <v>577</v>
      </c>
      <c r="C578" s="2">
        <v>2</v>
      </c>
    </row>
    <row r="579" spans="1:5" x14ac:dyDescent="0.25">
      <c r="A579">
        <v>578</v>
      </c>
      <c r="C579" s="2">
        <v>2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  <c r="C581" s="2">
        <v>2</v>
      </c>
    </row>
    <row r="582" spans="1:5" x14ac:dyDescent="0.25">
      <c r="A582">
        <v>581</v>
      </c>
      <c r="C582" s="2">
        <v>2</v>
      </c>
    </row>
    <row r="583" spans="1:5" x14ac:dyDescent="0.25">
      <c r="A583">
        <v>582</v>
      </c>
      <c r="C583" s="2">
        <v>2</v>
      </c>
    </row>
    <row r="584" spans="1:5" x14ac:dyDescent="0.25">
      <c r="A584">
        <v>583</v>
      </c>
      <c r="B584" s="4">
        <v>1</v>
      </c>
      <c r="C584" s="2">
        <v>2</v>
      </c>
    </row>
    <row r="585" spans="1:5" x14ac:dyDescent="0.25">
      <c r="A585">
        <v>584</v>
      </c>
      <c r="B585" s="4">
        <v>1</v>
      </c>
      <c r="C585" s="2">
        <v>2</v>
      </c>
    </row>
    <row r="586" spans="1:5" x14ac:dyDescent="0.25">
      <c r="A586">
        <v>585</v>
      </c>
      <c r="B586" s="4">
        <v>1</v>
      </c>
      <c r="C586" s="2">
        <v>2</v>
      </c>
    </row>
    <row r="587" spans="1:5" x14ac:dyDescent="0.25">
      <c r="A587">
        <v>586</v>
      </c>
      <c r="B587" s="4">
        <v>1</v>
      </c>
    </row>
    <row r="588" spans="1:5" x14ac:dyDescent="0.25">
      <c r="A588">
        <v>587</v>
      </c>
      <c r="B588" s="4">
        <v>1</v>
      </c>
    </row>
    <row r="589" spans="1:5" x14ac:dyDescent="0.25">
      <c r="A589">
        <v>588</v>
      </c>
      <c r="B589" s="4">
        <v>1</v>
      </c>
    </row>
    <row r="590" spans="1:5" x14ac:dyDescent="0.25">
      <c r="A590">
        <v>589</v>
      </c>
      <c r="B590" s="4">
        <v>1</v>
      </c>
    </row>
    <row r="591" spans="1:5" x14ac:dyDescent="0.25">
      <c r="A591">
        <v>590</v>
      </c>
      <c r="B591" s="4">
        <v>1</v>
      </c>
      <c r="E591" s="5">
        <v>4</v>
      </c>
    </row>
    <row r="592" spans="1:5" x14ac:dyDescent="0.25">
      <c r="A592">
        <v>591</v>
      </c>
      <c r="E592" s="5">
        <v>4</v>
      </c>
    </row>
    <row r="593" spans="1:5" x14ac:dyDescent="0.25">
      <c r="A593">
        <v>592</v>
      </c>
      <c r="D593" s="3">
        <v>3</v>
      </c>
      <c r="E593" s="5">
        <v>4</v>
      </c>
    </row>
    <row r="594" spans="1:5" x14ac:dyDescent="0.25">
      <c r="A594">
        <v>593</v>
      </c>
      <c r="D594" s="3">
        <v>3</v>
      </c>
      <c r="E594" s="5">
        <v>4</v>
      </c>
    </row>
    <row r="595" spans="1:5" x14ac:dyDescent="0.25">
      <c r="A595">
        <v>594</v>
      </c>
      <c r="D595" s="3">
        <v>3</v>
      </c>
      <c r="E595" s="5">
        <v>4</v>
      </c>
    </row>
    <row r="596" spans="1:5" x14ac:dyDescent="0.25">
      <c r="A596">
        <v>595</v>
      </c>
      <c r="D596" s="3">
        <v>3</v>
      </c>
      <c r="E596" s="5">
        <v>4</v>
      </c>
    </row>
    <row r="597" spans="1:5" x14ac:dyDescent="0.25">
      <c r="A597">
        <v>596</v>
      </c>
      <c r="D597" s="3">
        <v>3</v>
      </c>
      <c r="E597" s="5">
        <v>4</v>
      </c>
    </row>
    <row r="598" spans="1:5" x14ac:dyDescent="0.25">
      <c r="A598">
        <v>597</v>
      </c>
      <c r="D598" s="3">
        <v>3</v>
      </c>
      <c r="E598" s="5">
        <v>4</v>
      </c>
    </row>
    <row r="599" spans="1:5" x14ac:dyDescent="0.25">
      <c r="A599">
        <v>598</v>
      </c>
      <c r="D599" s="3">
        <v>3</v>
      </c>
      <c r="E599" s="5">
        <v>4</v>
      </c>
    </row>
    <row r="600" spans="1:5" x14ac:dyDescent="0.25">
      <c r="A600">
        <v>599</v>
      </c>
      <c r="C600" s="2">
        <v>2</v>
      </c>
      <c r="D600" s="3">
        <v>3</v>
      </c>
      <c r="E600" s="5">
        <v>4</v>
      </c>
    </row>
    <row r="601" spans="1:5" x14ac:dyDescent="0.25">
      <c r="A601">
        <v>600</v>
      </c>
      <c r="C601" s="2">
        <v>2</v>
      </c>
      <c r="D601" s="3">
        <v>3</v>
      </c>
    </row>
    <row r="602" spans="1:5" x14ac:dyDescent="0.25">
      <c r="A602">
        <v>601</v>
      </c>
      <c r="C602" s="2">
        <v>2</v>
      </c>
      <c r="D602" s="3">
        <v>3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</row>
    <row r="605" spans="1:5" x14ac:dyDescent="0.25">
      <c r="A605">
        <v>604</v>
      </c>
      <c r="C605" s="2">
        <v>2</v>
      </c>
    </row>
    <row r="606" spans="1:5" x14ac:dyDescent="0.25">
      <c r="A606">
        <v>605</v>
      </c>
      <c r="C606" s="2">
        <v>2</v>
      </c>
    </row>
    <row r="607" spans="1:5" x14ac:dyDescent="0.25">
      <c r="A607">
        <v>606</v>
      </c>
      <c r="C607" s="2">
        <v>2</v>
      </c>
    </row>
    <row r="608" spans="1:5" x14ac:dyDescent="0.25">
      <c r="A608">
        <v>607</v>
      </c>
      <c r="B608" s="4">
        <v>1</v>
      </c>
      <c r="C608" s="2">
        <v>2</v>
      </c>
    </row>
    <row r="609" spans="1:5" x14ac:dyDescent="0.25">
      <c r="A609">
        <v>608</v>
      </c>
      <c r="B609" s="4">
        <v>1</v>
      </c>
      <c r="C609" s="2">
        <v>2</v>
      </c>
    </row>
    <row r="610" spans="1:5" x14ac:dyDescent="0.25">
      <c r="A610">
        <v>609</v>
      </c>
      <c r="B610" s="4">
        <v>1</v>
      </c>
      <c r="C610" s="2">
        <v>2</v>
      </c>
    </row>
    <row r="611" spans="1:5" x14ac:dyDescent="0.25">
      <c r="A611">
        <v>610</v>
      </c>
      <c r="B611" s="4">
        <v>1</v>
      </c>
    </row>
    <row r="612" spans="1:5" x14ac:dyDescent="0.25">
      <c r="A612">
        <v>611</v>
      </c>
      <c r="B612" s="4">
        <v>1</v>
      </c>
    </row>
    <row r="613" spans="1:5" x14ac:dyDescent="0.25">
      <c r="A613">
        <v>612</v>
      </c>
      <c r="B613" s="4">
        <v>1</v>
      </c>
    </row>
    <row r="614" spans="1:5" x14ac:dyDescent="0.25">
      <c r="A614">
        <v>613</v>
      </c>
      <c r="B614" s="4">
        <v>1</v>
      </c>
    </row>
    <row r="615" spans="1:5" x14ac:dyDescent="0.25">
      <c r="A615">
        <v>614</v>
      </c>
      <c r="B615" s="4">
        <v>1</v>
      </c>
      <c r="E615" s="5">
        <v>4</v>
      </c>
    </row>
    <row r="616" spans="1:5" x14ac:dyDescent="0.25">
      <c r="A616">
        <v>615</v>
      </c>
      <c r="B616" s="4">
        <v>1</v>
      </c>
      <c r="E616" s="5">
        <v>4</v>
      </c>
    </row>
    <row r="617" spans="1:5" x14ac:dyDescent="0.25">
      <c r="A617">
        <v>616</v>
      </c>
      <c r="E617" s="5">
        <v>4</v>
      </c>
    </row>
    <row r="618" spans="1:5" x14ac:dyDescent="0.25">
      <c r="A618">
        <v>617</v>
      </c>
      <c r="E618" s="5">
        <v>4</v>
      </c>
    </row>
    <row r="619" spans="1:5" x14ac:dyDescent="0.25">
      <c r="A619">
        <v>618</v>
      </c>
      <c r="D619" s="3">
        <v>3</v>
      </c>
      <c r="E619" s="5">
        <v>4</v>
      </c>
    </row>
    <row r="620" spans="1:5" x14ac:dyDescent="0.25">
      <c r="A620">
        <v>619</v>
      </c>
      <c r="D620" s="3">
        <v>3</v>
      </c>
      <c r="E620" s="5">
        <v>4</v>
      </c>
    </row>
    <row r="621" spans="1:5" x14ac:dyDescent="0.25">
      <c r="A621">
        <v>620</v>
      </c>
      <c r="D621" s="3">
        <v>3</v>
      </c>
      <c r="E621" s="5">
        <v>4</v>
      </c>
    </row>
    <row r="622" spans="1:5" x14ac:dyDescent="0.25">
      <c r="A622">
        <v>621</v>
      </c>
      <c r="D622" s="3">
        <v>3</v>
      </c>
      <c r="E622" s="5">
        <v>4</v>
      </c>
    </row>
    <row r="623" spans="1:5" x14ac:dyDescent="0.25">
      <c r="A623">
        <v>622</v>
      </c>
      <c r="C623" s="2">
        <v>2</v>
      </c>
      <c r="D623" s="3">
        <v>3</v>
      </c>
      <c r="E623" s="5">
        <v>4</v>
      </c>
    </row>
    <row r="624" spans="1:5" x14ac:dyDescent="0.25">
      <c r="A624">
        <v>623</v>
      </c>
      <c r="C624" s="2">
        <v>2</v>
      </c>
      <c r="D624" s="3">
        <v>3</v>
      </c>
      <c r="E624" s="5">
        <v>4</v>
      </c>
    </row>
    <row r="625" spans="1:5" x14ac:dyDescent="0.25">
      <c r="A625">
        <v>624</v>
      </c>
      <c r="C625" s="2">
        <v>2</v>
      </c>
      <c r="D625" s="3">
        <v>3</v>
      </c>
    </row>
    <row r="626" spans="1:5" x14ac:dyDescent="0.25">
      <c r="A626">
        <v>625</v>
      </c>
      <c r="C626" s="2">
        <v>2</v>
      </c>
      <c r="D626" s="3">
        <v>3</v>
      </c>
    </row>
    <row r="627" spans="1:5" x14ac:dyDescent="0.25">
      <c r="A627">
        <v>626</v>
      </c>
      <c r="C627" s="2">
        <v>2</v>
      </c>
      <c r="D627" s="3">
        <v>3</v>
      </c>
    </row>
    <row r="628" spans="1:5" x14ac:dyDescent="0.25">
      <c r="A628">
        <v>627</v>
      </c>
      <c r="C628" s="2">
        <v>2</v>
      </c>
      <c r="D628" s="3">
        <v>3</v>
      </c>
    </row>
    <row r="629" spans="1:5" x14ac:dyDescent="0.25">
      <c r="A629">
        <v>628</v>
      </c>
      <c r="C629" s="2">
        <v>2</v>
      </c>
      <c r="D629" s="3">
        <v>3</v>
      </c>
    </row>
    <row r="630" spans="1:5" x14ac:dyDescent="0.25">
      <c r="A630">
        <v>629</v>
      </c>
      <c r="C630" s="2">
        <v>2</v>
      </c>
    </row>
    <row r="631" spans="1:5" x14ac:dyDescent="0.25">
      <c r="A631">
        <v>630</v>
      </c>
      <c r="C631" s="2">
        <v>2</v>
      </c>
    </row>
    <row r="632" spans="1:5" x14ac:dyDescent="0.25">
      <c r="A632">
        <v>631</v>
      </c>
      <c r="B632" s="4">
        <v>1</v>
      </c>
      <c r="C632" s="2">
        <v>2</v>
      </c>
    </row>
    <row r="633" spans="1:5" x14ac:dyDescent="0.25">
      <c r="A633">
        <v>632</v>
      </c>
      <c r="B633" s="4">
        <v>1</v>
      </c>
      <c r="C633" s="2">
        <v>2</v>
      </c>
    </row>
    <row r="634" spans="1:5" x14ac:dyDescent="0.25">
      <c r="A634">
        <v>633</v>
      </c>
      <c r="B634" s="4">
        <v>1</v>
      </c>
      <c r="C634" s="2">
        <v>2</v>
      </c>
    </row>
    <row r="635" spans="1:5" x14ac:dyDescent="0.25">
      <c r="A635">
        <v>634</v>
      </c>
      <c r="B635" s="4">
        <v>1</v>
      </c>
      <c r="C635" s="2">
        <v>2</v>
      </c>
    </row>
    <row r="636" spans="1:5" x14ac:dyDescent="0.25">
      <c r="A636">
        <v>635</v>
      </c>
      <c r="B636" s="4">
        <v>1</v>
      </c>
    </row>
    <row r="637" spans="1:5" x14ac:dyDescent="0.25">
      <c r="A637">
        <v>636</v>
      </c>
      <c r="B637" s="4">
        <v>1</v>
      </c>
    </row>
    <row r="638" spans="1:5" x14ac:dyDescent="0.25">
      <c r="A638">
        <v>637</v>
      </c>
      <c r="B638" s="4">
        <v>1</v>
      </c>
    </row>
    <row r="639" spans="1:5" x14ac:dyDescent="0.25">
      <c r="A639">
        <v>638</v>
      </c>
      <c r="B639" s="4">
        <v>1</v>
      </c>
    </row>
    <row r="640" spans="1:5" x14ac:dyDescent="0.25">
      <c r="A640">
        <v>639</v>
      </c>
      <c r="B640" s="4">
        <v>1</v>
      </c>
      <c r="E640" s="5">
        <v>4</v>
      </c>
    </row>
    <row r="641" spans="1:6" x14ac:dyDescent="0.25">
      <c r="A641">
        <v>640</v>
      </c>
      <c r="B641" s="4">
        <v>1</v>
      </c>
      <c r="E641" s="5">
        <v>4</v>
      </c>
    </row>
    <row r="642" spans="1:6" x14ac:dyDescent="0.25">
      <c r="A642">
        <v>641</v>
      </c>
      <c r="B642" s="4">
        <v>1</v>
      </c>
      <c r="E642" s="5">
        <v>4</v>
      </c>
    </row>
    <row r="643" spans="1:6" x14ac:dyDescent="0.25">
      <c r="A643">
        <v>642</v>
      </c>
      <c r="E643" s="5">
        <v>4</v>
      </c>
      <c r="F643" t="s">
        <v>22</v>
      </c>
    </row>
    <row r="644" spans="1:6" x14ac:dyDescent="0.25">
      <c r="A644">
        <v>643</v>
      </c>
    </row>
    <row r="645" spans="1:6" x14ac:dyDescent="0.25">
      <c r="A645">
        <v>644</v>
      </c>
    </row>
    <row r="646" spans="1:6" x14ac:dyDescent="0.25">
      <c r="A646">
        <v>645</v>
      </c>
      <c r="F646" t="s">
        <v>22</v>
      </c>
    </row>
    <row r="647" spans="1:6" x14ac:dyDescent="0.25">
      <c r="A647">
        <v>646</v>
      </c>
      <c r="C647" s="2">
        <v>2</v>
      </c>
    </row>
    <row r="648" spans="1:6" x14ac:dyDescent="0.25">
      <c r="A648">
        <v>647</v>
      </c>
      <c r="C648" s="2">
        <v>2</v>
      </c>
      <c r="D648" s="3">
        <v>3</v>
      </c>
    </row>
    <row r="649" spans="1:6" x14ac:dyDescent="0.25">
      <c r="A649">
        <v>648</v>
      </c>
      <c r="C649" s="2">
        <v>2</v>
      </c>
      <c r="D649" s="3">
        <v>3</v>
      </c>
    </row>
    <row r="650" spans="1:6" x14ac:dyDescent="0.25">
      <c r="A650">
        <v>649</v>
      </c>
      <c r="C650" s="2">
        <v>2</v>
      </c>
      <c r="D650" s="3">
        <v>3</v>
      </c>
    </row>
    <row r="651" spans="1:6" x14ac:dyDescent="0.25">
      <c r="A651">
        <v>650</v>
      </c>
      <c r="C651" s="2">
        <v>2</v>
      </c>
      <c r="D651" s="3">
        <v>3</v>
      </c>
    </row>
    <row r="652" spans="1:6" x14ac:dyDescent="0.25">
      <c r="A652">
        <v>651</v>
      </c>
      <c r="C652" s="2">
        <v>2</v>
      </c>
      <c r="D652" s="3">
        <v>3</v>
      </c>
    </row>
    <row r="653" spans="1:6" x14ac:dyDescent="0.25">
      <c r="A653">
        <v>652</v>
      </c>
      <c r="C653" s="2">
        <v>2</v>
      </c>
      <c r="D653" s="3">
        <v>3</v>
      </c>
    </row>
    <row r="654" spans="1:6" x14ac:dyDescent="0.25">
      <c r="A654">
        <v>653</v>
      </c>
      <c r="C654" s="2">
        <v>2</v>
      </c>
      <c r="D654" s="3">
        <v>3</v>
      </c>
    </row>
    <row r="655" spans="1:6" x14ac:dyDescent="0.25">
      <c r="A655">
        <v>654</v>
      </c>
      <c r="C655" s="2">
        <v>2</v>
      </c>
      <c r="D655" s="3">
        <v>3</v>
      </c>
    </row>
    <row r="656" spans="1:6" x14ac:dyDescent="0.25">
      <c r="A656">
        <v>655</v>
      </c>
      <c r="C656" s="2">
        <v>2</v>
      </c>
      <c r="D656" s="3">
        <v>3</v>
      </c>
    </row>
    <row r="657" spans="1:5" x14ac:dyDescent="0.25">
      <c r="A657">
        <v>656</v>
      </c>
      <c r="C657" s="2">
        <v>2</v>
      </c>
      <c r="D657" s="3">
        <v>3</v>
      </c>
    </row>
    <row r="658" spans="1:5" x14ac:dyDescent="0.25">
      <c r="A658">
        <v>657</v>
      </c>
      <c r="C658" s="2">
        <v>2</v>
      </c>
      <c r="D658" s="3">
        <v>3</v>
      </c>
    </row>
    <row r="659" spans="1:5" x14ac:dyDescent="0.25">
      <c r="A659">
        <v>658</v>
      </c>
      <c r="C659" s="2">
        <v>2</v>
      </c>
      <c r="D659" s="3">
        <v>3</v>
      </c>
    </row>
    <row r="660" spans="1:5" x14ac:dyDescent="0.25">
      <c r="A660">
        <v>659</v>
      </c>
      <c r="C660" s="2">
        <v>2</v>
      </c>
      <c r="D660" s="3">
        <v>3</v>
      </c>
    </row>
    <row r="661" spans="1:5" x14ac:dyDescent="0.25">
      <c r="A661">
        <v>660</v>
      </c>
      <c r="C661" s="2">
        <v>2</v>
      </c>
      <c r="D661" s="3">
        <v>3</v>
      </c>
    </row>
    <row r="662" spans="1:5" x14ac:dyDescent="0.25">
      <c r="A662">
        <v>661</v>
      </c>
      <c r="C662" s="2">
        <v>2</v>
      </c>
      <c r="D662" s="3">
        <v>3</v>
      </c>
    </row>
    <row r="663" spans="1:5" x14ac:dyDescent="0.25">
      <c r="A663">
        <v>662</v>
      </c>
      <c r="C663" s="2">
        <v>2</v>
      </c>
      <c r="D663" s="3">
        <v>3</v>
      </c>
    </row>
    <row r="664" spans="1:5" x14ac:dyDescent="0.25">
      <c r="A664">
        <v>663</v>
      </c>
      <c r="C664" s="2">
        <v>2</v>
      </c>
      <c r="D664" s="3">
        <v>3</v>
      </c>
    </row>
    <row r="665" spans="1:5" x14ac:dyDescent="0.25">
      <c r="A665">
        <v>664</v>
      </c>
      <c r="B665" s="4">
        <v>1</v>
      </c>
      <c r="E665" s="5">
        <v>4</v>
      </c>
    </row>
    <row r="666" spans="1:5" x14ac:dyDescent="0.25">
      <c r="A666">
        <v>665</v>
      </c>
      <c r="B666" s="4">
        <v>1</v>
      </c>
      <c r="E666" s="5">
        <v>4</v>
      </c>
    </row>
    <row r="667" spans="1:5" x14ac:dyDescent="0.25">
      <c r="A667">
        <v>666</v>
      </c>
      <c r="B667" s="4">
        <v>1</v>
      </c>
      <c r="E667" s="5">
        <v>4</v>
      </c>
    </row>
    <row r="668" spans="1:5" x14ac:dyDescent="0.25">
      <c r="A668">
        <v>667</v>
      </c>
      <c r="B668" s="4">
        <v>1</v>
      </c>
      <c r="E668" s="5">
        <v>4</v>
      </c>
    </row>
    <row r="669" spans="1:5" x14ac:dyDescent="0.25">
      <c r="A669">
        <v>668</v>
      </c>
      <c r="B669" s="4">
        <v>1</v>
      </c>
      <c r="E669" s="5">
        <v>4</v>
      </c>
    </row>
    <row r="670" spans="1:5" x14ac:dyDescent="0.25">
      <c r="A670">
        <v>669</v>
      </c>
      <c r="B670" s="4">
        <v>1</v>
      </c>
      <c r="E670" s="5">
        <v>4</v>
      </c>
    </row>
    <row r="671" spans="1:5" x14ac:dyDescent="0.25">
      <c r="A671">
        <v>670</v>
      </c>
      <c r="B671" s="4">
        <v>1</v>
      </c>
      <c r="E671" s="5">
        <v>4</v>
      </c>
    </row>
    <row r="672" spans="1:5" x14ac:dyDescent="0.25">
      <c r="A672">
        <v>671</v>
      </c>
      <c r="B672" s="4">
        <v>1</v>
      </c>
      <c r="E672" s="5">
        <v>4</v>
      </c>
    </row>
    <row r="673" spans="1:5" x14ac:dyDescent="0.25">
      <c r="A673">
        <v>672</v>
      </c>
      <c r="B673" s="4">
        <v>1</v>
      </c>
      <c r="E673" s="5">
        <v>4</v>
      </c>
    </row>
    <row r="674" spans="1:5" x14ac:dyDescent="0.25">
      <c r="A674">
        <v>673</v>
      </c>
      <c r="B674" s="4">
        <v>1</v>
      </c>
      <c r="E674" s="5">
        <v>4</v>
      </c>
    </row>
    <row r="675" spans="1:5" x14ac:dyDescent="0.25">
      <c r="A675">
        <v>674</v>
      </c>
      <c r="B675" s="4">
        <v>1</v>
      </c>
      <c r="E675" s="5">
        <v>4</v>
      </c>
    </row>
    <row r="676" spans="1:5" x14ac:dyDescent="0.25">
      <c r="A676">
        <v>675</v>
      </c>
      <c r="B676" s="4">
        <v>1</v>
      </c>
      <c r="E676" s="5">
        <v>4</v>
      </c>
    </row>
    <row r="677" spans="1:5" x14ac:dyDescent="0.25">
      <c r="A677">
        <v>676</v>
      </c>
      <c r="B677" s="4">
        <v>1</v>
      </c>
      <c r="E677" s="5">
        <v>4</v>
      </c>
    </row>
    <row r="678" spans="1:5" x14ac:dyDescent="0.25">
      <c r="A678">
        <v>677</v>
      </c>
      <c r="B678" s="4">
        <v>1</v>
      </c>
      <c r="E678" s="5">
        <v>4</v>
      </c>
    </row>
    <row r="679" spans="1:5" x14ac:dyDescent="0.25">
      <c r="A679">
        <v>678</v>
      </c>
      <c r="B679" s="4">
        <v>1</v>
      </c>
      <c r="E679" s="5">
        <v>4</v>
      </c>
    </row>
    <row r="680" spans="1:5" x14ac:dyDescent="0.25">
      <c r="A680">
        <v>679</v>
      </c>
      <c r="B680" s="4">
        <v>1</v>
      </c>
      <c r="E680" s="5">
        <v>4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  <c r="D683" s="3">
        <v>3</v>
      </c>
    </row>
    <row r="684" spans="1:5" x14ac:dyDescent="0.25">
      <c r="A684">
        <v>683</v>
      </c>
      <c r="C684" s="2">
        <v>2</v>
      </c>
      <c r="D684" s="3">
        <v>3</v>
      </c>
    </row>
    <row r="685" spans="1:5" x14ac:dyDescent="0.25">
      <c r="A685">
        <v>684</v>
      </c>
      <c r="C685" s="2">
        <v>2</v>
      </c>
      <c r="D685" s="3">
        <v>3</v>
      </c>
    </row>
    <row r="686" spans="1:5" x14ac:dyDescent="0.25">
      <c r="A686">
        <v>685</v>
      </c>
      <c r="C686" s="2">
        <v>2</v>
      </c>
      <c r="D686" s="3">
        <v>3</v>
      </c>
    </row>
    <row r="687" spans="1:5" x14ac:dyDescent="0.25">
      <c r="A687">
        <v>686</v>
      </c>
      <c r="C687" s="2">
        <v>2</v>
      </c>
      <c r="D687" s="3">
        <v>3</v>
      </c>
    </row>
    <row r="688" spans="1:5" x14ac:dyDescent="0.25">
      <c r="A688">
        <v>687</v>
      </c>
      <c r="C688" s="2">
        <v>2</v>
      </c>
      <c r="D688" s="3">
        <v>3</v>
      </c>
    </row>
    <row r="689" spans="1:5" x14ac:dyDescent="0.25">
      <c r="A689">
        <v>688</v>
      </c>
      <c r="C689" s="2">
        <v>2</v>
      </c>
      <c r="D689" s="3">
        <v>3</v>
      </c>
    </row>
    <row r="690" spans="1:5" x14ac:dyDescent="0.25">
      <c r="A690">
        <v>689</v>
      </c>
      <c r="C690" s="2">
        <v>2</v>
      </c>
      <c r="D690" s="3">
        <v>3</v>
      </c>
    </row>
    <row r="691" spans="1:5" x14ac:dyDescent="0.25">
      <c r="A691">
        <v>690</v>
      </c>
      <c r="C691" s="2">
        <v>2</v>
      </c>
      <c r="D691" s="3">
        <v>3</v>
      </c>
    </row>
    <row r="692" spans="1:5" x14ac:dyDescent="0.25">
      <c r="A692">
        <v>691</v>
      </c>
      <c r="C692" s="2">
        <v>2</v>
      </c>
      <c r="D692" s="3">
        <v>3</v>
      </c>
    </row>
    <row r="693" spans="1:5" x14ac:dyDescent="0.25">
      <c r="A693">
        <v>692</v>
      </c>
      <c r="C693" s="2">
        <v>2</v>
      </c>
      <c r="D693" s="3">
        <v>3</v>
      </c>
    </row>
    <row r="694" spans="1:5" x14ac:dyDescent="0.25">
      <c r="A694">
        <v>693</v>
      </c>
      <c r="C694" s="2">
        <v>2</v>
      </c>
      <c r="D694" s="3">
        <v>3</v>
      </c>
    </row>
    <row r="695" spans="1:5" x14ac:dyDescent="0.25">
      <c r="A695">
        <v>694</v>
      </c>
      <c r="C695" s="2">
        <v>2</v>
      </c>
      <c r="D695" s="3">
        <v>3</v>
      </c>
      <c r="E695" s="5">
        <v>4</v>
      </c>
    </row>
    <row r="696" spans="1:5" x14ac:dyDescent="0.25">
      <c r="A696">
        <v>695</v>
      </c>
      <c r="D696" s="3">
        <v>3</v>
      </c>
      <c r="E696" s="5">
        <v>4</v>
      </c>
    </row>
    <row r="697" spans="1:5" x14ac:dyDescent="0.25">
      <c r="A697">
        <v>696</v>
      </c>
      <c r="D697" s="3">
        <v>3</v>
      </c>
      <c r="E697" s="5">
        <v>4</v>
      </c>
    </row>
    <row r="698" spans="1:5" x14ac:dyDescent="0.25">
      <c r="A698">
        <v>697</v>
      </c>
      <c r="E698" s="5">
        <v>4</v>
      </c>
    </row>
    <row r="699" spans="1:5" x14ac:dyDescent="0.25">
      <c r="A699">
        <v>698</v>
      </c>
      <c r="B699" s="4">
        <v>1</v>
      </c>
      <c r="E699" s="5">
        <v>4</v>
      </c>
    </row>
    <row r="700" spans="1:5" x14ac:dyDescent="0.25">
      <c r="A700">
        <v>699</v>
      </c>
      <c r="B700" s="4">
        <v>1</v>
      </c>
      <c r="E700" s="5">
        <v>4</v>
      </c>
    </row>
    <row r="701" spans="1:5" x14ac:dyDescent="0.25">
      <c r="A701">
        <v>700</v>
      </c>
      <c r="B701" s="4">
        <v>1</v>
      </c>
      <c r="E701" s="5">
        <v>4</v>
      </c>
    </row>
    <row r="702" spans="1:5" x14ac:dyDescent="0.25">
      <c r="A702">
        <v>701</v>
      </c>
      <c r="B702" s="4">
        <v>1</v>
      </c>
      <c r="E702" s="5">
        <v>4</v>
      </c>
    </row>
    <row r="703" spans="1:5" x14ac:dyDescent="0.25">
      <c r="A703">
        <v>702</v>
      </c>
      <c r="B703" s="4">
        <v>1</v>
      </c>
      <c r="E703" s="5">
        <v>4</v>
      </c>
    </row>
    <row r="704" spans="1:5" x14ac:dyDescent="0.25">
      <c r="A704">
        <v>703</v>
      </c>
      <c r="B704" s="4">
        <v>1</v>
      </c>
      <c r="E704" s="5">
        <v>4</v>
      </c>
    </row>
    <row r="705" spans="1:5" x14ac:dyDescent="0.25">
      <c r="A705">
        <v>704</v>
      </c>
      <c r="B705" s="4">
        <v>1</v>
      </c>
      <c r="E705" s="5">
        <v>4</v>
      </c>
    </row>
    <row r="706" spans="1:5" x14ac:dyDescent="0.25">
      <c r="A706">
        <v>705</v>
      </c>
      <c r="B706" s="4">
        <v>1</v>
      </c>
      <c r="E706" s="5">
        <v>4</v>
      </c>
    </row>
    <row r="707" spans="1:5" x14ac:dyDescent="0.25">
      <c r="A707">
        <v>706</v>
      </c>
      <c r="B707" s="4">
        <v>1</v>
      </c>
      <c r="E707" s="5">
        <v>4</v>
      </c>
    </row>
    <row r="708" spans="1:5" x14ac:dyDescent="0.25">
      <c r="A708">
        <v>707</v>
      </c>
      <c r="B708" s="4">
        <v>1</v>
      </c>
      <c r="E708" s="5">
        <v>4</v>
      </c>
    </row>
    <row r="709" spans="1:5" x14ac:dyDescent="0.25">
      <c r="A709">
        <v>708</v>
      </c>
      <c r="B709" s="4">
        <v>1</v>
      </c>
      <c r="E709" s="5">
        <v>4</v>
      </c>
    </row>
    <row r="710" spans="1:5" x14ac:dyDescent="0.25">
      <c r="A710">
        <v>709</v>
      </c>
      <c r="B710" s="4">
        <v>1</v>
      </c>
    </row>
    <row r="711" spans="1:5" x14ac:dyDescent="0.25">
      <c r="A711">
        <v>710</v>
      </c>
      <c r="B711" s="4">
        <v>1</v>
      </c>
      <c r="C711" s="2">
        <v>2</v>
      </c>
    </row>
    <row r="712" spans="1:5" x14ac:dyDescent="0.25">
      <c r="A712">
        <v>711</v>
      </c>
      <c r="C712" s="2">
        <v>2</v>
      </c>
    </row>
    <row r="713" spans="1:5" x14ac:dyDescent="0.25">
      <c r="A713">
        <v>712</v>
      </c>
      <c r="C713" s="2">
        <v>2</v>
      </c>
    </row>
    <row r="714" spans="1:5" x14ac:dyDescent="0.25">
      <c r="A714">
        <v>713</v>
      </c>
      <c r="C714" s="2">
        <v>2</v>
      </c>
    </row>
    <row r="715" spans="1:5" x14ac:dyDescent="0.25">
      <c r="A715">
        <v>714</v>
      </c>
      <c r="C715" s="2">
        <v>2</v>
      </c>
      <c r="D715" s="3">
        <v>3</v>
      </c>
    </row>
    <row r="716" spans="1:5" x14ac:dyDescent="0.25">
      <c r="A716">
        <v>715</v>
      </c>
      <c r="C716" s="2">
        <v>2</v>
      </c>
      <c r="D716" s="3">
        <v>3</v>
      </c>
    </row>
    <row r="717" spans="1:5" x14ac:dyDescent="0.25">
      <c r="A717">
        <v>716</v>
      </c>
      <c r="C717" s="2">
        <v>2</v>
      </c>
      <c r="D717" s="3">
        <v>3</v>
      </c>
    </row>
    <row r="718" spans="1:5" x14ac:dyDescent="0.25">
      <c r="A718">
        <v>717</v>
      </c>
      <c r="C718" s="2">
        <v>2</v>
      </c>
      <c r="D718" s="3">
        <v>3</v>
      </c>
    </row>
    <row r="719" spans="1:5" x14ac:dyDescent="0.25">
      <c r="A719">
        <v>718</v>
      </c>
      <c r="C719" s="2">
        <v>2</v>
      </c>
      <c r="D719" s="3">
        <v>3</v>
      </c>
    </row>
    <row r="720" spans="1:5" x14ac:dyDescent="0.25">
      <c r="A720">
        <v>719</v>
      </c>
      <c r="C720" s="2">
        <v>2</v>
      </c>
      <c r="D720" s="3">
        <v>3</v>
      </c>
    </row>
    <row r="721" spans="1:5" x14ac:dyDescent="0.25">
      <c r="A721">
        <v>720</v>
      </c>
      <c r="C721" s="2">
        <v>2</v>
      </c>
      <c r="D721" s="3">
        <v>3</v>
      </c>
    </row>
    <row r="722" spans="1:5" x14ac:dyDescent="0.25">
      <c r="A722">
        <v>721</v>
      </c>
      <c r="C722" s="2">
        <v>2</v>
      </c>
      <c r="D722" s="3">
        <v>3</v>
      </c>
    </row>
    <row r="723" spans="1:5" x14ac:dyDescent="0.25">
      <c r="A723">
        <v>722</v>
      </c>
      <c r="D723" s="3">
        <v>3</v>
      </c>
      <c r="E723" s="5">
        <v>4</v>
      </c>
    </row>
    <row r="724" spans="1:5" x14ac:dyDescent="0.25">
      <c r="A724">
        <v>723</v>
      </c>
      <c r="D724" s="3">
        <v>3</v>
      </c>
      <c r="E724" s="5">
        <v>4</v>
      </c>
    </row>
    <row r="725" spans="1:5" x14ac:dyDescent="0.25">
      <c r="A725">
        <v>724</v>
      </c>
      <c r="D725" s="3">
        <v>3</v>
      </c>
      <c r="E725" s="5">
        <v>4</v>
      </c>
    </row>
    <row r="726" spans="1:5" x14ac:dyDescent="0.25">
      <c r="A726">
        <v>725</v>
      </c>
      <c r="D726" s="3">
        <v>3</v>
      </c>
      <c r="E726" s="5">
        <v>4</v>
      </c>
    </row>
    <row r="727" spans="1:5" x14ac:dyDescent="0.25">
      <c r="A727">
        <v>726</v>
      </c>
      <c r="B727" s="4">
        <v>1</v>
      </c>
      <c r="E727" s="5">
        <v>4</v>
      </c>
    </row>
    <row r="728" spans="1:5" x14ac:dyDescent="0.25">
      <c r="A728">
        <v>727</v>
      </c>
      <c r="B728" s="4">
        <v>1</v>
      </c>
      <c r="E728" s="5">
        <v>4</v>
      </c>
    </row>
    <row r="729" spans="1:5" x14ac:dyDescent="0.25">
      <c r="A729">
        <v>728</v>
      </c>
      <c r="B729" s="4">
        <v>1</v>
      </c>
      <c r="E729" s="5">
        <v>4</v>
      </c>
    </row>
    <row r="730" spans="1:5" x14ac:dyDescent="0.25">
      <c r="A730">
        <v>729</v>
      </c>
      <c r="B730" s="4">
        <v>1</v>
      </c>
      <c r="E730" s="5">
        <v>4</v>
      </c>
    </row>
    <row r="731" spans="1:5" x14ac:dyDescent="0.25">
      <c r="A731">
        <v>730</v>
      </c>
      <c r="B731" s="4">
        <v>1</v>
      </c>
      <c r="E731" s="5">
        <v>4</v>
      </c>
    </row>
    <row r="732" spans="1:5" x14ac:dyDescent="0.25">
      <c r="A732">
        <v>731</v>
      </c>
      <c r="B732" s="4">
        <v>1</v>
      </c>
      <c r="E732" s="5">
        <v>4</v>
      </c>
    </row>
    <row r="733" spans="1:5" x14ac:dyDescent="0.25">
      <c r="A733">
        <v>732</v>
      </c>
      <c r="B733" s="4">
        <v>1</v>
      </c>
    </row>
    <row r="734" spans="1:5" x14ac:dyDescent="0.25">
      <c r="A734">
        <v>733</v>
      </c>
      <c r="B734" s="4">
        <v>1</v>
      </c>
    </row>
    <row r="735" spans="1:5" x14ac:dyDescent="0.25">
      <c r="A735">
        <v>734</v>
      </c>
      <c r="B735" s="4">
        <v>1</v>
      </c>
    </row>
    <row r="736" spans="1:5" x14ac:dyDescent="0.25">
      <c r="A736">
        <v>735</v>
      </c>
      <c r="B736" s="4">
        <v>1</v>
      </c>
    </row>
    <row r="737" spans="1:5" x14ac:dyDescent="0.25">
      <c r="A737">
        <v>736</v>
      </c>
      <c r="B737" s="4">
        <v>1</v>
      </c>
      <c r="C737" s="2">
        <v>2</v>
      </c>
    </row>
    <row r="738" spans="1:5" x14ac:dyDescent="0.25">
      <c r="A738">
        <v>737</v>
      </c>
      <c r="B738" s="4">
        <v>1</v>
      </c>
      <c r="C738" s="2">
        <v>2</v>
      </c>
    </row>
    <row r="739" spans="1:5" x14ac:dyDescent="0.25">
      <c r="A739">
        <v>738</v>
      </c>
      <c r="C739" s="2">
        <v>2</v>
      </c>
    </row>
    <row r="740" spans="1:5" x14ac:dyDescent="0.25">
      <c r="A740">
        <v>739</v>
      </c>
      <c r="C740" s="2">
        <v>2</v>
      </c>
    </row>
    <row r="741" spans="1:5" x14ac:dyDescent="0.25">
      <c r="A741">
        <v>740</v>
      </c>
      <c r="C741" s="2">
        <v>2</v>
      </c>
    </row>
    <row r="742" spans="1:5" x14ac:dyDescent="0.25">
      <c r="A742">
        <v>741</v>
      </c>
      <c r="C742" s="2">
        <v>2</v>
      </c>
    </row>
    <row r="743" spans="1:5" x14ac:dyDescent="0.25">
      <c r="A743">
        <v>742</v>
      </c>
      <c r="C743" s="2">
        <v>2</v>
      </c>
    </row>
    <row r="744" spans="1:5" x14ac:dyDescent="0.25">
      <c r="A744">
        <v>743</v>
      </c>
      <c r="C744" s="2">
        <v>2</v>
      </c>
      <c r="D744" s="3">
        <v>3</v>
      </c>
    </row>
    <row r="745" spans="1:5" x14ac:dyDescent="0.25">
      <c r="A745">
        <v>744</v>
      </c>
      <c r="C745" s="2">
        <v>2</v>
      </c>
      <c r="D745" s="3">
        <v>3</v>
      </c>
    </row>
    <row r="746" spans="1:5" x14ac:dyDescent="0.25">
      <c r="A746">
        <v>745</v>
      </c>
      <c r="C746" s="2">
        <v>2</v>
      </c>
      <c r="D746" s="3">
        <v>3</v>
      </c>
    </row>
    <row r="747" spans="1:5" x14ac:dyDescent="0.25">
      <c r="A747">
        <v>746</v>
      </c>
      <c r="D747" s="3">
        <v>3</v>
      </c>
      <c r="E747" s="5">
        <v>4</v>
      </c>
    </row>
    <row r="748" spans="1:5" x14ac:dyDescent="0.25">
      <c r="A748">
        <v>747</v>
      </c>
      <c r="D748" s="3">
        <v>3</v>
      </c>
      <c r="E748" s="5">
        <v>4</v>
      </c>
    </row>
    <row r="749" spans="1:5" x14ac:dyDescent="0.25">
      <c r="A749">
        <v>748</v>
      </c>
      <c r="D749" s="3">
        <v>3</v>
      </c>
      <c r="E749" s="5">
        <v>4</v>
      </c>
    </row>
    <row r="750" spans="1:5" x14ac:dyDescent="0.25">
      <c r="A750">
        <v>749</v>
      </c>
      <c r="D750" s="3">
        <v>3</v>
      </c>
      <c r="E750" s="5">
        <v>4</v>
      </c>
    </row>
    <row r="751" spans="1:5" x14ac:dyDescent="0.25">
      <c r="A751">
        <v>750</v>
      </c>
      <c r="D751" s="3">
        <v>3</v>
      </c>
      <c r="E751" s="5">
        <v>4</v>
      </c>
    </row>
    <row r="752" spans="1:5" x14ac:dyDescent="0.25">
      <c r="A752">
        <v>751</v>
      </c>
      <c r="D752" s="3">
        <v>3</v>
      </c>
      <c r="E752" s="5">
        <v>4</v>
      </c>
    </row>
    <row r="753" spans="1:5" x14ac:dyDescent="0.25">
      <c r="A753">
        <v>752</v>
      </c>
      <c r="B753" s="4">
        <v>1</v>
      </c>
      <c r="D753" s="3">
        <v>3</v>
      </c>
      <c r="E753" s="5">
        <v>4</v>
      </c>
    </row>
    <row r="754" spans="1:5" x14ac:dyDescent="0.25">
      <c r="A754">
        <v>753</v>
      </c>
      <c r="B754" s="4">
        <v>1</v>
      </c>
      <c r="E754" s="5">
        <v>4</v>
      </c>
    </row>
    <row r="755" spans="1:5" x14ac:dyDescent="0.25">
      <c r="A755">
        <v>754</v>
      </c>
      <c r="B755" s="4">
        <v>1</v>
      </c>
      <c r="E755" s="5">
        <v>4</v>
      </c>
    </row>
    <row r="756" spans="1:5" x14ac:dyDescent="0.25">
      <c r="A756">
        <v>755</v>
      </c>
      <c r="B756" s="4">
        <v>1</v>
      </c>
      <c r="E756" s="5">
        <v>4</v>
      </c>
    </row>
    <row r="757" spans="1:5" x14ac:dyDescent="0.25">
      <c r="A757">
        <v>756</v>
      </c>
      <c r="B757" s="4">
        <v>1</v>
      </c>
      <c r="E757" s="5">
        <v>4</v>
      </c>
    </row>
    <row r="758" spans="1:5" x14ac:dyDescent="0.25">
      <c r="A758">
        <v>757</v>
      </c>
      <c r="B758" s="4">
        <v>1</v>
      </c>
    </row>
    <row r="759" spans="1:5" x14ac:dyDescent="0.25">
      <c r="A759">
        <v>758</v>
      </c>
      <c r="B759" s="4">
        <v>1</v>
      </c>
    </row>
    <row r="760" spans="1:5" x14ac:dyDescent="0.25">
      <c r="A760">
        <v>759</v>
      </c>
      <c r="B760" s="4">
        <v>1</v>
      </c>
    </row>
    <row r="761" spans="1:5" x14ac:dyDescent="0.25">
      <c r="A761">
        <v>760</v>
      </c>
      <c r="B761" s="4">
        <v>1</v>
      </c>
    </row>
    <row r="762" spans="1:5" x14ac:dyDescent="0.25">
      <c r="A762">
        <v>761</v>
      </c>
      <c r="B762" s="4">
        <v>1</v>
      </c>
      <c r="C762" s="2">
        <v>2</v>
      </c>
    </row>
    <row r="763" spans="1:5" x14ac:dyDescent="0.25">
      <c r="A763">
        <v>762</v>
      </c>
      <c r="B763" s="4">
        <v>1</v>
      </c>
      <c r="C763" s="2">
        <v>2</v>
      </c>
    </row>
    <row r="764" spans="1:5" x14ac:dyDescent="0.25">
      <c r="A764">
        <v>763</v>
      </c>
      <c r="C764" s="2">
        <v>2</v>
      </c>
    </row>
    <row r="765" spans="1:5" x14ac:dyDescent="0.25">
      <c r="A765">
        <v>764</v>
      </c>
      <c r="C765" s="2">
        <v>2</v>
      </c>
    </row>
    <row r="766" spans="1:5" x14ac:dyDescent="0.25">
      <c r="A766">
        <v>765</v>
      </c>
      <c r="C766" s="2">
        <v>2</v>
      </c>
    </row>
    <row r="767" spans="1:5" x14ac:dyDescent="0.25">
      <c r="A767">
        <v>766</v>
      </c>
      <c r="C767" s="2">
        <v>2</v>
      </c>
    </row>
    <row r="768" spans="1:5" x14ac:dyDescent="0.25">
      <c r="A768">
        <v>767</v>
      </c>
      <c r="C768" s="2">
        <v>2</v>
      </c>
    </row>
    <row r="769" spans="1:5" x14ac:dyDescent="0.25">
      <c r="A769">
        <v>768</v>
      </c>
      <c r="C769" s="2">
        <v>2</v>
      </c>
      <c r="D769" s="3">
        <v>3</v>
      </c>
    </row>
    <row r="770" spans="1:5" x14ac:dyDescent="0.25">
      <c r="A770">
        <v>769</v>
      </c>
      <c r="C770" s="2">
        <v>2</v>
      </c>
      <c r="D770" s="3">
        <v>3</v>
      </c>
    </row>
    <row r="771" spans="1:5" x14ac:dyDescent="0.25">
      <c r="A771">
        <v>770</v>
      </c>
      <c r="C771" s="2">
        <v>2</v>
      </c>
      <c r="D771" s="3">
        <v>3</v>
      </c>
    </row>
    <row r="772" spans="1:5" x14ac:dyDescent="0.25">
      <c r="A772">
        <v>771</v>
      </c>
      <c r="D772" s="3">
        <v>3</v>
      </c>
    </row>
    <row r="773" spans="1:5" x14ac:dyDescent="0.25">
      <c r="A773">
        <v>772</v>
      </c>
      <c r="D773" s="3">
        <v>3</v>
      </c>
    </row>
    <row r="774" spans="1:5" x14ac:dyDescent="0.25">
      <c r="A774">
        <v>773</v>
      </c>
      <c r="D774" s="3">
        <v>3</v>
      </c>
      <c r="E774" s="5">
        <v>4</v>
      </c>
    </row>
    <row r="775" spans="1:5" x14ac:dyDescent="0.25">
      <c r="A775">
        <v>774</v>
      </c>
      <c r="D775" s="3">
        <v>3</v>
      </c>
      <c r="E775" s="5">
        <v>4</v>
      </c>
    </row>
    <row r="776" spans="1:5" x14ac:dyDescent="0.25">
      <c r="A776">
        <v>775</v>
      </c>
      <c r="B776" s="4">
        <v>1</v>
      </c>
      <c r="D776" s="3">
        <v>3</v>
      </c>
      <c r="E776" s="5">
        <v>4</v>
      </c>
    </row>
    <row r="777" spans="1:5" x14ac:dyDescent="0.25">
      <c r="A777">
        <v>776</v>
      </c>
      <c r="B777" s="4">
        <v>1</v>
      </c>
      <c r="D777" s="3">
        <v>3</v>
      </c>
      <c r="E777" s="5">
        <v>4</v>
      </c>
    </row>
    <row r="778" spans="1:5" x14ac:dyDescent="0.25">
      <c r="A778">
        <v>777</v>
      </c>
      <c r="B778" s="4">
        <v>1</v>
      </c>
      <c r="D778" s="3">
        <v>3</v>
      </c>
      <c r="E778" s="5">
        <v>4</v>
      </c>
    </row>
    <row r="779" spans="1:5" x14ac:dyDescent="0.25">
      <c r="A779">
        <v>778</v>
      </c>
      <c r="B779" s="4">
        <v>1</v>
      </c>
      <c r="E779" s="5">
        <v>4</v>
      </c>
    </row>
    <row r="780" spans="1:5" x14ac:dyDescent="0.25">
      <c r="A780">
        <v>779</v>
      </c>
      <c r="B780" s="4">
        <v>1</v>
      </c>
      <c r="E780" s="5">
        <v>4</v>
      </c>
    </row>
    <row r="781" spans="1:5" x14ac:dyDescent="0.25">
      <c r="A781">
        <v>780</v>
      </c>
      <c r="B781" s="4">
        <v>1</v>
      </c>
      <c r="E781" s="5">
        <v>4</v>
      </c>
    </row>
    <row r="782" spans="1:5" x14ac:dyDescent="0.25">
      <c r="A782">
        <v>781</v>
      </c>
      <c r="B782" s="4">
        <v>1</v>
      </c>
      <c r="E782" s="5">
        <v>4</v>
      </c>
    </row>
    <row r="783" spans="1:5" x14ac:dyDescent="0.25">
      <c r="A783">
        <v>782</v>
      </c>
      <c r="B783" s="4">
        <v>1</v>
      </c>
      <c r="E783" s="5">
        <v>4</v>
      </c>
    </row>
    <row r="784" spans="1:5" x14ac:dyDescent="0.25">
      <c r="A784">
        <v>783</v>
      </c>
      <c r="B784" s="4">
        <v>1</v>
      </c>
    </row>
    <row r="785" spans="1:5" x14ac:dyDescent="0.25">
      <c r="A785">
        <v>784</v>
      </c>
      <c r="B785" s="4">
        <v>1</v>
      </c>
    </row>
    <row r="786" spans="1:5" x14ac:dyDescent="0.25">
      <c r="A786">
        <v>785</v>
      </c>
      <c r="B786" s="4">
        <v>1</v>
      </c>
    </row>
    <row r="787" spans="1:5" x14ac:dyDescent="0.25">
      <c r="A787">
        <v>786</v>
      </c>
      <c r="B787" s="4">
        <v>1</v>
      </c>
      <c r="C787" s="2">
        <v>2</v>
      </c>
    </row>
    <row r="788" spans="1:5" x14ac:dyDescent="0.25">
      <c r="A788">
        <v>787</v>
      </c>
      <c r="B788" s="4">
        <v>1</v>
      </c>
      <c r="C788" s="2">
        <v>2</v>
      </c>
    </row>
    <row r="789" spans="1:5" x14ac:dyDescent="0.25">
      <c r="A789">
        <v>788</v>
      </c>
      <c r="C789" s="2">
        <v>2</v>
      </c>
    </row>
    <row r="790" spans="1:5" x14ac:dyDescent="0.25">
      <c r="A790">
        <v>789</v>
      </c>
      <c r="C790" s="2">
        <v>2</v>
      </c>
    </row>
    <row r="791" spans="1:5" x14ac:dyDescent="0.25">
      <c r="A791">
        <v>790</v>
      </c>
      <c r="C791" s="2">
        <v>2</v>
      </c>
    </row>
    <row r="792" spans="1:5" x14ac:dyDescent="0.25">
      <c r="A792">
        <v>791</v>
      </c>
      <c r="C792" s="2">
        <v>2</v>
      </c>
    </row>
    <row r="793" spans="1:5" x14ac:dyDescent="0.25">
      <c r="A793">
        <v>792</v>
      </c>
      <c r="C793" s="2">
        <v>2</v>
      </c>
    </row>
    <row r="794" spans="1:5" x14ac:dyDescent="0.25">
      <c r="A794">
        <v>793</v>
      </c>
      <c r="C794" s="2">
        <v>2</v>
      </c>
      <c r="D794" s="3">
        <v>3</v>
      </c>
    </row>
    <row r="795" spans="1:5" x14ac:dyDescent="0.25">
      <c r="A795">
        <v>794</v>
      </c>
      <c r="C795" s="2">
        <v>2</v>
      </c>
      <c r="D795" s="3">
        <v>3</v>
      </c>
    </row>
    <row r="796" spans="1:5" x14ac:dyDescent="0.25">
      <c r="A796">
        <v>795</v>
      </c>
      <c r="C796" s="2">
        <v>2</v>
      </c>
      <c r="D796" s="3">
        <v>3</v>
      </c>
    </row>
    <row r="797" spans="1:5" x14ac:dyDescent="0.25">
      <c r="A797">
        <v>796</v>
      </c>
      <c r="C797" s="2">
        <v>2</v>
      </c>
      <c r="D797" s="3">
        <v>3</v>
      </c>
    </row>
    <row r="798" spans="1:5" x14ac:dyDescent="0.25">
      <c r="A798">
        <v>797</v>
      </c>
      <c r="C798" s="2">
        <v>2</v>
      </c>
      <c r="D798" s="3">
        <v>3</v>
      </c>
    </row>
    <row r="799" spans="1:5" x14ac:dyDescent="0.25">
      <c r="A799">
        <v>798</v>
      </c>
      <c r="C799" s="2">
        <v>2</v>
      </c>
      <c r="D799" s="3">
        <v>3</v>
      </c>
    </row>
    <row r="800" spans="1:5" x14ac:dyDescent="0.25">
      <c r="A800">
        <v>799</v>
      </c>
      <c r="D800" s="3">
        <v>3</v>
      </c>
      <c r="E800" s="5">
        <v>4</v>
      </c>
    </row>
    <row r="801" spans="1:5" x14ac:dyDescent="0.25">
      <c r="A801">
        <v>800</v>
      </c>
      <c r="D801" s="3">
        <v>3</v>
      </c>
      <c r="E801" s="5">
        <v>4</v>
      </c>
    </row>
    <row r="802" spans="1:5" x14ac:dyDescent="0.25">
      <c r="A802">
        <v>801</v>
      </c>
      <c r="D802" s="3">
        <v>3</v>
      </c>
      <c r="E802" s="5">
        <v>4</v>
      </c>
    </row>
    <row r="803" spans="1:5" x14ac:dyDescent="0.25">
      <c r="A803">
        <v>802</v>
      </c>
      <c r="D803" s="3">
        <v>3</v>
      </c>
      <c r="E803" s="5">
        <v>4</v>
      </c>
    </row>
    <row r="804" spans="1:5" x14ac:dyDescent="0.25">
      <c r="A804">
        <v>803</v>
      </c>
      <c r="D804" s="3">
        <v>3</v>
      </c>
      <c r="E804" s="5">
        <v>4</v>
      </c>
    </row>
    <row r="805" spans="1:5" x14ac:dyDescent="0.25">
      <c r="A805">
        <v>804</v>
      </c>
      <c r="D805" s="3">
        <v>3</v>
      </c>
      <c r="E805" s="5">
        <v>4</v>
      </c>
    </row>
    <row r="806" spans="1:5" x14ac:dyDescent="0.25">
      <c r="A806">
        <v>805</v>
      </c>
      <c r="E806" s="5">
        <v>4</v>
      </c>
    </row>
    <row r="807" spans="1:5" x14ac:dyDescent="0.25">
      <c r="A807">
        <v>806</v>
      </c>
      <c r="B807" s="4">
        <v>1</v>
      </c>
      <c r="E807" s="5">
        <v>4</v>
      </c>
    </row>
    <row r="808" spans="1:5" x14ac:dyDescent="0.25">
      <c r="A808">
        <v>807</v>
      </c>
      <c r="B808" s="4">
        <v>1</v>
      </c>
      <c r="E808" s="5">
        <v>4</v>
      </c>
    </row>
    <row r="809" spans="1:5" x14ac:dyDescent="0.25">
      <c r="A809">
        <v>808</v>
      </c>
      <c r="B809" s="4">
        <v>1</v>
      </c>
      <c r="E809" s="5">
        <v>4</v>
      </c>
    </row>
    <row r="810" spans="1:5" x14ac:dyDescent="0.25">
      <c r="A810">
        <v>809</v>
      </c>
      <c r="B810" s="4">
        <v>1</v>
      </c>
      <c r="E810" s="5">
        <v>4</v>
      </c>
    </row>
    <row r="811" spans="1:5" x14ac:dyDescent="0.25">
      <c r="A811">
        <v>810</v>
      </c>
      <c r="B811" s="4">
        <v>1</v>
      </c>
      <c r="E811" s="5">
        <v>4</v>
      </c>
    </row>
    <row r="812" spans="1:5" x14ac:dyDescent="0.25">
      <c r="A812">
        <v>811</v>
      </c>
      <c r="B812" s="4">
        <v>1</v>
      </c>
    </row>
    <row r="813" spans="1:5" x14ac:dyDescent="0.25">
      <c r="A813">
        <v>812</v>
      </c>
      <c r="B813" s="4">
        <v>1</v>
      </c>
    </row>
    <row r="814" spans="1:5" x14ac:dyDescent="0.25">
      <c r="A814">
        <v>813</v>
      </c>
      <c r="B814" s="4">
        <v>1</v>
      </c>
    </row>
    <row r="815" spans="1:5" x14ac:dyDescent="0.25">
      <c r="A815">
        <v>814</v>
      </c>
      <c r="B815" s="4">
        <v>1</v>
      </c>
    </row>
    <row r="816" spans="1:5" x14ac:dyDescent="0.25">
      <c r="A816">
        <v>815</v>
      </c>
      <c r="B816" s="4">
        <v>1</v>
      </c>
    </row>
    <row r="817" spans="1:5" x14ac:dyDescent="0.25">
      <c r="A817">
        <v>816</v>
      </c>
      <c r="B817" s="4">
        <v>1</v>
      </c>
      <c r="C817" s="2">
        <v>2</v>
      </c>
    </row>
    <row r="818" spans="1:5" x14ac:dyDescent="0.25">
      <c r="A818">
        <v>817</v>
      </c>
      <c r="C818" s="2">
        <v>2</v>
      </c>
    </row>
    <row r="819" spans="1:5" x14ac:dyDescent="0.25">
      <c r="A819">
        <v>818</v>
      </c>
      <c r="C819" s="2">
        <v>2</v>
      </c>
    </row>
    <row r="820" spans="1:5" x14ac:dyDescent="0.25">
      <c r="A820">
        <v>819</v>
      </c>
      <c r="C820" s="2">
        <v>2</v>
      </c>
    </row>
    <row r="821" spans="1:5" x14ac:dyDescent="0.25">
      <c r="A821">
        <v>820</v>
      </c>
      <c r="C821" s="2">
        <v>2</v>
      </c>
    </row>
    <row r="822" spans="1:5" x14ac:dyDescent="0.25">
      <c r="A822">
        <v>821</v>
      </c>
      <c r="C822" s="2">
        <v>2</v>
      </c>
      <c r="D822" s="3">
        <v>3</v>
      </c>
    </row>
    <row r="823" spans="1:5" x14ac:dyDescent="0.25">
      <c r="A823">
        <v>822</v>
      </c>
      <c r="C823" s="2">
        <v>2</v>
      </c>
      <c r="D823" s="3">
        <v>3</v>
      </c>
    </row>
    <row r="824" spans="1:5" x14ac:dyDescent="0.25">
      <c r="A824">
        <v>823</v>
      </c>
      <c r="C824" s="2">
        <v>2</v>
      </c>
      <c r="D824" s="3">
        <v>3</v>
      </c>
    </row>
    <row r="825" spans="1:5" x14ac:dyDescent="0.25">
      <c r="A825">
        <v>824</v>
      </c>
      <c r="C825" s="2">
        <v>2</v>
      </c>
      <c r="D825" s="3">
        <v>3</v>
      </c>
    </row>
    <row r="826" spans="1:5" x14ac:dyDescent="0.25">
      <c r="A826">
        <v>825</v>
      </c>
      <c r="D826" s="3">
        <v>3</v>
      </c>
    </row>
    <row r="827" spans="1:5" x14ac:dyDescent="0.25">
      <c r="A827">
        <v>826</v>
      </c>
      <c r="D827" s="3">
        <v>3</v>
      </c>
      <c r="E827" s="5">
        <v>4</v>
      </c>
    </row>
    <row r="828" spans="1:5" x14ac:dyDescent="0.25">
      <c r="A828">
        <v>827</v>
      </c>
      <c r="D828" s="3">
        <v>3</v>
      </c>
      <c r="E828" s="5">
        <v>4</v>
      </c>
    </row>
    <row r="829" spans="1:5" x14ac:dyDescent="0.25">
      <c r="A829">
        <v>828</v>
      </c>
      <c r="D829" s="3">
        <v>3</v>
      </c>
      <c r="E829" s="5">
        <v>4</v>
      </c>
    </row>
    <row r="830" spans="1:5" x14ac:dyDescent="0.25">
      <c r="A830">
        <v>829</v>
      </c>
      <c r="D830" s="3">
        <v>3</v>
      </c>
      <c r="E830" s="5">
        <v>4</v>
      </c>
    </row>
    <row r="831" spans="1:5" x14ac:dyDescent="0.25">
      <c r="A831">
        <v>830</v>
      </c>
      <c r="D831" s="3">
        <v>3</v>
      </c>
      <c r="E831" s="5">
        <v>4</v>
      </c>
    </row>
    <row r="832" spans="1:5" x14ac:dyDescent="0.25">
      <c r="A832">
        <v>831</v>
      </c>
      <c r="D832" s="3">
        <v>3</v>
      </c>
      <c r="E832" s="5">
        <v>4</v>
      </c>
    </row>
    <row r="833" spans="1:5" x14ac:dyDescent="0.25">
      <c r="A833">
        <v>832</v>
      </c>
      <c r="E833" s="5">
        <v>4</v>
      </c>
    </row>
    <row r="834" spans="1:5" x14ac:dyDescent="0.25">
      <c r="A834">
        <v>833</v>
      </c>
      <c r="E834" s="5">
        <v>4</v>
      </c>
    </row>
    <row r="835" spans="1:5" x14ac:dyDescent="0.25">
      <c r="A835">
        <v>834</v>
      </c>
      <c r="B835" s="4">
        <v>1</v>
      </c>
      <c r="E835" s="5">
        <v>4</v>
      </c>
    </row>
    <row r="836" spans="1:5" x14ac:dyDescent="0.25">
      <c r="A836">
        <v>835</v>
      </c>
      <c r="B836" s="4">
        <v>1</v>
      </c>
    </row>
    <row r="837" spans="1:5" x14ac:dyDescent="0.25">
      <c r="A837">
        <v>836</v>
      </c>
      <c r="B837" s="4">
        <v>1</v>
      </c>
    </row>
    <row r="838" spans="1:5" x14ac:dyDescent="0.25">
      <c r="A838">
        <v>837</v>
      </c>
      <c r="B838" s="4">
        <v>1</v>
      </c>
    </row>
    <row r="839" spans="1:5" x14ac:dyDescent="0.25">
      <c r="A839">
        <v>838</v>
      </c>
      <c r="B839" s="4">
        <v>1</v>
      </c>
    </row>
    <row r="840" spans="1:5" x14ac:dyDescent="0.25">
      <c r="A840">
        <v>839</v>
      </c>
      <c r="B840" s="4">
        <v>1</v>
      </c>
    </row>
    <row r="841" spans="1:5" x14ac:dyDescent="0.25">
      <c r="A841">
        <v>840</v>
      </c>
      <c r="B841" s="4">
        <v>1</v>
      </c>
    </row>
    <row r="842" spans="1:5" x14ac:dyDescent="0.25">
      <c r="A842">
        <v>841</v>
      </c>
      <c r="B842" s="4">
        <v>1</v>
      </c>
      <c r="C842" s="2">
        <v>2</v>
      </c>
    </row>
    <row r="843" spans="1:5" x14ac:dyDescent="0.25">
      <c r="A843">
        <v>842</v>
      </c>
      <c r="B843" s="4">
        <v>1</v>
      </c>
      <c r="C843" s="2">
        <v>2</v>
      </c>
    </row>
    <row r="844" spans="1:5" x14ac:dyDescent="0.25">
      <c r="A844">
        <v>843</v>
      </c>
      <c r="B844" s="4">
        <v>1</v>
      </c>
      <c r="C844" s="2">
        <v>2</v>
      </c>
    </row>
    <row r="845" spans="1:5" x14ac:dyDescent="0.25">
      <c r="A845">
        <v>844</v>
      </c>
      <c r="C845" s="2">
        <v>2</v>
      </c>
    </row>
    <row r="846" spans="1:5" x14ac:dyDescent="0.25">
      <c r="A846">
        <v>845</v>
      </c>
      <c r="C846" s="2">
        <v>2</v>
      </c>
    </row>
    <row r="847" spans="1:5" x14ac:dyDescent="0.25">
      <c r="A847">
        <v>846</v>
      </c>
      <c r="C847" s="2">
        <v>2</v>
      </c>
    </row>
    <row r="848" spans="1:5" x14ac:dyDescent="0.25">
      <c r="A848">
        <v>847</v>
      </c>
      <c r="C848" s="2">
        <v>2</v>
      </c>
    </row>
    <row r="849" spans="1:5" x14ac:dyDescent="0.25">
      <c r="A849">
        <v>848</v>
      </c>
      <c r="C849" s="2">
        <v>2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  <c r="D851" s="3">
        <v>3</v>
      </c>
    </row>
    <row r="852" spans="1:5" x14ac:dyDescent="0.25">
      <c r="A852">
        <v>851</v>
      </c>
      <c r="D852" s="3">
        <v>3</v>
      </c>
      <c r="E852" s="5">
        <v>4</v>
      </c>
    </row>
    <row r="853" spans="1:5" x14ac:dyDescent="0.25">
      <c r="A853">
        <v>852</v>
      </c>
      <c r="D853" s="3">
        <v>3</v>
      </c>
      <c r="E853" s="5">
        <v>4</v>
      </c>
    </row>
    <row r="854" spans="1:5" x14ac:dyDescent="0.25">
      <c r="A854">
        <v>853</v>
      </c>
      <c r="D854" s="3">
        <v>3</v>
      </c>
      <c r="E854" s="5">
        <v>4</v>
      </c>
    </row>
    <row r="855" spans="1:5" x14ac:dyDescent="0.25">
      <c r="A855">
        <v>854</v>
      </c>
      <c r="D855" s="3">
        <v>3</v>
      </c>
      <c r="E855" s="5">
        <v>4</v>
      </c>
    </row>
    <row r="856" spans="1:5" x14ac:dyDescent="0.25">
      <c r="A856">
        <v>855</v>
      </c>
      <c r="D856" s="3">
        <v>3</v>
      </c>
      <c r="E856" s="5">
        <v>4</v>
      </c>
    </row>
    <row r="857" spans="1:5" x14ac:dyDescent="0.25">
      <c r="A857">
        <v>856</v>
      </c>
      <c r="D857" s="3">
        <v>3</v>
      </c>
      <c r="E857" s="5">
        <v>4</v>
      </c>
    </row>
    <row r="858" spans="1:5" x14ac:dyDescent="0.25">
      <c r="A858">
        <v>857</v>
      </c>
      <c r="D858" s="3">
        <v>3</v>
      </c>
      <c r="E858" s="5">
        <v>4</v>
      </c>
    </row>
    <row r="859" spans="1:5" x14ac:dyDescent="0.25">
      <c r="A859">
        <v>858</v>
      </c>
      <c r="E859" s="5">
        <v>4</v>
      </c>
    </row>
    <row r="860" spans="1:5" x14ac:dyDescent="0.25">
      <c r="A860">
        <v>859</v>
      </c>
      <c r="B860" s="4">
        <v>1</v>
      </c>
      <c r="E860" s="5">
        <v>4</v>
      </c>
    </row>
    <row r="861" spans="1:5" x14ac:dyDescent="0.25">
      <c r="A861">
        <v>860</v>
      </c>
      <c r="B861" s="4">
        <v>1</v>
      </c>
      <c r="E861" s="5">
        <v>4</v>
      </c>
    </row>
    <row r="862" spans="1:5" x14ac:dyDescent="0.25">
      <c r="A862">
        <v>861</v>
      </c>
      <c r="B862" s="4">
        <v>1</v>
      </c>
    </row>
    <row r="863" spans="1:5" x14ac:dyDescent="0.25">
      <c r="A863">
        <v>862</v>
      </c>
      <c r="B863" s="4">
        <v>1</v>
      </c>
    </row>
    <row r="864" spans="1:5" x14ac:dyDescent="0.25">
      <c r="A864">
        <v>863</v>
      </c>
      <c r="B864" s="4">
        <v>1</v>
      </c>
    </row>
    <row r="865" spans="1:5" x14ac:dyDescent="0.25">
      <c r="A865">
        <v>864</v>
      </c>
      <c r="B865" s="4">
        <v>1</v>
      </c>
    </row>
    <row r="866" spans="1:5" x14ac:dyDescent="0.25">
      <c r="A866">
        <v>865</v>
      </c>
      <c r="B866" s="4">
        <v>1</v>
      </c>
    </row>
    <row r="867" spans="1:5" x14ac:dyDescent="0.25">
      <c r="A867">
        <v>866</v>
      </c>
      <c r="B867" s="4">
        <v>1</v>
      </c>
      <c r="C867" s="2">
        <v>2</v>
      </c>
    </row>
    <row r="868" spans="1:5" x14ac:dyDescent="0.25">
      <c r="A868">
        <v>867</v>
      </c>
      <c r="B868" s="4">
        <v>1</v>
      </c>
      <c r="C868" s="2">
        <v>2</v>
      </c>
    </row>
    <row r="869" spans="1:5" x14ac:dyDescent="0.25">
      <c r="A869">
        <v>868</v>
      </c>
      <c r="B869" s="4">
        <v>1</v>
      </c>
      <c r="C869" s="2">
        <v>2</v>
      </c>
    </row>
    <row r="870" spans="1:5" x14ac:dyDescent="0.25">
      <c r="A870">
        <v>869</v>
      </c>
      <c r="C870" s="2">
        <v>2</v>
      </c>
    </row>
    <row r="871" spans="1:5" x14ac:dyDescent="0.25">
      <c r="A871">
        <v>870</v>
      </c>
      <c r="C871" s="2">
        <v>2</v>
      </c>
    </row>
    <row r="872" spans="1:5" x14ac:dyDescent="0.25">
      <c r="A872">
        <v>871</v>
      </c>
      <c r="C872" s="2">
        <v>2</v>
      </c>
    </row>
    <row r="873" spans="1:5" x14ac:dyDescent="0.25">
      <c r="A873">
        <v>872</v>
      </c>
      <c r="C873" s="2">
        <v>2</v>
      </c>
    </row>
    <row r="874" spans="1:5" x14ac:dyDescent="0.25">
      <c r="A874">
        <v>873</v>
      </c>
      <c r="C874" s="2">
        <v>2</v>
      </c>
    </row>
    <row r="875" spans="1:5" x14ac:dyDescent="0.25">
      <c r="A875">
        <v>874</v>
      </c>
      <c r="C875" s="2">
        <v>2</v>
      </c>
      <c r="D875" s="3">
        <v>3</v>
      </c>
    </row>
    <row r="876" spans="1:5" x14ac:dyDescent="0.25">
      <c r="A876">
        <v>875</v>
      </c>
      <c r="D876" s="3">
        <v>3</v>
      </c>
    </row>
    <row r="877" spans="1:5" x14ac:dyDescent="0.25">
      <c r="A877">
        <v>876</v>
      </c>
      <c r="D877" s="3">
        <v>3</v>
      </c>
    </row>
    <row r="878" spans="1:5" x14ac:dyDescent="0.25">
      <c r="A878">
        <v>877</v>
      </c>
      <c r="D878" s="3">
        <v>3</v>
      </c>
      <c r="E878" s="5">
        <v>4</v>
      </c>
    </row>
    <row r="879" spans="1:5" x14ac:dyDescent="0.25">
      <c r="A879">
        <v>878</v>
      </c>
      <c r="D879" s="3">
        <v>3</v>
      </c>
      <c r="E879" s="5">
        <v>4</v>
      </c>
    </row>
    <row r="880" spans="1:5" x14ac:dyDescent="0.25">
      <c r="A880">
        <v>879</v>
      </c>
      <c r="D880" s="3">
        <v>3</v>
      </c>
      <c r="E880" s="5">
        <v>4</v>
      </c>
    </row>
    <row r="881" spans="1:5" x14ac:dyDescent="0.25">
      <c r="A881">
        <v>880</v>
      </c>
      <c r="D881" s="3">
        <v>3</v>
      </c>
      <c r="E881" s="5">
        <v>4</v>
      </c>
    </row>
    <row r="882" spans="1:5" x14ac:dyDescent="0.25">
      <c r="A882">
        <v>881</v>
      </c>
      <c r="B882" s="4">
        <v>1</v>
      </c>
      <c r="D882" s="3">
        <v>3</v>
      </c>
      <c r="E882" s="5">
        <v>4</v>
      </c>
    </row>
    <row r="883" spans="1:5" x14ac:dyDescent="0.25">
      <c r="A883">
        <v>882</v>
      </c>
      <c r="B883" s="4">
        <v>1</v>
      </c>
      <c r="D883" s="3">
        <v>3</v>
      </c>
      <c r="E883" s="5">
        <v>4</v>
      </c>
    </row>
    <row r="884" spans="1:5" x14ac:dyDescent="0.25">
      <c r="A884">
        <v>883</v>
      </c>
      <c r="B884" s="4">
        <v>1</v>
      </c>
      <c r="E884" s="5">
        <v>4</v>
      </c>
    </row>
    <row r="885" spans="1:5" x14ac:dyDescent="0.25">
      <c r="A885">
        <v>884</v>
      </c>
      <c r="B885" s="4">
        <v>1</v>
      </c>
      <c r="E885" s="5">
        <v>4</v>
      </c>
    </row>
    <row r="886" spans="1:5" x14ac:dyDescent="0.25">
      <c r="A886">
        <v>885</v>
      </c>
      <c r="B886" s="4">
        <v>1</v>
      </c>
      <c r="E886" s="5">
        <v>4</v>
      </c>
    </row>
    <row r="887" spans="1:5" x14ac:dyDescent="0.25">
      <c r="A887">
        <v>886</v>
      </c>
      <c r="B887" s="4">
        <v>1</v>
      </c>
      <c r="E887" s="5">
        <v>4</v>
      </c>
    </row>
    <row r="888" spans="1:5" x14ac:dyDescent="0.25">
      <c r="A888">
        <v>887</v>
      </c>
      <c r="B888" s="4">
        <v>1</v>
      </c>
    </row>
    <row r="889" spans="1:5" x14ac:dyDescent="0.25">
      <c r="A889">
        <v>888</v>
      </c>
      <c r="B889" s="4">
        <v>1</v>
      </c>
    </row>
    <row r="890" spans="1:5" x14ac:dyDescent="0.25">
      <c r="A890">
        <v>889</v>
      </c>
      <c r="B890" s="4">
        <v>1</v>
      </c>
      <c r="C890" s="2">
        <v>2</v>
      </c>
    </row>
    <row r="891" spans="1:5" x14ac:dyDescent="0.25">
      <c r="A891">
        <v>890</v>
      </c>
      <c r="B891" s="4">
        <v>1</v>
      </c>
      <c r="C891" s="2">
        <v>2</v>
      </c>
    </row>
    <row r="892" spans="1:5" x14ac:dyDescent="0.25">
      <c r="A892">
        <v>891</v>
      </c>
      <c r="B892" s="4">
        <v>1</v>
      </c>
      <c r="C892" s="2">
        <v>2</v>
      </c>
    </row>
    <row r="893" spans="1:5" x14ac:dyDescent="0.25">
      <c r="A893">
        <v>892</v>
      </c>
      <c r="C893" s="2">
        <v>2</v>
      </c>
    </row>
    <row r="894" spans="1:5" x14ac:dyDescent="0.25">
      <c r="A894">
        <v>893</v>
      </c>
      <c r="C894" s="2">
        <v>2</v>
      </c>
    </row>
    <row r="895" spans="1:5" x14ac:dyDescent="0.25">
      <c r="A895">
        <v>894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C899" s="2">
        <v>2</v>
      </c>
      <c r="D899" s="3">
        <v>3</v>
      </c>
    </row>
    <row r="900" spans="1:5" x14ac:dyDescent="0.25">
      <c r="A900">
        <v>899</v>
      </c>
      <c r="C900" s="2">
        <v>2</v>
      </c>
      <c r="D900" s="3">
        <v>3</v>
      </c>
    </row>
    <row r="901" spans="1:5" x14ac:dyDescent="0.25">
      <c r="A901">
        <v>900</v>
      </c>
      <c r="D901" s="3">
        <v>3</v>
      </c>
    </row>
    <row r="902" spans="1:5" x14ac:dyDescent="0.25">
      <c r="A902">
        <v>901</v>
      </c>
      <c r="D902" s="3">
        <v>3</v>
      </c>
    </row>
    <row r="903" spans="1:5" x14ac:dyDescent="0.25">
      <c r="A903">
        <v>902</v>
      </c>
      <c r="D903" s="3">
        <v>3</v>
      </c>
      <c r="E903" s="5">
        <v>4</v>
      </c>
    </row>
    <row r="904" spans="1:5" x14ac:dyDescent="0.25">
      <c r="A904">
        <v>903</v>
      </c>
      <c r="D904" s="3">
        <v>3</v>
      </c>
      <c r="E904" s="5">
        <v>4</v>
      </c>
    </row>
    <row r="905" spans="1:5" x14ac:dyDescent="0.25">
      <c r="A905">
        <v>904</v>
      </c>
      <c r="D905" s="3">
        <v>3</v>
      </c>
      <c r="E905" s="5">
        <v>4</v>
      </c>
    </row>
    <row r="906" spans="1:5" x14ac:dyDescent="0.25">
      <c r="A906">
        <v>905</v>
      </c>
      <c r="D906" s="3">
        <v>3</v>
      </c>
      <c r="E906" s="5">
        <v>4</v>
      </c>
    </row>
    <row r="907" spans="1:5" x14ac:dyDescent="0.25">
      <c r="A907">
        <v>906</v>
      </c>
      <c r="B907" s="4">
        <v>1</v>
      </c>
      <c r="D907" s="3">
        <v>3</v>
      </c>
      <c r="E907" s="5">
        <v>4</v>
      </c>
    </row>
    <row r="908" spans="1:5" x14ac:dyDescent="0.25">
      <c r="A908">
        <v>907</v>
      </c>
      <c r="B908" s="4">
        <v>1</v>
      </c>
      <c r="D908" s="3">
        <v>3</v>
      </c>
      <c r="E908" s="5">
        <v>4</v>
      </c>
    </row>
    <row r="909" spans="1:5" x14ac:dyDescent="0.25">
      <c r="A909">
        <v>908</v>
      </c>
      <c r="B909" s="4">
        <v>1</v>
      </c>
      <c r="E909" s="5">
        <v>4</v>
      </c>
    </row>
    <row r="910" spans="1:5" x14ac:dyDescent="0.25">
      <c r="A910">
        <v>909</v>
      </c>
      <c r="B910" s="4">
        <v>1</v>
      </c>
      <c r="E910" s="5">
        <v>4</v>
      </c>
    </row>
    <row r="911" spans="1:5" x14ac:dyDescent="0.25">
      <c r="A911">
        <v>910</v>
      </c>
      <c r="B911" s="4">
        <v>1</v>
      </c>
      <c r="E911" s="5">
        <v>4</v>
      </c>
    </row>
    <row r="912" spans="1:5" x14ac:dyDescent="0.25">
      <c r="A912">
        <v>911</v>
      </c>
      <c r="B912" s="4">
        <v>1</v>
      </c>
      <c r="E912" s="5">
        <v>4</v>
      </c>
    </row>
    <row r="913" spans="1:6" x14ac:dyDescent="0.25">
      <c r="A913">
        <v>912</v>
      </c>
      <c r="B913" s="4">
        <v>1</v>
      </c>
      <c r="E913" s="5">
        <v>4</v>
      </c>
    </row>
    <row r="914" spans="1:6" x14ac:dyDescent="0.25">
      <c r="A914">
        <v>913</v>
      </c>
      <c r="B914" s="4">
        <v>1</v>
      </c>
    </row>
    <row r="915" spans="1:6" x14ac:dyDescent="0.25">
      <c r="A915">
        <v>914</v>
      </c>
      <c r="B915" s="4">
        <v>1</v>
      </c>
    </row>
    <row r="916" spans="1:6" x14ac:dyDescent="0.25">
      <c r="A916">
        <v>915</v>
      </c>
      <c r="B916" s="4">
        <v>1</v>
      </c>
      <c r="C916" s="2">
        <v>2</v>
      </c>
    </row>
    <row r="917" spans="1:6" x14ac:dyDescent="0.25">
      <c r="A917">
        <v>916</v>
      </c>
      <c r="B917" s="4">
        <v>1</v>
      </c>
      <c r="C917" s="2">
        <v>2</v>
      </c>
    </row>
    <row r="918" spans="1:6" x14ac:dyDescent="0.25">
      <c r="A918">
        <v>917</v>
      </c>
      <c r="B918" s="4">
        <v>1</v>
      </c>
      <c r="C918" s="2">
        <v>2</v>
      </c>
    </row>
    <row r="919" spans="1:6" x14ac:dyDescent="0.25">
      <c r="A919">
        <v>918</v>
      </c>
      <c r="C919" s="2">
        <v>2</v>
      </c>
    </row>
    <row r="920" spans="1:6" x14ac:dyDescent="0.25">
      <c r="A920">
        <v>919</v>
      </c>
      <c r="C920" s="2">
        <v>2</v>
      </c>
      <c r="F920" t="s">
        <v>22</v>
      </c>
    </row>
    <row r="921" spans="1:6" x14ac:dyDescent="0.25">
      <c r="A921">
        <v>920</v>
      </c>
    </row>
    <row r="922" spans="1:6" x14ac:dyDescent="0.25">
      <c r="A922">
        <v>921</v>
      </c>
      <c r="F922" t="s">
        <v>22</v>
      </c>
    </row>
    <row r="923" spans="1:6" x14ac:dyDescent="0.25">
      <c r="A923">
        <v>922</v>
      </c>
      <c r="B923" s="4">
        <v>1</v>
      </c>
      <c r="E923" s="5">
        <v>4</v>
      </c>
    </row>
    <row r="924" spans="1:6" x14ac:dyDescent="0.25">
      <c r="A924">
        <v>923</v>
      </c>
      <c r="B924" s="4">
        <v>1</v>
      </c>
      <c r="E924" s="5">
        <v>4</v>
      </c>
    </row>
    <row r="925" spans="1:6" x14ac:dyDescent="0.25">
      <c r="A925">
        <v>924</v>
      </c>
      <c r="B925" s="4">
        <v>1</v>
      </c>
      <c r="E925" s="5">
        <v>4</v>
      </c>
    </row>
    <row r="926" spans="1:6" x14ac:dyDescent="0.25">
      <c r="A926">
        <v>925</v>
      </c>
      <c r="B926" s="4">
        <v>1</v>
      </c>
      <c r="E926" s="5">
        <v>4</v>
      </c>
    </row>
    <row r="927" spans="1:6" x14ac:dyDescent="0.25">
      <c r="A927">
        <v>926</v>
      </c>
      <c r="B927" s="4">
        <v>1</v>
      </c>
      <c r="E927" s="5">
        <v>4</v>
      </c>
    </row>
    <row r="928" spans="1:6" x14ac:dyDescent="0.25">
      <c r="A928">
        <v>927</v>
      </c>
      <c r="B928" s="4">
        <v>1</v>
      </c>
      <c r="E928" s="5">
        <v>4</v>
      </c>
    </row>
    <row r="929" spans="1:5" x14ac:dyDescent="0.25">
      <c r="A929">
        <v>928</v>
      </c>
      <c r="B929" s="4">
        <v>1</v>
      </c>
      <c r="E929" s="5">
        <v>4</v>
      </c>
    </row>
    <row r="930" spans="1:5" x14ac:dyDescent="0.25">
      <c r="A930">
        <v>929</v>
      </c>
      <c r="B930" s="4">
        <v>1</v>
      </c>
      <c r="E930" s="5">
        <v>4</v>
      </c>
    </row>
    <row r="931" spans="1:5" x14ac:dyDescent="0.25">
      <c r="A931">
        <v>930</v>
      </c>
      <c r="B931" s="4">
        <v>1</v>
      </c>
      <c r="E931" s="5">
        <v>4</v>
      </c>
    </row>
    <row r="932" spans="1:5" x14ac:dyDescent="0.25">
      <c r="A932">
        <v>931</v>
      </c>
      <c r="B932" s="4">
        <v>1</v>
      </c>
      <c r="E932" s="5">
        <v>4</v>
      </c>
    </row>
    <row r="933" spans="1:5" x14ac:dyDescent="0.25">
      <c r="A933">
        <v>932</v>
      </c>
      <c r="B933" s="4">
        <v>1</v>
      </c>
      <c r="E933" s="5">
        <v>4</v>
      </c>
    </row>
    <row r="934" spans="1:5" x14ac:dyDescent="0.25">
      <c r="A934">
        <v>933</v>
      </c>
      <c r="B934" s="4">
        <v>1</v>
      </c>
      <c r="E934" s="5">
        <v>4</v>
      </c>
    </row>
    <row r="935" spans="1:5" x14ac:dyDescent="0.25">
      <c r="A935">
        <v>934</v>
      </c>
      <c r="B935" s="4">
        <v>1</v>
      </c>
      <c r="E935" s="5">
        <v>4</v>
      </c>
    </row>
    <row r="936" spans="1:5" x14ac:dyDescent="0.25">
      <c r="A936">
        <v>935</v>
      </c>
      <c r="B936" s="4">
        <v>1</v>
      </c>
    </row>
    <row r="937" spans="1:5" x14ac:dyDescent="0.25">
      <c r="A937">
        <v>936</v>
      </c>
      <c r="B937" s="4">
        <v>1</v>
      </c>
      <c r="C937" s="2">
        <v>2</v>
      </c>
    </row>
    <row r="938" spans="1:5" x14ac:dyDescent="0.25">
      <c r="A938">
        <v>937</v>
      </c>
      <c r="C938" s="2">
        <v>2</v>
      </c>
    </row>
    <row r="939" spans="1:5" x14ac:dyDescent="0.25">
      <c r="A939">
        <v>938</v>
      </c>
      <c r="C939" s="2">
        <v>2</v>
      </c>
    </row>
    <row r="940" spans="1:5" x14ac:dyDescent="0.25">
      <c r="A940">
        <v>939</v>
      </c>
      <c r="C940" s="2">
        <v>2</v>
      </c>
    </row>
    <row r="941" spans="1:5" x14ac:dyDescent="0.25">
      <c r="A941">
        <v>940</v>
      </c>
      <c r="C941" s="2">
        <v>2</v>
      </c>
    </row>
    <row r="942" spans="1:5" x14ac:dyDescent="0.25">
      <c r="A942">
        <v>941</v>
      </c>
      <c r="C942" s="2">
        <v>2</v>
      </c>
      <c r="D942" s="3">
        <v>3</v>
      </c>
    </row>
    <row r="943" spans="1:5" x14ac:dyDescent="0.25">
      <c r="A943">
        <v>942</v>
      </c>
      <c r="C943" s="2">
        <v>2</v>
      </c>
      <c r="D943" s="3">
        <v>3</v>
      </c>
    </row>
    <row r="944" spans="1:5" x14ac:dyDescent="0.25">
      <c r="A944">
        <v>943</v>
      </c>
      <c r="C944" s="2">
        <v>2</v>
      </c>
      <c r="D944" s="3">
        <v>3</v>
      </c>
    </row>
    <row r="945" spans="1:5" x14ac:dyDescent="0.25">
      <c r="A945">
        <v>944</v>
      </c>
      <c r="C945" s="2">
        <v>2</v>
      </c>
      <c r="D945" s="3">
        <v>3</v>
      </c>
    </row>
    <row r="946" spans="1:5" x14ac:dyDescent="0.25">
      <c r="A946">
        <v>945</v>
      </c>
      <c r="C946" s="2">
        <v>2</v>
      </c>
      <c r="D946" s="3">
        <v>3</v>
      </c>
    </row>
    <row r="947" spans="1:5" x14ac:dyDescent="0.25">
      <c r="A947">
        <v>946</v>
      </c>
      <c r="C947" s="2">
        <v>2</v>
      </c>
      <c r="D947" s="3">
        <v>3</v>
      </c>
    </row>
    <row r="948" spans="1:5" x14ac:dyDescent="0.25">
      <c r="A948">
        <v>947</v>
      </c>
      <c r="C948" s="2">
        <v>2</v>
      </c>
      <c r="D948" s="3">
        <v>3</v>
      </c>
    </row>
    <row r="949" spans="1:5" x14ac:dyDescent="0.25">
      <c r="A949">
        <v>948</v>
      </c>
      <c r="C949" s="2">
        <v>2</v>
      </c>
      <c r="D949" s="3">
        <v>3</v>
      </c>
    </row>
    <row r="950" spans="1:5" x14ac:dyDescent="0.25">
      <c r="A950">
        <v>949</v>
      </c>
      <c r="C950" s="2">
        <v>2</v>
      </c>
      <c r="D950" s="3">
        <v>3</v>
      </c>
    </row>
    <row r="951" spans="1:5" x14ac:dyDescent="0.25">
      <c r="A951">
        <v>950</v>
      </c>
      <c r="D951" s="3">
        <v>3</v>
      </c>
      <c r="E951" s="5">
        <v>4</v>
      </c>
    </row>
    <row r="952" spans="1:5" x14ac:dyDescent="0.25">
      <c r="A952">
        <v>951</v>
      </c>
      <c r="D952" s="3">
        <v>3</v>
      </c>
      <c r="E952" s="5">
        <v>4</v>
      </c>
    </row>
    <row r="953" spans="1:5" x14ac:dyDescent="0.25">
      <c r="A953">
        <v>952</v>
      </c>
      <c r="D953" s="3">
        <v>3</v>
      </c>
      <c r="E953" s="5">
        <v>4</v>
      </c>
    </row>
    <row r="954" spans="1:5" x14ac:dyDescent="0.25">
      <c r="A954">
        <v>953</v>
      </c>
      <c r="D954" s="3">
        <v>3</v>
      </c>
      <c r="E954" s="5">
        <v>4</v>
      </c>
    </row>
    <row r="955" spans="1:5" x14ac:dyDescent="0.25">
      <c r="A955">
        <v>954</v>
      </c>
      <c r="D955" s="3">
        <v>3</v>
      </c>
      <c r="E955" s="5">
        <v>4</v>
      </c>
    </row>
    <row r="956" spans="1:5" x14ac:dyDescent="0.25">
      <c r="A956">
        <v>955</v>
      </c>
      <c r="B956" s="4">
        <v>1</v>
      </c>
      <c r="E956" s="5">
        <v>4</v>
      </c>
    </row>
    <row r="957" spans="1:5" x14ac:dyDescent="0.25">
      <c r="A957">
        <v>956</v>
      </c>
      <c r="B957" s="4">
        <v>1</v>
      </c>
      <c r="E957" s="5">
        <v>4</v>
      </c>
    </row>
    <row r="958" spans="1:5" x14ac:dyDescent="0.25">
      <c r="A958">
        <v>957</v>
      </c>
      <c r="B958" s="4">
        <v>1</v>
      </c>
      <c r="E958" s="5">
        <v>4</v>
      </c>
    </row>
    <row r="959" spans="1:5" x14ac:dyDescent="0.25">
      <c r="A959">
        <v>958</v>
      </c>
      <c r="B959" s="4">
        <v>1</v>
      </c>
      <c r="E959" s="5">
        <v>4</v>
      </c>
    </row>
    <row r="960" spans="1:5" x14ac:dyDescent="0.25">
      <c r="A960">
        <v>959</v>
      </c>
      <c r="B960" s="4">
        <v>1</v>
      </c>
      <c r="E960" s="5">
        <v>4</v>
      </c>
    </row>
    <row r="961" spans="1:5" x14ac:dyDescent="0.25">
      <c r="A961">
        <v>960</v>
      </c>
      <c r="B961" s="4">
        <v>1</v>
      </c>
      <c r="E961" s="5">
        <v>4</v>
      </c>
    </row>
    <row r="962" spans="1:5" x14ac:dyDescent="0.25">
      <c r="A962">
        <v>961</v>
      </c>
      <c r="B962" s="4">
        <v>1</v>
      </c>
      <c r="E962" s="5">
        <v>4</v>
      </c>
    </row>
    <row r="963" spans="1:5" x14ac:dyDescent="0.25">
      <c r="A963">
        <v>962</v>
      </c>
      <c r="B963" s="4">
        <v>1</v>
      </c>
      <c r="E963" s="5">
        <v>4</v>
      </c>
    </row>
    <row r="964" spans="1:5" x14ac:dyDescent="0.25">
      <c r="A964">
        <v>963</v>
      </c>
      <c r="B964" s="4">
        <v>1</v>
      </c>
      <c r="E964" s="5">
        <v>4</v>
      </c>
    </row>
    <row r="965" spans="1:5" x14ac:dyDescent="0.25">
      <c r="A965">
        <v>964</v>
      </c>
      <c r="B965" s="4">
        <v>1</v>
      </c>
    </row>
    <row r="966" spans="1:5" x14ac:dyDescent="0.25">
      <c r="A966">
        <v>965</v>
      </c>
      <c r="B966" s="4">
        <v>1</v>
      </c>
    </row>
    <row r="967" spans="1:5" x14ac:dyDescent="0.25">
      <c r="A967">
        <v>966</v>
      </c>
      <c r="B967" s="4">
        <v>1</v>
      </c>
    </row>
    <row r="968" spans="1:5" x14ac:dyDescent="0.25">
      <c r="A968">
        <v>967</v>
      </c>
      <c r="B968" s="4">
        <v>1</v>
      </c>
      <c r="C968" s="2">
        <v>2</v>
      </c>
    </row>
    <row r="969" spans="1:5" x14ac:dyDescent="0.25">
      <c r="A969">
        <v>968</v>
      </c>
      <c r="B969" s="4">
        <v>1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C972" s="2">
        <v>2</v>
      </c>
      <c r="D972" s="3">
        <v>3</v>
      </c>
    </row>
    <row r="973" spans="1:5" x14ac:dyDescent="0.25">
      <c r="A973">
        <v>972</v>
      </c>
      <c r="C973" s="2">
        <v>2</v>
      </c>
      <c r="D973" s="3">
        <v>3</v>
      </c>
    </row>
    <row r="974" spans="1:5" x14ac:dyDescent="0.25">
      <c r="A974">
        <v>973</v>
      </c>
      <c r="C974" s="2">
        <v>2</v>
      </c>
      <c r="D974" s="3">
        <v>3</v>
      </c>
    </row>
    <row r="975" spans="1:5" x14ac:dyDescent="0.25">
      <c r="A975">
        <v>974</v>
      </c>
      <c r="C975" s="2">
        <v>2</v>
      </c>
      <c r="D975" s="3">
        <v>3</v>
      </c>
    </row>
    <row r="976" spans="1:5" x14ac:dyDescent="0.25">
      <c r="A976">
        <v>975</v>
      </c>
      <c r="C976" s="2">
        <v>2</v>
      </c>
      <c r="D976" s="3">
        <v>3</v>
      </c>
    </row>
    <row r="977" spans="1:5" x14ac:dyDescent="0.25">
      <c r="A977">
        <v>976</v>
      </c>
      <c r="C977" s="2">
        <v>2</v>
      </c>
      <c r="D977" s="3">
        <v>3</v>
      </c>
    </row>
    <row r="978" spans="1:5" x14ac:dyDescent="0.25">
      <c r="A978">
        <v>977</v>
      </c>
      <c r="C978" s="2">
        <v>2</v>
      </c>
      <c r="D978" s="3">
        <v>3</v>
      </c>
    </row>
    <row r="979" spans="1:5" x14ac:dyDescent="0.25">
      <c r="A979">
        <v>978</v>
      </c>
      <c r="C979" s="2">
        <v>2</v>
      </c>
      <c r="D979" s="3">
        <v>3</v>
      </c>
    </row>
    <row r="980" spans="1:5" x14ac:dyDescent="0.25">
      <c r="A980">
        <v>979</v>
      </c>
      <c r="D980" s="3">
        <v>3</v>
      </c>
      <c r="E980" s="5">
        <v>4</v>
      </c>
    </row>
    <row r="981" spans="1:5" x14ac:dyDescent="0.25">
      <c r="A981">
        <v>980</v>
      </c>
      <c r="D981" s="3">
        <v>3</v>
      </c>
      <c r="E981" s="5">
        <v>4</v>
      </c>
    </row>
    <row r="982" spans="1:5" x14ac:dyDescent="0.25">
      <c r="A982">
        <v>981</v>
      </c>
      <c r="D982" s="3">
        <v>3</v>
      </c>
      <c r="E982" s="5">
        <v>4</v>
      </c>
    </row>
    <row r="983" spans="1:5" x14ac:dyDescent="0.25">
      <c r="A983">
        <v>982</v>
      </c>
      <c r="D983" s="3">
        <v>3</v>
      </c>
      <c r="E983" s="5">
        <v>4</v>
      </c>
    </row>
    <row r="984" spans="1:5" x14ac:dyDescent="0.25">
      <c r="A984">
        <v>983</v>
      </c>
      <c r="D984" s="3">
        <v>3</v>
      </c>
      <c r="E984" s="5">
        <v>4</v>
      </c>
    </row>
    <row r="985" spans="1:5" x14ac:dyDescent="0.25">
      <c r="A985">
        <v>984</v>
      </c>
      <c r="B985" s="4">
        <v>1</v>
      </c>
      <c r="E985" s="5">
        <v>4</v>
      </c>
    </row>
    <row r="986" spans="1:5" x14ac:dyDescent="0.25">
      <c r="A986">
        <v>985</v>
      </c>
      <c r="B986" s="4">
        <v>1</v>
      </c>
      <c r="E986" s="5">
        <v>4</v>
      </c>
    </row>
    <row r="987" spans="1:5" x14ac:dyDescent="0.25">
      <c r="A987">
        <v>986</v>
      </c>
      <c r="B987" s="4">
        <v>1</v>
      </c>
      <c r="E987" s="5">
        <v>4</v>
      </c>
    </row>
    <row r="988" spans="1:5" x14ac:dyDescent="0.25">
      <c r="A988">
        <v>987</v>
      </c>
      <c r="B988" s="4">
        <v>1</v>
      </c>
      <c r="E988" s="5">
        <v>4</v>
      </c>
    </row>
    <row r="989" spans="1:5" x14ac:dyDescent="0.25">
      <c r="A989">
        <v>988</v>
      </c>
      <c r="B989" s="4">
        <v>1</v>
      </c>
      <c r="E989" s="5">
        <v>4</v>
      </c>
    </row>
    <row r="990" spans="1:5" x14ac:dyDescent="0.25">
      <c r="A990">
        <v>989</v>
      </c>
      <c r="B990" s="4">
        <v>1</v>
      </c>
    </row>
    <row r="991" spans="1:5" x14ac:dyDescent="0.25">
      <c r="A991">
        <v>990</v>
      </c>
      <c r="B991" s="4">
        <v>1</v>
      </c>
    </row>
    <row r="992" spans="1:5" x14ac:dyDescent="0.25">
      <c r="A992">
        <v>991</v>
      </c>
      <c r="B992" s="4">
        <v>1</v>
      </c>
    </row>
    <row r="993" spans="1:5" x14ac:dyDescent="0.25">
      <c r="A993">
        <v>992</v>
      </c>
      <c r="B993" s="4">
        <v>1</v>
      </c>
    </row>
    <row r="994" spans="1:5" x14ac:dyDescent="0.25">
      <c r="A994">
        <v>993</v>
      </c>
      <c r="B994" s="4">
        <v>1</v>
      </c>
      <c r="C994" s="2">
        <v>2</v>
      </c>
    </row>
    <row r="995" spans="1:5" x14ac:dyDescent="0.25">
      <c r="A995">
        <v>994</v>
      </c>
      <c r="B995" s="4">
        <v>1</v>
      </c>
      <c r="C995" s="2">
        <v>2</v>
      </c>
    </row>
    <row r="996" spans="1:5" x14ac:dyDescent="0.25">
      <c r="A996">
        <v>995</v>
      </c>
      <c r="C996" s="2">
        <v>2</v>
      </c>
    </row>
    <row r="997" spans="1:5" x14ac:dyDescent="0.25">
      <c r="A997">
        <v>996</v>
      </c>
      <c r="C997" s="2">
        <v>2</v>
      </c>
    </row>
    <row r="998" spans="1:5" x14ac:dyDescent="0.25">
      <c r="A998">
        <v>997</v>
      </c>
      <c r="C998" s="2">
        <v>2</v>
      </c>
    </row>
    <row r="999" spans="1:5" x14ac:dyDescent="0.25">
      <c r="A999">
        <v>998</v>
      </c>
      <c r="C999" s="2">
        <v>2</v>
      </c>
    </row>
    <row r="1000" spans="1:5" x14ac:dyDescent="0.25">
      <c r="A1000">
        <v>999</v>
      </c>
      <c r="C1000" s="2">
        <v>2</v>
      </c>
      <c r="D1000" s="3">
        <v>3</v>
      </c>
    </row>
    <row r="1001" spans="1:5" x14ac:dyDescent="0.25">
      <c r="A1001">
        <v>1000</v>
      </c>
      <c r="C1001" s="2">
        <v>2</v>
      </c>
      <c r="D1001" s="3">
        <v>3</v>
      </c>
    </row>
    <row r="1002" spans="1:5" x14ac:dyDescent="0.25">
      <c r="A1002">
        <v>1001</v>
      </c>
      <c r="C1002" s="2">
        <v>2</v>
      </c>
      <c r="D1002" s="3">
        <v>3</v>
      </c>
    </row>
    <row r="1003" spans="1:5" x14ac:dyDescent="0.25">
      <c r="A1003">
        <v>1002</v>
      </c>
      <c r="C1003" s="2">
        <v>2</v>
      </c>
      <c r="D1003" s="3">
        <v>3</v>
      </c>
    </row>
    <row r="1004" spans="1:5" x14ac:dyDescent="0.25">
      <c r="A1004">
        <v>1003</v>
      </c>
      <c r="D1004" s="3">
        <v>3</v>
      </c>
      <c r="E1004" s="5">
        <v>4</v>
      </c>
    </row>
    <row r="1005" spans="1:5" x14ac:dyDescent="0.25">
      <c r="A1005">
        <v>1004</v>
      </c>
      <c r="D1005" s="3">
        <v>3</v>
      </c>
      <c r="E1005" s="5">
        <v>4</v>
      </c>
    </row>
    <row r="1006" spans="1:5" x14ac:dyDescent="0.25">
      <c r="A1006">
        <v>1005</v>
      </c>
      <c r="D1006" s="3">
        <v>3</v>
      </c>
      <c r="E1006" s="5">
        <v>4</v>
      </c>
    </row>
    <row r="1007" spans="1:5" x14ac:dyDescent="0.25">
      <c r="A1007">
        <v>1006</v>
      </c>
      <c r="D1007" s="3">
        <v>3</v>
      </c>
      <c r="E1007" s="5">
        <v>4</v>
      </c>
    </row>
    <row r="1008" spans="1:5" x14ac:dyDescent="0.25">
      <c r="A1008">
        <v>1007</v>
      </c>
      <c r="D1008" s="3">
        <v>3</v>
      </c>
      <c r="E1008" s="5">
        <v>4</v>
      </c>
    </row>
    <row r="1009" spans="1:5" x14ac:dyDescent="0.25">
      <c r="A1009">
        <v>1008</v>
      </c>
      <c r="D1009" s="3">
        <v>3</v>
      </c>
      <c r="E1009" s="5">
        <v>4</v>
      </c>
    </row>
    <row r="1010" spans="1:5" x14ac:dyDescent="0.25">
      <c r="A1010">
        <v>1009</v>
      </c>
      <c r="D1010" s="3">
        <v>3</v>
      </c>
      <c r="E1010" s="5">
        <v>4</v>
      </c>
    </row>
    <row r="1011" spans="1:5" x14ac:dyDescent="0.25">
      <c r="A1011">
        <v>1010</v>
      </c>
      <c r="E1011" s="5">
        <v>4</v>
      </c>
    </row>
    <row r="1012" spans="1:5" x14ac:dyDescent="0.25">
      <c r="A1012">
        <v>1011</v>
      </c>
      <c r="E1012" s="5">
        <v>4</v>
      </c>
    </row>
    <row r="1013" spans="1:5" x14ac:dyDescent="0.25">
      <c r="A1013">
        <v>1012</v>
      </c>
      <c r="E1013" s="5">
        <v>4</v>
      </c>
    </row>
    <row r="1014" spans="1:5" x14ac:dyDescent="0.25">
      <c r="A1014">
        <v>1013</v>
      </c>
      <c r="B1014" s="4">
        <v>1</v>
      </c>
    </row>
    <row r="1015" spans="1:5" x14ac:dyDescent="0.25">
      <c r="A1015">
        <v>1014</v>
      </c>
      <c r="B1015" s="4">
        <v>1</v>
      </c>
    </row>
    <row r="1016" spans="1:5" x14ac:dyDescent="0.25">
      <c r="A1016">
        <v>1015</v>
      </c>
      <c r="B1016" s="4">
        <v>1</v>
      </c>
    </row>
    <row r="1017" spans="1:5" x14ac:dyDescent="0.25">
      <c r="A1017">
        <v>1016</v>
      </c>
      <c r="B1017" s="4">
        <v>1</v>
      </c>
    </row>
    <row r="1018" spans="1:5" x14ac:dyDescent="0.25">
      <c r="A1018">
        <v>1017</v>
      </c>
      <c r="B1018" s="4">
        <v>1</v>
      </c>
    </row>
    <row r="1019" spans="1:5" x14ac:dyDescent="0.25">
      <c r="A1019">
        <v>1018</v>
      </c>
      <c r="B1019" s="4">
        <v>1</v>
      </c>
    </row>
    <row r="1020" spans="1:5" x14ac:dyDescent="0.25">
      <c r="A1020">
        <v>1019</v>
      </c>
      <c r="B1020" s="4">
        <v>1</v>
      </c>
      <c r="C1020" s="2">
        <v>2</v>
      </c>
    </row>
    <row r="1021" spans="1:5" x14ac:dyDescent="0.25">
      <c r="A1021">
        <v>1020</v>
      </c>
      <c r="B1021" s="4">
        <v>1</v>
      </c>
      <c r="C1021" s="2">
        <v>2</v>
      </c>
    </row>
    <row r="1022" spans="1:5" x14ac:dyDescent="0.25">
      <c r="A1022">
        <v>1021</v>
      </c>
      <c r="B1022" s="4">
        <v>1</v>
      </c>
      <c r="C1022" s="2">
        <v>2</v>
      </c>
    </row>
    <row r="1023" spans="1:5" x14ac:dyDescent="0.25">
      <c r="A1023">
        <v>1022</v>
      </c>
      <c r="B1023" s="4">
        <v>1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C1025" s="2">
        <v>2</v>
      </c>
    </row>
    <row r="1026" spans="1:5" x14ac:dyDescent="0.25">
      <c r="A1026">
        <v>1025</v>
      </c>
      <c r="C1026" s="2">
        <v>2</v>
      </c>
    </row>
    <row r="1027" spans="1:5" x14ac:dyDescent="0.25">
      <c r="A1027">
        <v>1026</v>
      </c>
      <c r="C1027" s="2">
        <v>2</v>
      </c>
      <c r="D1027" s="3">
        <v>3</v>
      </c>
    </row>
    <row r="1028" spans="1:5" x14ac:dyDescent="0.25">
      <c r="A1028">
        <v>1027</v>
      </c>
      <c r="C1028" s="2">
        <v>2</v>
      </c>
      <c r="D1028" s="3">
        <v>3</v>
      </c>
      <c r="E1028" s="5">
        <v>4</v>
      </c>
    </row>
    <row r="1029" spans="1:5" x14ac:dyDescent="0.25">
      <c r="A1029">
        <v>1028</v>
      </c>
      <c r="D1029" s="3">
        <v>3</v>
      </c>
      <c r="E1029" s="5">
        <v>4</v>
      </c>
    </row>
    <row r="1030" spans="1:5" x14ac:dyDescent="0.25">
      <c r="A1030">
        <v>1029</v>
      </c>
      <c r="D1030" s="3">
        <v>3</v>
      </c>
      <c r="E1030" s="5">
        <v>4</v>
      </c>
    </row>
    <row r="1031" spans="1:5" x14ac:dyDescent="0.25">
      <c r="A1031">
        <v>1030</v>
      </c>
      <c r="D1031" s="3">
        <v>3</v>
      </c>
      <c r="E1031" s="5">
        <v>4</v>
      </c>
    </row>
    <row r="1032" spans="1:5" x14ac:dyDescent="0.25">
      <c r="A1032">
        <v>1031</v>
      </c>
      <c r="D1032" s="3">
        <v>3</v>
      </c>
      <c r="E1032" s="5">
        <v>4</v>
      </c>
    </row>
    <row r="1033" spans="1:5" x14ac:dyDescent="0.25">
      <c r="A1033">
        <v>1032</v>
      </c>
      <c r="D1033" s="3">
        <v>3</v>
      </c>
      <c r="E1033" s="5">
        <v>4</v>
      </c>
    </row>
    <row r="1034" spans="1:5" x14ac:dyDescent="0.25">
      <c r="A1034">
        <v>1033</v>
      </c>
      <c r="D1034" s="3">
        <v>3</v>
      </c>
      <c r="E1034" s="5">
        <v>4</v>
      </c>
    </row>
    <row r="1035" spans="1:5" x14ac:dyDescent="0.25">
      <c r="A1035">
        <v>1034</v>
      </c>
      <c r="D1035" s="3">
        <v>3</v>
      </c>
      <c r="E1035" s="5">
        <v>4</v>
      </c>
    </row>
    <row r="1036" spans="1:5" x14ac:dyDescent="0.25">
      <c r="A1036">
        <v>1035</v>
      </c>
      <c r="D1036" s="3">
        <v>3</v>
      </c>
      <c r="E1036" s="5">
        <v>4</v>
      </c>
    </row>
    <row r="1037" spans="1:5" x14ac:dyDescent="0.25">
      <c r="A1037">
        <v>1036</v>
      </c>
      <c r="E1037" s="5">
        <v>4</v>
      </c>
    </row>
    <row r="1038" spans="1:5" x14ac:dyDescent="0.25">
      <c r="A1038">
        <v>1037</v>
      </c>
    </row>
    <row r="1039" spans="1:5" x14ac:dyDescent="0.25">
      <c r="A1039">
        <v>1038</v>
      </c>
    </row>
    <row r="1040" spans="1:5" x14ac:dyDescent="0.25">
      <c r="A1040">
        <v>1039</v>
      </c>
      <c r="B1040" s="4">
        <v>1</v>
      </c>
    </row>
    <row r="1041" spans="1:5" x14ac:dyDescent="0.25">
      <c r="A1041">
        <v>1040</v>
      </c>
      <c r="B1041" s="4">
        <v>1</v>
      </c>
    </row>
    <row r="1042" spans="1:5" x14ac:dyDescent="0.25">
      <c r="A1042">
        <v>1041</v>
      </c>
      <c r="B1042" s="4">
        <v>1</v>
      </c>
    </row>
    <row r="1043" spans="1:5" x14ac:dyDescent="0.25">
      <c r="A1043">
        <v>1042</v>
      </c>
      <c r="B1043" s="4">
        <v>1</v>
      </c>
      <c r="C1043" s="2">
        <v>2</v>
      </c>
    </row>
    <row r="1044" spans="1:5" x14ac:dyDescent="0.25">
      <c r="A1044">
        <v>1043</v>
      </c>
      <c r="B1044" s="4">
        <v>1</v>
      </c>
      <c r="C1044" s="2">
        <v>2</v>
      </c>
    </row>
    <row r="1045" spans="1:5" x14ac:dyDescent="0.25">
      <c r="A1045">
        <v>1044</v>
      </c>
      <c r="B1045" s="4">
        <v>1</v>
      </c>
      <c r="C1045" s="2">
        <v>2</v>
      </c>
    </row>
    <row r="1046" spans="1:5" x14ac:dyDescent="0.25">
      <c r="A1046">
        <v>1045</v>
      </c>
      <c r="B1046" s="4">
        <v>1</v>
      </c>
      <c r="C1046" s="2">
        <v>2</v>
      </c>
    </row>
    <row r="1047" spans="1:5" x14ac:dyDescent="0.25">
      <c r="A1047">
        <v>1046</v>
      </c>
      <c r="B1047" s="4">
        <v>1</v>
      </c>
      <c r="C1047" s="2">
        <v>2</v>
      </c>
    </row>
    <row r="1048" spans="1:5" x14ac:dyDescent="0.25">
      <c r="A1048">
        <v>1047</v>
      </c>
      <c r="C1048" s="2">
        <v>2</v>
      </c>
    </row>
    <row r="1049" spans="1:5" x14ac:dyDescent="0.25">
      <c r="A1049">
        <v>1048</v>
      </c>
      <c r="C1049" s="2">
        <v>2</v>
      </c>
    </row>
    <row r="1050" spans="1:5" x14ac:dyDescent="0.25">
      <c r="A1050">
        <v>1049</v>
      </c>
      <c r="C1050" s="2">
        <v>2</v>
      </c>
    </row>
    <row r="1051" spans="1:5" x14ac:dyDescent="0.25">
      <c r="A1051">
        <v>1050</v>
      </c>
    </row>
    <row r="1052" spans="1:5" x14ac:dyDescent="0.25">
      <c r="A1052">
        <v>1051</v>
      </c>
      <c r="D1052" s="3">
        <v>3</v>
      </c>
      <c r="E1052" s="5">
        <v>4</v>
      </c>
    </row>
    <row r="1053" spans="1:5" x14ac:dyDescent="0.25">
      <c r="A1053">
        <v>1052</v>
      </c>
      <c r="D1053" s="3">
        <v>3</v>
      </c>
      <c r="E1053" s="5">
        <v>4</v>
      </c>
    </row>
    <row r="1054" spans="1:5" x14ac:dyDescent="0.25">
      <c r="A1054">
        <v>1053</v>
      </c>
      <c r="D1054" s="3">
        <v>3</v>
      </c>
      <c r="E1054" s="5">
        <v>4</v>
      </c>
    </row>
    <row r="1055" spans="1:5" x14ac:dyDescent="0.25">
      <c r="A1055">
        <v>1054</v>
      </c>
      <c r="D1055" s="3">
        <v>3</v>
      </c>
      <c r="E1055" s="5">
        <v>4</v>
      </c>
    </row>
    <row r="1056" spans="1:5" x14ac:dyDescent="0.25">
      <c r="A1056">
        <v>1055</v>
      </c>
      <c r="D1056" s="3">
        <v>3</v>
      </c>
      <c r="E1056" s="5">
        <v>4</v>
      </c>
    </row>
    <row r="1057" spans="1:5" x14ac:dyDescent="0.25">
      <c r="A1057">
        <v>1056</v>
      </c>
      <c r="D1057" s="3">
        <v>3</v>
      </c>
      <c r="E1057" s="5">
        <v>4</v>
      </c>
    </row>
    <row r="1058" spans="1:5" x14ac:dyDescent="0.25">
      <c r="A1058">
        <v>1057</v>
      </c>
      <c r="D1058" s="3">
        <v>3</v>
      </c>
      <c r="E1058" s="5">
        <v>4</v>
      </c>
    </row>
    <row r="1059" spans="1:5" x14ac:dyDescent="0.25">
      <c r="A1059">
        <v>1058</v>
      </c>
      <c r="D1059" s="3">
        <v>3</v>
      </c>
      <c r="E1059" s="5">
        <v>4</v>
      </c>
    </row>
    <row r="1060" spans="1:5" x14ac:dyDescent="0.25">
      <c r="A1060">
        <v>1059</v>
      </c>
      <c r="D1060" s="3">
        <v>3</v>
      </c>
      <c r="E1060" s="5">
        <v>4</v>
      </c>
    </row>
    <row r="1061" spans="1:5" x14ac:dyDescent="0.25">
      <c r="A1061">
        <v>1060</v>
      </c>
      <c r="E1061" s="5">
        <v>4</v>
      </c>
    </row>
    <row r="1062" spans="1:5" x14ac:dyDescent="0.25">
      <c r="A1062">
        <v>1061</v>
      </c>
    </row>
    <row r="1063" spans="1:5" x14ac:dyDescent="0.25">
      <c r="A1063">
        <v>1062</v>
      </c>
    </row>
    <row r="1064" spans="1:5" x14ac:dyDescent="0.25">
      <c r="A1064">
        <v>1063</v>
      </c>
    </row>
    <row r="1065" spans="1:5" x14ac:dyDescent="0.25">
      <c r="A1065">
        <v>1064</v>
      </c>
      <c r="B1065" s="4">
        <v>1</v>
      </c>
    </row>
    <row r="1066" spans="1:5" x14ac:dyDescent="0.25">
      <c r="A1066">
        <v>1065</v>
      </c>
      <c r="B1066" s="4">
        <v>1</v>
      </c>
    </row>
    <row r="1067" spans="1:5" x14ac:dyDescent="0.25">
      <c r="A1067">
        <v>1066</v>
      </c>
      <c r="B1067" s="4">
        <v>1</v>
      </c>
      <c r="C1067" s="2">
        <v>2</v>
      </c>
    </row>
    <row r="1068" spans="1:5" x14ac:dyDescent="0.25">
      <c r="A1068">
        <v>1067</v>
      </c>
      <c r="B1068" s="4">
        <v>1</v>
      </c>
      <c r="C1068" s="2">
        <v>2</v>
      </c>
    </row>
    <row r="1069" spans="1:5" x14ac:dyDescent="0.25">
      <c r="A1069">
        <v>1068</v>
      </c>
      <c r="B1069" s="4">
        <v>1</v>
      </c>
      <c r="C1069" s="2">
        <v>2</v>
      </c>
    </row>
    <row r="1070" spans="1:5" x14ac:dyDescent="0.25">
      <c r="A1070">
        <v>1069</v>
      </c>
      <c r="B1070" s="4">
        <v>1</v>
      </c>
      <c r="C1070" s="2">
        <v>2</v>
      </c>
    </row>
    <row r="1071" spans="1:5" x14ac:dyDescent="0.25">
      <c r="A1071">
        <v>1070</v>
      </c>
      <c r="B1071" s="4">
        <v>1</v>
      </c>
      <c r="C1071" s="2">
        <v>2</v>
      </c>
    </row>
    <row r="1072" spans="1:5" x14ac:dyDescent="0.25">
      <c r="A1072">
        <v>1071</v>
      </c>
      <c r="B1072" s="4">
        <v>1</v>
      </c>
      <c r="C1072" s="2">
        <v>2</v>
      </c>
    </row>
    <row r="1073" spans="1:5" x14ac:dyDescent="0.25">
      <c r="A1073">
        <v>1072</v>
      </c>
      <c r="C1073" s="2">
        <v>2</v>
      </c>
    </row>
    <row r="1074" spans="1:5" x14ac:dyDescent="0.25">
      <c r="A1074">
        <v>1073</v>
      </c>
      <c r="C1074" s="2">
        <v>2</v>
      </c>
    </row>
    <row r="1075" spans="1:5" x14ac:dyDescent="0.25">
      <c r="A1075">
        <v>1074</v>
      </c>
    </row>
    <row r="1076" spans="1:5" x14ac:dyDescent="0.25">
      <c r="A1076">
        <v>1075</v>
      </c>
      <c r="D1076" s="3">
        <v>3</v>
      </c>
      <c r="E1076" s="5">
        <v>4</v>
      </c>
    </row>
    <row r="1077" spans="1:5" x14ac:dyDescent="0.25">
      <c r="A1077">
        <v>1076</v>
      </c>
      <c r="D1077" s="3">
        <v>3</v>
      </c>
      <c r="E1077" s="5">
        <v>4</v>
      </c>
    </row>
    <row r="1078" spans="1:5" x14ac:dyDescent="0.25">
      <c r="A1078">
        <v>1077</v>
      </c>
      <c r="D1078" s="3">
        <v>3</v>
      </c>
      <c r="E1078" s="5">
        <v>4</v>
      </c>
    </row>
    <row r="1079" spans="1:5" x14ac:dyDescent="0.25">
      <c r="A1079">
        <v>1078</v>
      </c>
      <c r="D1079" s="3">
        <v>3</v>
      </c>
      <c r="E1079" s="5">
        <v>4</v>
      </c>
    </row>
    <row r="1080" spans="1:5" x14ac:dyDescent="0.25">
      <c r="A1080">
        <v>1079</v>
      </c>
      <c r="D1080" s="3">
        <v>3</v>
      </c>
      <c r="E1080" s="5">
        <v>4</v>
      </c>
    </row>
    <row r="1081" spans="1:5" x14ac:dyDescent="0.25">
      <c r="A1081">
        <v>1080</v>
      </c>
      <c r="D1081" s="3">
        <v>3</v>
      </c>
      <c r="E1081" s="5">
        <v>4</v>
      </c>
    </row>
    <row r="1082" spans="1:5" x14ac:dyDescent="0.25">
      <c r="A1082">
        <v>1081</v>
      </c>
      <c r="D1082" s="3">
        <v>3</v>
      </c>
      <c r="E1082" s="5">
        <v>4</v>
      </c>
    </row>
    <row r="1083" spans="1:5" x14ac:dyDescent="0.25">
      <c r="A1083">
        <v>1082</v>
      </c>
      <c r="D1083" s="3">
        <v>3</v>
      </c>
      <c r="E1083" s="5">
        <v>4</v>
      </c>
    </row>
    <row r="1084" spans="1:5" x14ac:dyDescent="0.25">
      <c r="A1084">
        <v>1083</v>
      </c>
      <c r="E1084" s="5">
        <v>4</v>
      </c>
    </row>
    <row r="1085" spans="1:5" x14ac:dyDescent="0.25">
      <c r="A1085">
        <v>1084</v>
      </c>
    </row>
    <row r="1086" spans="1:5" x14ac:dyDescent="0.25">
      <c r="A1086">
        <v>1085</v>
      </c>
    </row>
    <row r="1087" spans="1:5" x14ac:dyDescent="0.25">
      <c r="A1087">
        <v>1086</v>
      </c>
      <c r="B1087" s="4">
        <v>1</v>
      </c>
    </row>
    <row r="1088" spans="1:5" x14ac:dyDescent="0.25">
      <c r="A1088">
        <v>1087</v>
      </c>
      <c r="B1088" s="4">
        <v>1</v>
      </c>
    </row>
    <row r="1089" spans="1:5" x14ac:dyDescent="0.25">
      <c r="A1089">
        <v>1088</v>
      </c>
      <c r="B1089" s="4">
        <v>1</v>
      </c>
    </row>
    <row r="1090" spans="1:5" x14ac:dyDescent="0.25">
      <c r="A1090">
        <v>1089</v>
      </c>
      <c r="B1090" s="4">
        <v>1</v>
      </c>
    </row>
    <row r="1091" spans="1:5" x14ac:dyDescent="0.25">
      <c r="A1091">
        <v>1090</v>
      </c>
      <c r="B1091" s="4">
        <v>1</v>
      </c>
      <c r="C1091" s="2">
        <v>2</v>
      </c>
    </row>
    <row r="1092" spans="1:5" x14ac:dyDescent="0.25">
      <c r="A1092">
        <v>1091</v>
      </c>
      <c r="B1092" s="4">
        <v>1</v>
      </c>
      <c r="C1092" s="2">
        <v>2</v>
      </c>
    </row>
    <row r="1093" spans="1:5" x14ac:dyDescent="0.25">
      <c r="A1093">
        <v>1092</v>
      </c>
      <c r="B1093" s="4">
        <v>1</v>
      </c>
      <c r="C1093" s="2">
        <v>2</v>
      </c>
    </row>
    <row r="1094" spans="1:5" x14ac:dyDescent="0.25">
      <c r="A1094">
        <v>1093</v>
      </c>
      <c r="B1094" s="4">
        <v>1</v>
      </c>
      <c r="C1094" s="2">
        <v>2</v>
      </c>
    </row>
    <row r="1095" spans="1:5" x14ac:dyDescent="0.25">
      <c r="A1095">
        <v>1094</v>
      </c>
      <c r="C1095" s="2">
        <v>2</v>
      </c>
    </row>
    <row r="1096" spans="1:5" x14ac:dyDescent="0.25">
      <c r="A1096">
        <v>1095</v>
      </c>
      <c r="C1096" s="2">
        <v>2</v>
      </c>
    </row>
    <row r="1097" spans="1:5" x14ac:dyDescent="0.25">
      <c r="A1097">
        <v>1096</v>
      </c>
      <c r="C1097" s="2">
        <v>2</v>
      </c>
    </row>
    <row r="1098" spans="1:5" x14ac:dyDescent="0.25">
      <c r="A1098">
        <v>1097</v>
      </c>
      <c r="D1098" s="3">
        <v>3</v>
      </c>
    </row>
    <row r="1099" spans="1:5" x14ac:dyDescent="0.25">
      <c r="A1099">
        <v>1098</v>
      </c>
      <c r="D1099" s="3">
        <v>3</v>
      </c>
    </row>
    <row r="1100" spans="1:5" x14ac:dyDescent="0.25">
      <c r="A1100">
        <v>1099</v>
      </c>
      <c r="D1100" s="3">
        <v>3</v>
      </c>
      <c r="E1100" s="5">
        <v>4</v>
      </c>
    </row>
    <row r="1101" spans="1:5" x14ac:dyDescent="0.25">
      <c r="A1101">
        <v>1100</v>
      </c>
      <c r="D1101" s="3">
        <v>3</v>
      </c>
      <c r="E1101" s="5">
        <v>4</v>
      </c>
    </row>
    <row r="1102" spans="1:5" x14ac:dyDescent="0.25">
      <c r="A1102">
        <v>1101</v>
      </c>
      <c r="D1102" s="3">
        <v>3</v>
      </c>
      <c r="E1102" s="5">
        <v>4</v>
      </c>
    </row>
    <row r="1103" spans="1:5" x14ac:dyDescent="0.25">
      <c r="A1103">
        <v>1102</v>
      </c>
      <c r="D1103" s="3">
        <v>3</v>
      </c>
      <c r="E1103" s="5">
        <v>4</v>
      </c>
    </row>
    <row r="1104" spans="1:5" x14ac:dyDescent="0.25">
      <c r="A1104">
        <v>1103</v>
      </c>
      <c r="D1104" s="3">
        <v>3</v>
      </c>
      <c r="E1104" s="5">
        <v>4</v>
      </c>
    </row>
    <row r="1105" spans="1:5" x14ac:dyDescent="0.25">
      <c r="A1105">
        <v>1104</v>
      </c>
      <c r="D1105" s="3">
        <v>3</v>
      </c>
      <c r="E1105" s="5">
        <v>4</v>
      </c>
    </row>
    <row r="1106" spans="1:5" x14ac:dyDescent="0.25">
      <c r="A1106">
        <v>1105</v>
      </c>
      <c r="D1106" s="3">
        <v>3</v>
      </c>
      <c r="E1106" s="5">
        <v>4</v>
      </c>
    </row>
    <row r="1107" spans="1:5" x14ac:dyDescent="0.25">
      <c r="A1107">
        <v>1106</v>
      </c>
      <c r="E1107" s="5">
        <v>4</v>
      </c>
    </row>
    <row r="1108" spans="1:5" x14ac:dyDescent="0.25">
      <c r="A1108">
        <v>1107</v>
      </c>
    </row>
    <row r="1109" spans="1:5" x14ac:dyDescent="0.25">
      <c r="A1109">
        <v>1108</v>
      </c>
      <c r="B1109" s="4">
        <v>1</v>
      </c>
    </row>
    <row r="1110" spans="1:5" x14ac:dyDescent="0.25">
      <c r="A1110">
        <v>1109</v>
      </c>
      <c r="B1110" s="4">
        <v>1</v>
      </c>
    </row>
    <row r="1111" spans="1:5" x14ac:dyDescent="0.25">
      <c r="A1111">
        <v>1110</v>
      </c>
      <c r="B1111" s="4">
        <v>1</v>
      </c>
    </row>
    <row r="1112" spans="1:5" x14ac:dyDescent="0.25">
      <c r="A1112">
        <v>1111</v>
      </c>
      <c r="B1112" s="4">
        <v>1</v>
      </c>
      <c r="C1112" s="2">
        <v>2</v>
      </c>
    </row>
    <row r="1113" spans="1:5" x14ac:dyDescent="0.25">
      <c r="A1113">
        <v>1112</v>
      </c>
      <c r="B1113" s="4">
        <v>1</v>
      </c>
      <c r="C1113" s="2">
        <v>2</v>
      </c>
    </row>
    <row r="1114" spans="1:5" x14ac:dyDescent="0.25">
      <c r="A1114">
        <v>1113</v>
      </c>
      <c r="B1114" s="4">
        <v>1</v>
      </c>
      <c r="C1114" s="2">
        <v>2</v>
      </c>
    </row>
    <row r="1115" spans="1:5" x14ac:dyDescent="0.25">
      <c r="A1115">
        <v>1114</v>
      </c>
      <c r="B1115" s="4">
        <v>1</v>
      </c>
      <c r="C1115" s="2">
        <v>2</v>
      </c>
    </row>
    <row r="1116" spans="1:5" x14ac:dyDescent="0.25">
      <c r="A1116">
        <v>1115</v>
      </c>
      <c r="B1116" s="4">
        <v>1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C1118" s="2">
        <v>2</v>
      </c>
    </row>
    <row r="1119" spans="1:5" x14ac:dyDescent="0.25">
      <c r="A1119">
        <v>1118</v>
      </c>
      <c r="C1119" s="2">
        <v>2</v>
      </c>
    </row>
    <row r="1120" spans="1:5" x14ac:dyDescent="0.25">
      <c r="A1120">
        <v>1119</v>
      </c>
    </row>
    <row r="1121" spans="1:5" x14ac:dyDescent="0.25">
      <c r="A1121">
        <v>1120</v>
      </c>
    </row>
    <row r="1122" spans="1:5" x14ac:dyDescent="0.25">
      <c r="A1122">
        <v>1121</v>
      </c>
      <c r="D1122" s="3">
        <v>3</v>
      </c>
      <c r="E1122" s="5">
        <v>4</v>
      </c>
    </row>
    <row r="1123" spans="1:5" x14ac:dyDescent="0.25">
      <c r="A1123">
        <v>1122</v>
      </c>
      <c r="D1123" s="3">
        <v>3</v>
      </c>
      <c r="E1123" s="5">
        <v>4</v>
      </c>
    </row>
    <row r="1124" spans="1:5" x14ac:dyDescent="0.25">
      <c r="A1124">
        <v>1123</v>
      </c>
      <c r="D1124" s="3">
        <v>3</v>
      </c>
      <c r="E1124" s="5">
        <v>4</v>
      </c>
    </row>
    <row r="1125" spans="1:5" x14ac:dyDescent="0.25">
      <c r="A1125">
        <v>1124</v>
      </c>
      <c r="D1125" s="3">
        <v>3</v>
      </c>
      <c r="E1125" s="5">
        <v>4</v>
      </c>
    </row>
    <row r="1126" spans="1:5" x14ac:dyDescent="0.25">
      <c r="A1126">
        <v>1125</v>
      </c>
      <c r="D1126" s="3">
        <v>3</v>
      </c>
      <c r="E1126" s="5">
        <v>4</v>
      </c>
    </row>
    <row r="1127" spans="1:5" x14ac:dyDescent="0.25">
      <c r="A1127">
        <v>1126</v>
      </c>
      <c r="D1127" s="3">
        <v>3</v>
      </c>
      <c r="E1127" s="5">
        <v>4</v>
      </c>
    </row>
    <row r="1128" spans="1:5" x14ac:dyDescent="0.25">
      <c r="A1128">
        <v>1127</v>
      </c>
      <c r="D1128" s="3">
        <v>3</v>
      </c>
      <c r="E1128" s="5">
        <v>4</v>
      </c>
    </row>
    <row r="1129" spans="1:5" x14ac:dyDescent="0.25">
      <c r="A1129">
        <v>1128</v>
      </c>
      <c r="D1129" s="3">
        <v>3</v>
      </c>
      <c r="E1129" s="5">
        <v>4</v>
      </c>
    </row>
    <row r="1130" spans="1:5" x14ac:dyDescent="0.25">
      <c r="A1130">
        <v>1129</v>
      </c>
      <c r="B1130" s="4">
        <v>1</v>
      </c>
      <c r="D1130" s="3">
        <v>3</v>
      </c>
      <c r="E1130" s="5">
        <v>4</v>
      </c>
    </row>
    <row r="1131" spans="1:5" x14ac:dyDescent="0.25">
      <c r="A1131">
        <v>1130</v>
      </c>
      <c r="B1131" s="4">
        <v>1</v>
      </c>
    </row>
    <row r="1132" spans="1:5" x14ac:dyDescent="0.25">
      <c r="A1132">
        <v>1131</v>
      </c>
      <c r="B1132" s="4">
        <v>1</v>
      </c>
    </row>
    <row r="1133" spans="1:5" x14ac:dyDescent="0.25">
      <c r="A1133">
        <v>1132</v>
      </c>
      <c r="B1133" s="4">
        <v>1</v>
      </c>
    </row>
    <row r="1134" spans="1:5" x14ac:dyDescent="0.25">
      <c r="A1134">
        <v>1133</v>
      </c>
      <c r="B1134" s="4">
        <v>1</v>
      </c>
      <c r="C1134" s="2">
        <v>2</v>
      </c>
    </row>
    <row r="1135" spans="1:5" x14ac:dyDescent="0.25">
      <c r="A1135">
        <v>1134</v>
      </c>
      <c r="B1135" s="4">
        <v>1</v>
      </c>
      <c r="C1135" s="2">
        <v>2</v>
      </c>
    </row>
    <row r="1136" spans="1:5" x14ac:dyDescent="0.25">
      <c r="A1136">
        <v>1135</v>
      </c>
      <c r="B1136" s="4">
        <v>1</v>
      </c>
      <c r="C1136" s="2">
        <v>2</v>
      </c>
    </row>
    <row r="1137" spans="1:6" x14ac:dyDescent="0.25">
      <c r="A1137">
        <v>1136</v>
      </c>
      <c r="B1137" s="4">
        <v>1</v>
      </c>
      <c r="C1137" s="2">
        <v>2</v>
      </c>
    </row>
    <row r="1138" spans="1:6" x14ac:dyDescent="0.25">
      <c r="A1138">
        <v>1137</v>
      </c>
      <c r="B1138" s="4">
        <v>1</v>
      </c>
      <c r="C1138" s="2">
        <v>2</v>
      </c>
    </row>
    <row r="1139" spans="1:6" x14ac:dyDescent="0.25">
      <c r="A1139">
        <v>1138</v>
      </c>
      <c r="C1139" s="2">
        <v>2</v>
      </c>
    </row>
    <row r="1140" spans="1:6" x14ac:dyDescent="0.25">
      <c r="A1140">
        <v>1139</v>
      </c>
      <c r="C1140" s="2">
        <v>2</v>
      </c>
    </row>
    <row r="1141" spans="1:6" x14ac:dyDescent="0.25">
      <c r="A1141">
        <v>1140</v>
      </c>
      <c r="C1141" s="2">
        <v>2</v>
      </c>
    </row>
    <row r="1142" spans="1:6" x14ac:dyDescent="0.25">
      <c r="A1142">
        <v>1141</v>
      </c>
      <c r="C1142" s="2">
        <v>2</v>
      </c>
    </row>
    <row r="1143" spans="1:6" x14ac:dyDescent="0.25">
      <c r="A1143">
        <v>1142</v>
      </c>
      <c r="C1143" s="2">
        <v>2</v>
      </c>
    </row>
    <row r="1144" spans="1:6" x14ac:dyDescent="0.25">
      <c r="A1144">
        <v>1143</v>
      </c>
    </row>
    <row r="1145" spans="1:6" x14ac:dyDescent="0.25">
      <c r="A1145">
        <v>1144</v>
      </c>
      <c r="F1145" t="s">
        <v>22</v>
      </c>
    </row>
    <row r="1146" spans="1:6" x14ac:dyDescent="0.25">
      <c r="A1146">
        <v>1145</v>
      </c>
    </row>
    <row r="1147" spans="1:6" x14ac:dyDescent="0.25">
      <c r="A1147">
        <v>1146</v>
      </c>
      <c r="F1147" t="s">
        <v>22</v>
      </c>
    </row>
    <row r="1148" spans="1:6" x14ac:dyDescent="0.25">
      <c r="A1148">
        <v>1147</v>
      </c>
      <c r="B1148" s="4">
        <v>1</v>
      </c>
    </row>
    <row r="1149" spans="1:6" x14ac:dyDescent="0.25">
      <c r="A1149">
        <v>1148</v>
      </c>
      <c r="B1149" s="4">
        <v>1</v>
      </c>
    </row>
    <row r="1150" spans="1:6" x14ac:dyDescent="0.25">
      <c r="A1150">
        <v>1149</v>
      </c>
      <c r="B1150" s="4">
        <v>1</v>
      </c>
    </row>
    <row r="1151" spans="1:6" x14ac:dyDescent="0.25">
      <c r="A1151">
        <v>1150</v>
      </c>
      <c r="B1151" s="4">
        <v>1</v>
      </c>
    </row>
    <row r="1152" spans="1:6" x14ac:dyDescent="0.25">
      <c r="A1152">
        <v>1151</v>
      </c>
      <c r="B1152" s="4">
        <v>1</v>
      </c>
    </row>
    <row r="1153" spans="1:5" x14ac:dyDescent="0.25">
      <c r="A1153">
        <v>1152</v>
      </c>
      <c r="B1153" s="4">
        <v>1</v>
      </c>
      <c r="E1153" s="5">
        <v>4</v>
      </c>
    </row>
    <row r="1154" spans="1:5" x14ac:dyDescent="0.25">
      <c r="A1154">
        <v>1153</v>
      </c>
      <c r="B1154" s="4">
        <v>1</v>
      </c>
      <c r="E1154" s="5">
        <v>4</v>
      </c>
    </row>
    <row r="1155" spans="1:5" x14ac:dyDescent="0.25">
      <c r="A1155">
        <v>1154</v>
      </c>
      <c r="B1155" s="4">
        <v>1</v>
      </c>
      <c r="E1155" s="5">
        <v>4</v>
      </c>
    </row>
    <row r="1156" spans="1:5" x14ac:dyDescent="0.25">
      <c r="A1156">
        <v>1155</v>
      </c>
      <c r="B1156" s="4">
        <v>1</v>
      </c>
      <c r="E1156" s="5">
        <v>4</v>
      </c>
    </row>
    <row r="1157" spans="1:5" x14ac:dyDescent="0.25">
      <c r="A1157">
        <v>1156</v>
      </c>
      <c r="B1157" s="4">
        <v>1</v>
      </c>
      <c r="E1157" s="5">
        <v>4</v>
      </c>
    </row>
    <row r="1158" spans="1:5" x14ac:dyDescent="0.25">
      <c r="A1158">
        <v>1157</v>
      </c>
      <c r="B1158" s="4">
        <v>1</v>
      </c>
      <c r="D1158" s="3">
        <v>3</v>
      </c>
      <c r="E1158" s="5">
        <v>4</v>
      </c>
    </row>
    <row r="1159" spans="1:5" x14ac:dyDescent="0.25">
      <c r="A1159">
        <v>1158</v>
      </c>
      <c r="D1159" s="3">
        <v>3</v>
      </c>
      <c r="E1159" s="5">
        <v>4</v>
      </c>
    </row>
    <row r="1160" spans="1:5" x14ac:dyDescent="0.25">
      <c r="A1160">
        <v>1159</v>
      </c>
      <c r="D1160" s="3">
        <v>3</v>
      </c>
      <c r="E1160" s="5">
        <v>4</v>
      </c>
    </row>
    <row r="1161" spans="1:5" x14ac:dyDescent="0.25">
      <c r="A1161">
        <v>1160</v>
      </c>
      <c r="D1161" s="3">
        <v>3</v>
      </c>
      <c r="E1161" s="5">
        <v>4</v>
      </c>
    </row>
    <row r="1162" spans="1:5" x14ac:dyDescent="0.25">
      <c r="A1162">
        <v>1161</v>
      </c>
      <c r="D1162" s="3">
        <v>3</v>
      </c>
      <c r="E1162" s="5">
        <v>4</v>
      </c>
    </row>
    <row r="1163" spans="1:5" x14ac:dyDescent="0.25">
      <c r="A1163">
        <v>1162</v>
      </c>
      <c r="D1163" s="3">
        <v>3</v>
      </c>
      <c r="E1163" s="5">
        <v>4</v>
      </c>
    </row>
    <row r="1164" spans="1:5" x14ac:dyDescent="0.25">
      <c r="A1164">
        <v>1163</v>
      </c>
      <c r="D1164" s="3">
        <v>3</v>
      </c>
      <c r="E1164" s="5">
        <v>4</v>
      </c>
    </row>
    <row r="1165" spans="1:5" x14ac:dyDescent="0.25">
      <c r="A1165">
        <v>1164</v>
      </c>
      <c r="D1165" s="3">
        <v>3</v>
      </c>
    </row>
    <row r="1166" spans="1:5" x14ac:dyDescent="0.25">
      <c r="A1166">
        <v>1165</v>
      </c>
      <c r="D1166" s="3">
        <v>3</v>
      </c>
    </row>
    <row r="1167" spans="1:5" x14ac:dyDescent="0.25">
      <c r="A1167">
        <v>1166</v>
      </c>
      <c r="C1167" s="2">
        <v>2</v>
      </c>
      <c r="D1167" s="3">
        <v>3</v>
      </c>
    </row>
    <row r="1168" spans="1:5" x14ac:dyDescent="0.25">
      <c r="A1168">
        <v>1167</v>
      </c>
      <c r="C1168" s="2">
        <v>2</v>
      </c>
    </row>
    <row r="1169" spans="1:5" x14ac:dyDescent="0.25">
      <c r="A1169">
        <v>1168</v>
      </c>
      <c r="C1169" s="2">
        <v>2</v>
      </c>
    </row>
    <row r="1170" spans="1:5" x14ac:dyDescent="0.25">
      <c r="A1170">
        <v>1169</v>
      </c>
      <c r="C1170" s="2">
        <v>2</v>
      </c>
    </row>
    <row r="1171" spans="1:5" x14ac:dyDescent="0.25">
      <c r="A1171">
        <v>1170</v>
      </c>
      <c r="C1171" s="2">
        <v>2</v>
      </c>
    </row>
    <row r="1172" spans="1:5" x14ac:dyDescent="0.25">
      <c r="A1172">
        <v>1171</v>
      </c>
      <c r="C1172" s="2">
        <v>2</v>
      </c>
    </row>
    <row r="1173" spans="1:5" x14ac:dyDescent="0.25">
      <c r="A1173">
        <v>1172</v>
      </c>
      <c r="B1173" s="4">
        <v>1</v>
      </c>
      <c r="C1173" s="2">
        <v>2</v>
      </c>
    </row>
    <row r="1174" spans="1:5" x14ac:dyDescent="0.25">
      <c r="A1174">
        <v>1173</v>
      </c>
      <c r="B1174" s="4">
        <v>1</v>
      </c>
      <c r="C1174" s="2">
        <v>2</v>
      </c>
    </row>
    <row r="1175" spans="1:5" x14ac:dyDescent="0.25">
      <c r="A1175">
        <v>1174</v>
      </c>
      <c r="B1175" s="4">
        <v>1</v>
      </c>
      <c r="C1175" s="2">
        <v>2</v>
      </c>
    </row>
    <row r="1176" spans="1:5" x14ac:dyDescent="0.25">
      <c r="A1176">
        <v>1175</v>
      </c>
      <c r="B1176" s="4">
        <v>1</v>
      </c>
      <c r="C1176" s="2">
        <v>2</v>
      </c>
    </row>
    <row r="1177" spans="1:5" x14ac:dyDescent="0.25">
      <c r="A1177">
        <v>1176</v>
      </c>
      <c r="B1177" s="4">
        <v>1</v>
      </c>
    </row>
    <row r="1178" spans="1:5" x14ac:dyDescent="0.25">
      <c r="A1178">
        <v>1177</v>
      </c>
      <c r="B1178" s="4">
        <v>1</v>
      </c>
    </row>
    <row r="1179" spans="1:5" x14ac:dyDescent="0.25">
      <c r="A1179">
        <v>1178</v>
      </c>
      <c r="B1179" s="4">
        <v>1</v>
      </c>
    </row>
    <row r="1180" spans="1:5" x14ac:dyDescent="0.25">
      <c r="A1180">
        <v>1179</v>
      </c>
      <c r="B1180" s="4">
        <v>1</v>
      </c>
      <c r="E1180" s="5">
        <v>4</v>
      </c>
    </row>
    <row r="1181" spans="1:5" x14ac:dyDescent="0.25">
      <c r="A1181">
        <v>1180</v>
      </c>
      <c r="B1181" s="4">
        <v>1</v>
      </c>
      <c r="E1181" s="5">
        <v>4</v>
      </c>
    </row>
    <row r="1182" spans="1:5" x14ac:dyDescent="0.25">
      <c r="A1182">
        <v>1181</v>
      </c>
      <c r="B1182" s="4">
        <v>1</v>
      </c>
      <c r="E1182" s="5">
        <v>4</v>
      </c>
    </row>
    <row r="1183" spans="1:5" x14ac:dyDescent="0.25">
      <c r="A1183">
        <v>1182</v>
      </c>
      <c r="D1183" s="3">
        <v>3</v>
      </c>
      <c r="E1183" s="5">
        <v>4</v>
      </c>
    </row>
    <row r="1184" spans="1:5" x14ac:dyDescent="0.25">
      <c r="A1184">
        <v>1183</v>
      </c>
      <c r="D1184" s="3">
        <v>3</v>
      </c>
      <c r="E1184" s="5">
        <v>4</v>
      </c>
    </row>
    <row r="1185" spans="1:5" x14ac:dyDescent="0.25">
      <c r="A1185">
        <v>1184</v>
      </c>
      <c r="D1185" s="3">
        <v>3</v>
      </c>
      <c r="E1185" s="5">
        <v>4</v>
      </c>
    </row>
    <row r="1186" spans="1:5" x14ac:dyDescent="0.25">
      <c r="A1186">
        <v>1185</v>
      </c>
      <c r="D1186" s="3">
        <v>3</v>
      </c>
      <c r="E1186" s="5">
        <v>4</v>
      </c>
    </row>
    <row r="1187" spans="1:5" x14ac:dyDescent="0.25">
      <c r="A1187">
        <v>1186</v>
      </c>
      <c r="D1187" s="3">
        <v>3</v>
      </c>
      <c r="E1187" s="5">
        <v>4</v>
      </c>
    </row>
    <row r="1188" spans="1:5" x14ac:dyDescent="0.25">
      <c r="A1188">
        <v>1187</v>
      </c>
      <c r="D1188" s="3">
        <v>3</v>
      </c>
      <c r="E1188" s="5">
        <v>4</v>
      </c>
    </row>
    <row r="1189" spans="1:5" x14ac:dyDescent="0.25">
      <c r="A1189">
        <v>1188</v>
      </c>
      <c r="D1189" s="3">
        <v>3</v>
      </c>
      <c r="E1189" s="5">
        <v>4</v>
      </c>
    </row>
    <row r="1190" spans="1:5" x14ac:dyDescent="0.25">
      <c r="A1190">
        <v>1189</v>
      </c>
      <c r="D1190" s="3">
        <v>3</v>
      </c>
    </row>
    <row r="1191" spans="1:5" x14ac:dyDescent="0.25">
      <c r="A1191">
        <v>1190</v>
      </c>
      <c r="C1191" s="2">
        <v>2</v>
      </c>
      <c r="D1191" s="3">
        <v>3</v>
      </c>
    </row>
    <row r="1192" spans="1:5" x14ac:dyDescent="0.25">
      <c r="A1192">
        <v>1191</v>
      </c>
      <c r="C1192" s="2">
        <v>2</v>
      </c>
      <c r="D1192" s="3">
        <v>3</v>
      </c>
    </row>
    <row r="1193" spans="1:5" x14ac:dyDescent="0.25">
      <c r="A1193">
        <v>1192</v>
      </c>
      <c r="C1193" s="2">
        <v>2</v>
      </c>
    </row>
    <row r="1194" spans="1:5" x14ac:dyDescent="0.25">
      <c r="A1194">
        <v>1193</v>
      </c>
      <c r="C1194" s="2">
        <v>2</v>
      </c>
    </row>
    <row r="1195" spans="1:5" x14ac:dyDescent="0.25">
      <c r="A1195">
        <v>1194</v>
      </c>
      <c r="C1195" s="2">
        <v>2</v>
      </c>
    </row>
    <row r="1196" spans="1:5" x14ac:dyDescent="0.25">
      <c r="A1196">
        <v>1195</v>
      </c>
      <c r="C1196" s="2">
        <v>2</v>
      </c>
    </row>
    <row r="1197" spans="1:5" x14ac:dyDescent="0.25">
      <c r="A1197">
        <v>1196</v>
      </c>
      <c r="B1197" s="4">
        <v>1</v>
      </c>
      <c r="C1197" s="2">
        <v>2</v>
      </c>
    </row>
    <row r="1198" spans="1:5" x14ac:dyDescent="0.25">
      <c r="A1198">
        <v>1197</v>
      </c>
      <c r="B1198" s="4">
        <v>1</v>
      </c>
      <c r="C1198" s="2">
        <v>2</v>
      </c>
    </row>
    <row r="1199" spans="1:5" x14ac:dyDescent="0.25">
      <c r="A1199">
        <v>1198</v>
      </c>
      <c r="B1199" s="4">
        <v>1</v>
      </c>
      <c r="C1199" s="2">
        <v>2</v>
      </c>
    </row>
    <row r="1200" spans="1:5" x14ac:dyDescent="0.25">
      <c r="A1200">
        <v>1199</v>
      </c>
      <c r="B1200" s="4">
        <v>1</v>
      </c>
    </row>
    <row r="1201" spans="1:5" x14ac:dyDescent="0.25">
      <c r="A1201">
        <v>1200</v>
      </c>
      <c r="B1201" s="4">
        <v>1</v>
      </c>
    </row>
    <row r="1202" spans="1:5" x14ac:dyDescent="0.25">
      <c r="A1202">
        <v>1201</v>
      </c>
      <c r="B1202" s="4">
        <v>1</v>
      </c>
    </row>
    <row r="1203" spans="1:5" x14ac:dyDescent="0.25">
      <c r="A1203">
        <v>1202</v>
      </c>
      <c r="B1203" s="4">
        <v>1</v>
      </c>
    </row>
    <row r="1204" spans="1:5" x14ac:dyDescent="0.25">
      <c r="A1204">
        <v>1203</v>
      </c>
      <c r="B1204" s="4">
        <v>1</v>
      </c>
      <c r="E1204" s="5">
        <v>4</v>
      </c>
    </row>
    <row r="1205" spans="1:5" x14ac:dyDescent="0.25">
      <c r="A1205">
        <v>1204</v>
      </c>
      <c r="B1205" s="4">
        <v>1</v>
      </c>
      <c r="E1205" s="5">
        <v>4</v>
      </c>
    </row>
    <row r="1206" spans="1:5" x14ac:dyDescent="0.25">
      <c r="A1206">
        <v>1205</v>
      </c>
      <c r="E1206" s="5">
        <v>4</v>
      </c>
    </row>
    <row r="1207" spans="1:5" x14ac:dyDescent="0.25">
      <c r="A1207">
        <v>1206</v>
      </c>
      <c r="D1207" s="3">
        <v>3</v>
      </c>
      <c r="E1207" s="5">
        <v>4</v>
      </c>
    </row>
    <row r="1208" spans="1:5" x14ac:dyDescent="0.25">
      <c r="A1208">
        <v>1207</v>
      </c>
      <c r="D1208" s="3">
        <v>3</v>
      </c>
      <c r="E1208" s="5">
        <v>4</v>
      </c>
    </row>
    <row r="1209" spans="1:5" x14ac:dyDescent="0.25">
      <c r="A1209">
        <v>1208</v>
      </c>
      <c r="D1209" s="3">
        <v>3</v>
      </c>
      <c r="E1209" s="5">
        <v>4</v>
      </c>
    </row>
    <row r="1210" spans="1:5" x14ac:dyDescent="0.25">
      <c r="A1210">
        <v>1209</v>
      </c>
      <c r="D1210" s="3">
        <v>3</v>
      </c>
      <c r="E1210" s="5">
        <v>4</v>
      </c>
    </row>
    <row r="1211" spans="1:5" x14ac:dyDescent="0.25">
      <c r="A1211">
        <v>1210</v>
      </c>
      <c r="D1211" s="3">
        <v>3</v>
      </c>
      <c r="E1211" s="5">
        <v>4</v>
      </c>
    </row>
    <row r="1212" spans="1:5" x14ac:dyDescent="0.25">
      <c r="A1212">
        <v>1211</v>
      </c>
      <c r="D1212" s="3">
        <v>3</v>
      </c>
      <c r="E1212" s="5">
        <v>4</v>
      </c>
    </row>
    <row r="1213" spans="1:5" x14ac:dyDescent="0.25">
      <c r="A1213">
        <v>1212</v>
      </c>
      <c r="D1213" s="3">
        <v>3</v>
      </c>
      <c r="E1213" s="5">
        <v>4</v>
      </c>
    </row>
    <row r="1214" spans="1:5" x14ac:dyDescent="0.25">
      <c r="A1214">
        <v>1213</v>
      </c>
      <c r="C1214" s="2">
        <v>2</v>
      </c>
      <c r="D1214" s="3">
        <v>3</v>
      </c>
    </row>
    <row r="1215" spans="1:5" x14ac:dyDescent="0.25">
      <c r="A1215">
        <v>1214</v>
      </c>
      <c r="C1215" s="2">
        <v>2</v>
      </c>
      <c r="D1215" s="3">
        <v>3</v>
      </c>
    </row>
    <row r="1216" spans="1:5" x14ac:dyDescent="0.25">
      <c r="A1216">
        <v>1215</v>
      </c>
      <c r="C1216" s="2">
        <v>2</v>
      </c>
      <c r="D1216" s="3">
        <v>3</v>
      </c>
    </row>
    <row r="1217" spans="1:5" x14ac:dyDescent="0.25">
      <c r="A1217">
        <v>1216</v>
      </c>
      <c r="C1217" s="2">
        <v>2</v>
      </c>
    </row>
    <row r="1218" spans="1:5" x14ac:dyDescent="0.25">
      <c r="A1218">
        <v>1217</v>
      </c>
      <c r="C1218" s="2">
        <v>2</v>
      </c>
    </row>
    <row r="1219" spans="1:5" x14ac:dyDescent="0.25">
      <c r="A1219">
        <v>1218</v>
      </c>
      <c r="C1219" s="2">
        <v>2</v>
      </c>
    </row>
    <row r="1220" spans="1:5" x14ac:dyDescent="0.25">
      <c r="A1220">
        <v>1219</v>
      </c>
      <c r="C1220" s="2">
        <v>2</v>
      </c>
    </row>
    <row r="1221" spans="1:5" x14ac:dyDescent="0.25">
      <c r="A1221">
        <v>1220</v>
      </c>
      <c r="B1221" s="4">
        <v>1</v>
      </c>
      <c r="C1221" s="2">
        <v>2</v>
      </c>
    </row>
    <row r="1222" spans="1:5" x14ac:dyDescent="0.25">
      <c r="A1222">
        <v>1221</v>
      </c>
      <c r="B1222" s="4">
        <v>1</v>
      </c>
      <c r="C1222" s="2">
        <v>2</v>
      </c>
    </row>
    <row r="1223" spans="1:5" x14ac:dyDescent="0.25">
      <c r="A1223">
        <v>1222</v>
      </c>
      <c r="B1223" s="4">
        <v>1</v>
      </c>
      <c r="C1223" s="2">
        <v>2</v>
      </c>
    </row>
    <row r="1224" spans="1:5" x14ac:dyDescent="0.25">
      <c r="A1224">
        <v>1223</v>
      </c>
      <c r="B1224" s="4">
        <v>1</v>
      </c>
    </row>
    <row r="1225" spans="1:5" x14ac:dyDescent="0.25">
      <c r="A1225">
        <v>1224</v>
      </c>
      <c r="B1225" s="4">
        <v>1</v>
      </c>
    </row>
    <row r="1226" spans="1:5" x14ac:dyDescent="0.25">
      <c r="A1226">
        <v>1225</v>
      </c>
      <c r="B1226" s="4">
        <v>1</v>
      </c>
    </row>
    <row r="1227" spans="1:5" x14ac:dyDescent="0.25">
      <c r="A1227">
        <v>1226</v>
      </c>
      <c r="B1227" s="4">
        <v>1</v>
      </c>
    </row>
    <row r="1228" spans="1:5" x14ac:dyDescent="0.25">
      <c r="A1228">
        <v>1227</v>
      </c>
      <c r="B1228" s="4">
        <v>1</v>
      </c>
    </row>
    <row r="1229" spans="1:5" x14ac:dyDescent="0.25">
      <c r="A1229">
        <v>1228</v>
      </c>
      <c r="B1229" s="4">
        <v>1</v>
      </c>
      <c r="E1229" s="5">
        <v>4</v>
      </c>
    </row>
    <row r="1230" spans="1:5" x14ac:dyDescent="0.25">
      <c r="A1230">
        <v>1229</v>
      </c>
      <c r="B1230" s="4">
        <v>1</v>
      </c>
      <c r="E1230" s="5">
        <v>4</v>
      </c>
    </row>
    <row r="1231" spans="1:5" x14ac:dyDescent="0.25">
      <c r="A1231">
        <v>1230</v>
      </c>
      <c r="E1231" s="5">
        <v>4</v>
      </c>
    </row>
    <row r="1232" spans="1:5" x14ac:dyDescent="0.25">
      <c r="A1232">
        <v>1231</v>
      </c>
      <c r="D1232" s="3">
        <v>3</v>
      </c>
      <c r="E1232" s="5">
        <v>4</v>
      </c>
    </row>
    <row r="1233" spans="1:5" x14ac:dyDescent="0.25">
      <c r="A1233">
        <v>1232</v>
      </c>
      <c r="D1233" s="3">
        <v>3</v>
      </c>
      <c r="E1233" s="5">
        <v>4</v>
      </c>
    </row>
    <row r="1234" spans="1:5" x14ac:dyDescent="0.25">
      <c r="A1234">
        <v>1233</v>
      </c>
      <c r="D1234" s="3">
        <v>3</v>
      </c>
      <c r="E1234" s="5">
        <v>4</v>
      </c>
    </row>
    <row r="1235" spans="1:5" x14ac:dyDescent="0.25">
      <c r="A1235">
        <v>1234</v>
      </c>
      <c r="D1235" s="3">
        <v>3</v>
      </c>
      <c r="E1235" s="5">
        <v>4</v>
      </c>
    </row>
    <row r="1236" spans="1:5" x14ac:dyDescent="0.25">
      <c r="A1236">
        <v>1235</v>
      </c>
      <c r="D1236" s="3">
        <v>3</v>
      </c>
      <c r="E1236" s="5">
        <v>4</v>
      </c>
    </row>
    <row r="1237" spans="1:5" x14ac:dyDescent="0.25">
      <c r="A1237">
        <v>1236</v>
      </c>
      <c r="D1237" s="3">
        <v>3</v>
      </c>
      <c r="E1237" s="5">
        <v>4</v>
      </c>
    </row>
    <row r="1238" spans="1:5" x14ac:dyDescent="0.25">
      <c r="A1238">
        <v>1237</v>
      </c>
      <c r="C1238" s="2">
        <v>2</v>
      </c>
      <c r="D1238" s="3">
        <v>3</v>
      </c>
      <c r="E1238" s="5">
        <v>4</v>
      </c>
    </row>
    <row r="1239" spans="1:5" x14ac:dyDescent="0.25">
      <c r="A1239">
        <v>1238</v>
      </c>
      <c r="C1239" s="2">
        <v>2</v>
      </c>
      <c r="D1239" s="3">
        <v>3</v>
      </c>
    </row>
    <row r="1240" spans="1:5" x14ac:dyDescent="0.25">
      <c r="A1240">
        <v>1239</v>
      </c>
      <c r="C1240" s="2">
        <v>2</v>
      </c>
      <c r="D1240" s="3">
        <v>3</v>
      </c>
    </row>
    <row r="1241" spans="1:5" x14ac:dyDescent="0.25">
      <c r="A1241">
        <v>1240</v>
      </c>
      <c r="C1241" s="2">
        <v>2</v>
      </c>
    </row>
    <row r="1242" spans="1:5" x14ac:dyDescent="0.25">
      <c r="A1242">
        <v>1241</v>
      </c>
      <c r="C1242" s="2">
        <v>2</v>
      </c>
    </row>
    <row r="1243" spans="1:5" x14ac:dyDescent="0.25">
      <c r="A1243">
        <v>1242</v>
      </c>
      <c r="C1243" s="2">
        <v>2</v>
      </c>
    </row>
    <row r="1244" spans="1:5" x14ac:dyDescent="0.25">
      <c r="A1244">
        <v>1243</v>
      </c>
      <c r="C1244" s="2">
        <v>2</v>
      </c>
    </row>
    <row r="1245" spans="1:5" x14ac:dyDescent="0.25">
      <c r="A1245">
        <v>1244</v>
      </c>
      <c r="C1245" s="2">
        <v>2</v>
      </c>
    </row>
    <row r="1246" spans="1:5" x14ac:dyDescent="0.25">
      <c r="A1246">
        <v>1245</v>
      </c>
      <c r="B1246" s="4">
        <v>1</v>
      </c>
      <c r="C1246" s="2">
        <v>2</v>
      </c>
    </row>
    <row r="1247" spans="1:5" x14ac:dyDescent="0.25">
      <c r="A1247">
        <v>1246</v>
      </c>
      <c r="B1247" s="4">
        <v>1</v>
      </c>
      <c r="C1247" s="2">
        <v>2</v>
      </c>
    </row>
    <row r="1248" spans="1:5" x14ac:dyDescent="0.25">
      <c r="A1248">
        <v>1247</v>
      </c>
      <c r="B1248" s="4">
        <v>1</v>
      </c>
      <c r="C1248" s="2">
        <v>2</v>
      </c>
    </row>
    <row r="1249" spans="1:5" x14ac:dyDescent="0.25">
      <c r="A1249">
        <v>1248</v>
      </c>
      <c r="B1249" s="4">
        <v>1</v>
      </c>
      <c r="C1249" s="2">
        <v>2</v>
      </c>
    </row>
    <row r="1250" spans="1:5" x14ac:dyDescent="0.25">
      <c r="A1250">
        <v>1249</v>
      </c>
      <c r="B1250" s="4">
        <v>1</v>
      </c>
    </row>
    <row r="1251" spans="1:5" x14ac:dyDescent="0.25">
      <c r="A1251">
        <v>1250</v>
      </c>
      <c r="B1251" s="4">
        <v>1</v>
      </c>
    </row>
    <row r="1252" spans="1:5" x14ac:dyDescent="0.25">
      <c r="A1252">
        <v>1251</v>
      </c>
      <c r="B1252" s="4">
        <v>1</v>
      </c>
    </row>
    <row r="1253" spans="1:5" x14ac:dyDescent="0.25">
      <c r="A1253">
        <v>1252</v>
      </c>
      <c r="B1253" s="4">
        <v>1</v>
      </c>
      <c r="E1253" s="5">
        <v>4</v>
      </c>
    </row>
    <row r="1254" spans="1:5" x14ac:dyDescent="0.25">
      <c r="A1254">
        <v>1253</v>
      </c>
      <c r="B1254" s="4">
        <v>1</v>
      </c>
      <c r="E1254" s="5">
        <v>4</v>
      </c>
    </row>
    <row r="1255" spans="1:5" x14ac:dyDescent="0.25">
      <c r="A1255">
        <v>1254</v>
      </c>
      <c r="E1255" s="5">
        <v>4</v>
      </c>
    </row>
    <row r="1256" spans="1:5" x14ac:dyDescent="0.25">
      <c r="A1256">
        <v>1255</v>
      </c>
      <c r="E1256" s="5">
        <v>4</v>
      </c>
    </row>
    <row r="1257" spans="1:5" x14ac:dyDescent="0.25">
      <c r="A1257">
        <v>1256</v>
      </c>
      <c r="D1257" s="3">
        <v>3</v>
      </c>
      <c r="E1257" s="5">
        <v>4</v>
      </c>
    </row>
    <row r="1258" spans="1:5" x14ac:dyDescent="0.25">
      <c r="A1258">
        <v>1257</v>
      </c>
      <c r="D1258" s="3">
        <v>3</v>
      </c>
      <c r="E1258" s="5">
        <v>4</v>
      </c>
    </row>
    <row r="1259" spans="1:5" x14ac:dyDescent="0.25">
      <c r="A1259">
        <v>1258</v>
      </c>
      <c r="D1259" s="3">
        <v>3</v>
      </c>
      <c r="E1259" s="5">
        <v>4</v>
      </c>
    </row>
    <row r="1260" spans="1:5" x14ac:dyDescent="0.25">
      <c r="A1260">
        <v>1259</v>
      </c>
      <c r="D1260" s="3">
        <v>3</v>
      </c>
      <c r="E1260" s="5">
        <v>4</v>
      </c>
    </row>
    <row r="1261" spans="1:5" x14ac:dyDescent="0.25">
      <c r="A1261">
        <v>1260</v>
      </c>
      <c r="D1261" s="3">
        <v>3</v>
      </c>
      <c r="E1261" s="5">
        <v>4</v>
      </c>
    </row>
    <row r="1262" spans="1:5" x14ac:dyDescent="0.25">
      <c r="A1262">
        <v>1261</v>
      </c>
      <c r="D1262" s="3">
        <v>3</v>
      </c>
      <c r="E1262" s="5">
        <v>4</v>
      </c>
    </row>
    <row r="1263" spans="1:5" x14ac:dyDescent="0.25">
      <c r="A1263">
        <v>1262</v>
      </c>
      <c r="D1263" s="3">
        <v>3</v>
      </c>
      <c r="E1263" s="5">
        <v>4</v>
      </c>
    </row>
    <row r="1264" spans="1:5" x14ac:dyDescent="0.25">
      <c r="A1264">
        <v>1263</v>
      </c>
      <c r="D1264" s="3">
        <v>3</v>
      </c>
    </row>
    <row r="1265" spans="1:5" x14ac:dyDescent="0.25">
      <c r="A1265">
        <v>1264</v>
      </c>
      <c r="D1265" s="3">
        <v>3</v>
      </c>
    </row>
    <row r="1266" spans="1:5" x14ac:dyDescent="0.25">
      <c r="A1266">
        <v>1265</v>
      </c>
    </row>
    <row r="1267" spans="1:5" x14ac:dyDescent="0.25">
      <c r="A1267">
        <v>1266</v>
      </c>
    </row>
    <row r="1268" spans="1:5" x14ac:dyDescent="0.25">
      <c r="A1268">
        <v>1267</v>
      </c>
      <c r="C1268" s="2">
        <v>2</v>
      </c>
    </row>
    <row r="1269" spans="1:5" x14ac:dyDescent="0.25">
      <c r="A1269">
        <v>1268</v>
      </c>
      <c r="C1269" s="2">
        <v>2</v>
      </c>
    </row>
    <row r="1270" spans="1:5" x14ac:dyDescent="0.25">
      <c r="A1270">
        <v>1269</v>
      </c>
      <c r="C1270" s="2">
        <v>2</v>
      </c>
    </row>
    <row r="1271" spans="1:5" x14ac:dyDescent="0.25">
      <c r="A1271">
        <v>1270</v>
      </c>
      <c r="C1271" s="2">
        <v>2</v>
      </c>
    </row>
    <row r="1272" spans="1:5" x14ac:dyDescent="0.25">
      <c r="A1272">
        <v>1271</v>
      </c>
      <c r="B1272" s="4">
        <v>1</v>
      </c>
      <c r="C1272" s="2">
        <v>2</v>
      </c>
    </row>
    <row r="1273" spans="1:5" x14ac:dyDescent="0.25">
      <c r="A1273">
        <v>1272</v>
      </c>
      <c r="B1273" s="4">
        <v>1</v>
      </c>
      <c r="C1273" s="2">
        <v>2</v>
      </c>
    </row>
    <row r="1274" spans="1:5" x14ac:dyDescent="0.25">
      <c r="A1274">
        <v>1273</v>
      </c>
      <c r="B1274" s="4">
        <v>1</v>
      </c>
      <c r="C1274" s="2">
        <v>2</v>
      </c>
    </row>
    <row r="1275" spans="1:5" x14ac:dyDescent="0.25">
      <c r="A1275">
        <v>1274</v>
      </c>
      <c r="B1275" s="4">
        <v>1</v>
      </c>
      <c r="C1275" s="2">
        <v>2</v>
      </c>
    </row>
    <row r="1276" spans="1:5" x14ac:dyDescent="0.25">
      <c r="A1276">
        <v>1275</v>
      </c>
      <c r="B1276" s="4">
        <v>1</v>
      </c>
      <c r="C1276" s="2">
        <v>2</v>
      </c>
    </row>
    <row r="1277" spans="1:5" x14ac:dyDescent="0.25">
      <c r="A1277">
        <v>1276</v>
      </c>
      <c r="B1277" s="4">
        <v>1</v>
      </c>
    </row>
    <row r="1278" spans="1:5" x14ac:dyDescent="0.25">
      <c r="A1278">
        <v>1277</v>
      </c>
      <c r="B1278" s="4">
        <v>1</v>
      </c>
    </row>
    <row r="1279" spans="1:5" x14ac:dyDescent="0.25">
      <c r="A1279">
        <v>1278</v>
      </c>
      <c r="B1279" s="4">
        <v>1</v>
      </c>
    </row>
    <row r="1280" spans="1:5" x14ac:dyDescent="0.25">
      <c r="A1280">
        <v>1279</v>
      </c>
      <c r="B1280" s="4">
        <v>1</v>
      </c>
      <c r="E1280" s="5">
        <v>4</v>
      </c>
    </row>
    <row r="1281" spans="1:5" x14ac:dyDescent="0.25">
      <c r="A1281">
        <v>1280</v>
      </c>
      <c r="B1281" s="4">
        <v>1</v>
      </c>
      <c r="E1281" s="5">
        <v>4</v>
      </c>
    </row>
    <row r="1282" spans="1:5" x14ac:dyDescent="0.25">
      <c r="A1282">
        <v>1281</v>
      </c>
      <c r="D1282" s="3">
        <v>3</v>
      </c>
      <c r="E1282" s="5">
        <v>4</v>
      </c>
    </row>
    <row r="1283" spans="1:5" x14ac:dyDescent="0.25">
      <c r="A1283">
        <v>1282</v>
      </c>
      <c r="D1283" s="3">
        <v>3</v>
      </c>
      <c r="E1283" s="5">
        <v>4</v>
      </c>
    </row>
    <row r="1284" spans="1:5" x14ac:dyDescent="0.25">
      <c r="A1284">
        <v>1283</v>
      </c>
      <c r="D1284" s="3">
        <v>3</v>
      </c>
      <c r="E1284" s="5">
        <v>4</v>
      </c>
    </row>
    <row r="1285" spans="1:5" x14ac:dyDescent="0.25">
      <c r="A1285">
        <v>1284</v>
      </c>
      <c r="D1285" s="3">
        <v>3</v>
      </c>
      <c r="E1285" s="5">
        <v>4</v>
      </c>
    </row>
    <row r="1286" spans="1:5" x14ac:dyDescent="0.25">
      <c r="A1286">
        <v>1285</v>
      </c>
      <c r="D1286" s="3">
        <v>3</v>
      </c>
      <c r="E1286" s="5">
        <v>4</v>
      </c>
    </row>
    <row r="1287" spans="1:5" x14ac:dyDescent="0.25">
      <c r="A1287">
        <v>1286</v>
      </c>
      <c r="D1287" s="3">
        <v>3</v>
      </c>
      <c r="E1287" s="5">
        <v>4</v>
      </c>
    </row>
    <row r="1288" spans="1:5" x14ac:dyDescent="0.25">
      <c r="A1288">
        <v>1287</v>
      </c>
      <c r="D1288" s="3">
        <v>3</v>
      </c>
      <c r="E1288" s="5">
        <v>4</v>
      </c>
    </row>
    <row r="1289" spans="1:5" x14ac:dyDescent="0.25">
      <c r="A1289">
        <v>1288</v>
      </c>
      <c r="D1289" s="3">
        <v>3</v>
      </c>
      <c r="E1289" s="5">
        <v>4</v>
      </c>
    </row>
    <row r="1290" spans="1:5" x14ac:dyDescent="0.25">
      <c r="A1290">
        <v>1289</v>
      </c>
      <c r="D1290" s="3">
        <v>3</v>
      </c>
      <c r="E1290" s="5">
        <v>4</v>
      </c>
    </row>
    <row r="1291" spans="1:5" x14ac:dyDescent="0.25">
      <c r="A1291">
        <v>1290</v>
      </c>
    </row>
    <row r="1292" spans="1:5" x14ac:dyDescent="0.25">
      <c r="A1292">
        <v>1291</v>
      </c>
      <c r="C1292" s="2">
        <v>2</v>
      </c>
    </row>
    <row r="1293" spans="1:5" x14ac:dyDescent="0.25">
      <c r="A1293">
        <v>1292</v>
      </c>
      <c r="C1293" s="2">
        <v>2</v>
      </c>
    </row>
    <row r="1294" spans="1:5" x14ac:dyDescent="0.25">
      <c r="A1294">
        <v>1293</v>
      </c>
      <c r="C1294" s="2">
        <v>2</v>
      </c>
    </row>
    <row r="1295" spans="1:5" x14ac:dyDescent="0.25">
      <c r="A1295">
        <v>1294</v>
      </c>
      <c r="C1295" s="2">
        <v>2</v>
      </c>
    </row>
    <row r="1296" spans="1:5" x14ac:dyDescent="0.25">
      <c r="A1296">
        <v>1295</v>
      </c>
      <c r="C1296" s="2">
        <v>2</v>
      </c>
    </row>
    <row r="1297" spans="1:5" x14ac:dyDescent="0.25">
      <c r="A1297">
        <v>1296</v>
      </c>
      <c r="B1297" s="4">
        <v>1</v>
      </c>
      <c r="C1297" s="2">
        <v>2</v>
      </c>
    </row>
    <row r="1298" spans="1:5" x14ac:dyDescent="0.25">
      <c r="A1298">
        <v>1297</v>
      </c>
      <c r="B1298" s="4">
        <v>1</v>
      </c>
      <c r="C1298" s="2">
        <v>2</v>
      </c>
    </row>
    <row r="1299" spans="1:5" x14ac:dyDescent="0.25">
      <c r="A1299">
        <v>1298</v>
      </c>
      <c r="B1299" s="4">
        <v>1</v>
      </c>
      <c r="C1299" s="2">
        <v>2</v>
      </c>
    </row>
    <row r="1300" spans="1:5" x14ac:dyDescent="0.25">
      <c r="A1300">
        <v>1299</v>
      </c>
      <c r="B1300" s="4">
        <v>1</v>
      </c>
      <c r="C1300" s="2">
        <v>2</v>
      </c>
    </row>
    <row r="1301" spans="1:5" x14ac:dyDescent="0.25">
      <c r="A1301">
        <v>1300</v>
      </c>
      <c r="B1301" s="4">
        <v>1</v>
      </c>
      <c r="C1301" s="2">
        <v>2</v>
      </c>
    </row>
    <row r="1302" spans="1:5" x14ac:dyDescent="0.25">
      <c r="A1302">
        <v>1301</v>
      </c>
      <c r="B1302" s="4">
        <v>1</v>
      </c>
    </row>
    <row r="1303" spans="1:5" x14ac:dyDescent="0.25">
      <c r="A1303">
        <v>1302</v>
      </c>
      <c r="B1303" s="4">
        <v>1</v>
      </c>
    </row>
    <row r="1304" spans="1:5" x14ac:dyDescent="0.25">
      <c r="A1304">
        <v>1303</v>
      </c>
      <c r="B1304" s="4">
        <v>1</v>
      </c>
    </row>
    <row r="1305" spans="1:5" x14ac:dyDescent="0.25">
      <c r="A1305">
        <v>1304</v>
      </c>
      <c r="B1305" s="4">
        <v>1</v>
      </c>
      <c r="E1305" s="5">
        <v>4</v>
      </c>
    </row>
    <row r="1306" spans="1:5" x14ac:dyDescent="0.25">
      <c r="A1306">
        <v>1305</v>
      </c>
      <c r="B1306" s="4">
        <v>1</v>
      </c>
      <c r="E1306" s="5">
        <v>4</v>
      </c>
    </row>
    <row r="1307" spans="1:5" x14ac:dyDescent="0.25">
      <c r="A1307">
        <v>1306</v>
      </c>
      <c r="D1307" s="3">
        <v>3</v>
      </c>
      <c r="E1307" s="5">
        <v>4</v>
      </c>
    </row>
    <row r="1308" spans="1:5" x14ac:dyDescent="0.25">
      <c r="A1308">
        <v>1307</v>
      </c>
      <c r="D1308" s="3">
        <v>3</v>
      </c>
      <c r="E1308" s="5">
        <v>4</v>
      </c>
    </row>
    <row r="1309" spans="1:5" x14ac:dyDescent="0.25">
      <c r="A1309">
        <v>1308</v>
      </c>
      <c r="D1309" s="3">
        <v>3</v>
      </c>
      <c r="E1309" s="5">
        <v>4</v>
      </c>
    </row>
    <row r="1310" spans="1:5" x14ac:dyDescent="0.25">
      <c r="A1310">
        <v>1309</v>
      </c>
      <c r="D1310" s="3">
        <v>3</v>
      </c>
      <c r="E1310" s="5">
        <v>4</v>
      </c>
    </row>
    <row r="1311" spans="1:5" x14ac:dyDescent="0.25">
      <c r="A1311">
        <v>1310</v>
      </c>
      <c r="D1311" s="3">
        <v>3</v>
      </c>
      <c r="E1311" s="5">
        <v>4</v>
      </c>
    </row>
    <row r="1312" spans="1:5" x14ac:dyDescent="0.25">
      <c r="A1312">
        <v>1311</v>
      </c>
      <c r="D1312" s="3">
        <v>3</v>
      </c>
      <c r="E1312" s="5">
        <v>4</v>
      </c>
    </row>
    <row r="1313" spans="1:5" x14ac:dyDescent="0.25">
      <c r="A1313">
        <v>1312</v>
      </c>
      <c r="D1313" s="3">
        <v>3</v>
      </c>
      <c r="E1313" s="5">
        <v>4</v>
      </c>
    </row>
    <row r="1314" spans="1:5" x14ac:dyDescent="0.25">
      <c r="A1314">
        <v>1313</v>
      </c>
      <c r="D1314" s="3">
        <v>3</v>
      </c>
      <c r="E1314" s="5">
        <v>4</v>
      </c>
    </row>
    <row r="1315" spans="1:5" x14ac:dyDescent="0.25">
      <c r="A1315">
        <v>1314</v>
      </c>
      <c r="D1315" s="3">
        <v>3</v>
      </c>
      <c r="E1315" s="5">
        <v>4</v>
      </c>
    </row>
    <row r="1316" spans="1:5" x14ac:dyDescent="0.25">
      <c r="A1316">
        <v>1315</v>
      </c>
      <c r="D1316" s="3">
        <v>3</v>
      </c>
    </row>
    <row r="1317" spans="1:5" x14ac:dyDescent="0.25">
      <c r="A1317">
        <v>1316</v>
      </c>
      <c r="C1317" s="2">
        <v>2</v>
      </c>
    </row>
    <row r="1318" spans="1:5" x14ac:dyDescent="0.25">
      <c r="A1318">
        <v>1317</v>
      </c>
      <c r="C1318" s="2">
        <v>2</v>
      </c>
    </row>
    <row r="1319" spans="1:5" x14ac:dyDescent="0.25">
      <c r="A1319">
        <v>1318</v>
      </c>
      <c r="C1319" s="2">
        <v>2</v>
      </c>
    </row>
    <row r="1320" spans="1:5" x14ac:dyDescent="0.25">
      <c r="A1320">
        <v>1319</v>
      </c>
      <c r="C1320" s="2">
        <v>2</v>
      </c>
    </row>
    <row r="1321" spans="1:5" x14ac:dyDescent="0.25">
      <c r="A1321">
        <v>1320</v>
      </c>
      <c r="C1321" s="2">
        <v>2</v>
      </c>
    </row>
    <row r="1322" spans="1:5" x14ac:dyDescent="0.25">
      <c r="A1322">
        <v>1321</v>
      </c>
      <c r="C1322" s="2">
        <v>2</v>
      </c>
    </row>
    <row r="1323" spans="1:5" x14ac:dyDescent="0.25">
      <c r="A1323">
        <v>1322</v>
      </c>
      <c r="B1323" s="4">
        <v>1</v>
      </c>
      <c r="C1323" s="2">
        <v>2</v>
      </c>
    </row>
    <row r="1324" spans="1:5" x14ac:dyDescent="0.25">
      <c r="A1324">
        <v>1323</v>
      </c>
      <c r="B1324" s="4">
        <v>1</v>
      </c>
      <c r="C1324" s="2">
        <v>2</v>
      </c>
    </row>
    <row r="1325" spans="1:5" x14ac:dyDescent="0.25">
      <c r="A1325">
        <v>1324</v>
      </c>
      <c r="B1325" s="4">
        <v>1</v>
      </c>
      <c r="C1325" s="2">
        <v>2</v>
      </c>
    </row>
    <row r="1326" spans="1:5" x14ac:dyDescent="0.25">
      <c r="A1326">
        <v>1325</v>
      </c>
      <c r="B1326" s="4">
        <v>1</v>
      </c>
      <c r="C1326" s="2">
        <v>2</v>
      </c>
    </row>
    <row r="1327" spans="1:5" x14ac:dyDescent="0.25">
      <c r="A1327">
        <v>1326</v>
      </c>
      <c r="B1327" s="4">
        <v>1</v>
      </c>
    </row>
    <row r="1328" spans="1:5" x14ac:dyDescent="0.25">
      <c r="A1328">
        <v>1327</v>
      </c>
      <c r="B1328" s="4">
        <v>1</v>
      </c>
    </row>
    <row r="1329" spans="1:5" x14ac:dyDescent="0.25">
      <c r="A1329">
        <v>1328</v>
      </c>
      <c r="B1329" s="4">
        <v>1</v>
      </c>
    </row>
    <row r="1330" spans="1:5" x14ac:dyDescent="0.25">
      <c r="A1330">
        <v>1329</v>
      </c>
      <c r="B1330" s="4">
        <v>1</v>
      </c>
    </row>
    <row r="1331" spans="1:5" x14ac:dyDescent="0.25">
      <c r="A1331">
        <v>1330</v>
      </c>
      <c r="B1331" s="4">
        <v>1</v>
      </c>
      <c r="E1331" s="5">
        <v>4</v>
      </c>
    </row>
    <row r="1332" spans="1:5" x14ac:dyDescent="0.25">
      <c r="A1332">
        <v>1331</v>
      </c>
      <c r="E1332" s="5">
        <v>4</v>
      </c>
    </row>
    <row r="1333" spans="1:5" x14ac:dyDescent="0.25">
      <c r="A1333">
        <v>1332</v>
      </c>
      <c r="E1333" s="5">
        <v>4</v>
      </c>
    </row>
    <row r="1334" spans="1:5" x14ac:dyDescent="0.25">
      <c r="A1334">
        <v>1333</v>
      </c>
      <c r="E1334" s="5">
        <v>4</v>
      </c>
    </row>
    <row r="1335" spans="1:5" x14ac:dyDescent="0.25">
      <c r="A1335">
        <v>1334</v>
      </c>
      <c r="D1335" s="3">
        <v>3</v>
      </c>
      <c r="E1335" s="5">
        <v>4</v>
      </c>
    </row>
    <row r="1336" spans="1:5" x14ac:dyDescent="0.25">
      <c r="A1336">
        <v>1335</v>
      </c>
      <c r="D1336" s="3">
        <v>3</v>
      </c>
      <c r="E1336" s="5">
        <v>4</v>
      </c>
    </row>
    <row r="1337" spans="1:5" x14ac:dyDescent="0.25">
      <c r="A1337">
        <v>1336</v>
      </c>
      <c r="D1337" s="3">
        <v>3</v>
      </c>
      <c r="E1337" s="5">
        <v>4</v>
      </c>
    </row>
    <row r="1338" spans="1:5" x14ac:dyDescent="0.25">
      <c r="A1338">
        <v>1337</v>
      </c>
      <c r="C1338" s="2">
        <v>2</v>
      </c>
      <c r="D1338" s="3">
        <v>3</v>
      </c>
      <c r="E1338" s="5">
        <v>4</v>
      </c>
    </row>
    <row r="1339" spans="1:5" x14ac:dyDescent="0.25">
      <c r="A1339">
        <v>1338</v>
      </c>
      <c r="C1339" s="2">
        <v>2</v>
      </c>
      <c r="D1339" s="3">
        <v>3</v>
      </c>
      <c r="E1339" s="5">
        <v>4</v>
      </c>
    </row>
    <row r="1340" spans="1:5" x14ac:dyDescent="0.25">
      <c r="A1340">
        <v>1339</v>
      </c>
      <c r="C1340" s="2">
        <v>2</v>
      </c>
      <c r="D1340" s="3">
        <v>3</v>
      </c>
      <c r="E1340" s="5">
        <v>4</v>
      </c>
    </row>
    <row r="1341" spans="1:5" x14ac:dyDescent="0.25">
      <c r="A1341">
        <v>1340</v>
      </c>
      <c r="C1341" s="2">
        <v>2</v>
      </c>
      <c r="D1341" s="3">
        <v>3</v>
      </c>
      <c r="E1341" s="5">
        <v>4</v>
      </c>
    </row>
    <row r="1342" spans="1:5" x14ac:dyDescent="0.25">
      <c r="A1342">
        <v>1341</v>
      </c>
      <c r="C1342" s="2">
        <v>2</v>
      </c>
      <c r="D1342" s="3">
        <v>3</v>
      </c>
    </row>
    <row r="1343" spans="1:5" x14ac:dyDescent="0.25">
      <c r="A1343">
        <v>1342</v>
      </c>
      <c r="C1343" s="2">
        <v>2</v>
      </c>
      <c r="D1343" s="3">
        <v>3</v>
      </c>
    </row>
    <row r="1344" spans="1:5" x14ac:dyDescent="0.25">
      <c r="A1344">
        <v>1343</v>
      </c>
      <c r="C1344" s="2">
        <v>2</v>
      </c>
      <c r="D1344" s="3">
        <v>3</v>
      </c>
    </row>
    <row r="1345" spans="1:6" x14ac:dyDescent="0.25">
      <c r="A1345">
        <v>1344</v>
      </c>
      <c r="C1345" s="2">
        <v>2</v>
      </c>
    </row>
    <row r="1346" spans="1:6" x14ac:dyDescent="0.25">
      <c r="A1346">
        <v>1345</v>
      </c>
      <c r="C1346" s="2">
        <v>2</v>
      </c>
    </row>
    <row r="1347" spans="1:6" x14ac:dyDescent="0.25">
      <c r="A1347">
        <v>1346</v>
      </c>
      <c r="B1347" s="4">
        <v>1</v>
      </c>
      <c r="C1347" s="2">
        <v>2</v>
      </c>
    </row>
    <row r="1348" spans="1:6" x14ac:dyDescent="0.25">
      <c r="A1348">
        <v>1347</v>
      </c>
      <c r="B1348" s="4">
        <v>1</v>
      </c>
      <c r="C1348" s="2">
        <v>2</v>
      </c>
    </row>
    <row r="1349" spans="1:6" x14ac:dyDescent="0.25">
      <c r="A1349">
        <v>1348</v>
      </c>
      <c r="B1349" s="4">
        <v>1</v>
      </c>
      <c r="C1349" s="2">
        <v>2</v>
      </c>
    </row>
    <row r="1350" spans="1:6" x14ac:dyDescent="0.25">
      <c r="A1350">
        <v>1349</v>
      </c>
      <c r="B1350" s="4">
        <v>1</v>
      </c>
    </row>
    <row r="1351" spans="1:6" x14ac:dyDescent="0.25">
      <c r="A1351">
        <v>1350</v>
      </c>
      <c r="B1351" s="4">
        <v>1</v>
      </c>
    </row>
    <row r="1352" spans="1:6" x14ac:dyDescent="0.25">
      <c r="A1352">
        <v>1351</v>
      </c>
      <c r="B1352" s="4">
        <v>1</v>
      </c>
    </row>
    <row r="1353" spans="1:6" x14ac:dyDescent="0.25">
      <c r="A1353">
        <v>1352</v>
      </c>
      <c r="B1353" s="4">
        <v>1</v>
      </c>
    </row>
    <row r="1354" spans="1:6" x14ac:dyDescent="0.25">
      <c r="A1354">
        <v>1353</v>
      </c>
      <c r="B1354" s="4">
        <v>1</v>
      </c>
      <c r="E1354" s="5">
        <v>4</v>
      </c>
    </row>
    <row r="1355" spans="1:6" x14ac:dyDescent="0.25">
      <c r="A1355">
        <v>1354</v>
      </c>
      <c r="B1355" s="4">
        <v>1</v>
      </c>
      <c r="E1355" s="5">
        <v>4</v>
      </c>
    </row>
    <row r="1356" spans="1:6" x14ac:dyDescent="0.25">
      <c r="A1356">
        <v>1355</v>
      </c>
      <c r="B1356" s="4">
        <v>1</v>
      </c>
      <c r="E1356" s="5">
        <v>4</v>
      </c>
    </row>
    <row r="1357" spans="1:6" x14ac:dyDescent="0.25">
      <c r="A1357">
        <v>1356</v>
      </c>
      <c r="B1357" s="4">
        <v>1</v>
      </c>
      <c r="E1357" s="5">
        <v>4</v>
      </c>
    </row>
    <row r="1358" spans="1:6" x14ac:dyDescent="0.25">
      <c r="A1358">
        <v>1357</v>
      </c>
      <c r="B1358" s="4">
        <v>1</v>
      </c>
      <c r="E1358" s="5">
        <v>4</v>
      </c>
    </row>
    <row r="1359" spans="1:6" x14ac:dyDescent="0.25">
      <c r="A1359">
        <v>1358</v>
      </c>
      <c r="D1359" s="3">
        <v>3</v>
      </c>
      <c r="E1359" s="5">
        <v>4</v>
      </c>
    </row>
    <row r="1360" spans="1:6" x14ac:dyDescent="0.25">
      <c r="A1360">
        <v>1359</v>
      </c>
      <c r="D1360" s="3">
        <v>3</v>
      </c>
      <c r="E1360" s="5">
        <v>4</v>
      </c>
      <c r="F136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2025-07-09T12:42:11Z</dcterms:created>
  <dcterms:modified xsi:type="dcterms:W3CDTF">2025-07-21T20:22:02Z</dcterms:modified>
</cp:coreProperties>
</file>