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6E0B7397-AAF4-444D-BC98-2FA895E18247}" xr6:coauthVersionLast="47" xr6:coauthVersionMax="47" xr10:uidLastSave="{00000000-0000-0000-0000-000000000000}"/>
  <bookViews>
    <workbookView xWindow="-120" yWindow="-120" windowWidth="29040" windowHeight="16440" xr2:uid="{FB211AF5-BB4B-4117-A896-328B100E6E82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Coordination!$R$1333:$R$1336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S17" i="3"/>
  <c r="BR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S26" i="3"/>
  <c r="BR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S37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50" i="3"/>
  <c r="BR51" i="3"/>
  <c r="BS51" i="3"/>
  <c r="BR52" i="3"/>
  <c r="BS52" i="3"/>
  <c r="BR53" i="3"/>
  <c r="BS53" i="3"/>
  <c r="BR54" i="3"/>
  <c r="BS54" i="3"/>
  <c r="BR55" i="3"/>
  <c r="BS55" i="3"/>
  <c r="BR56" i="3"/>
  <c r="BS56" i="3"/>
  <c r="BR57" i="3"/>
  <c r="BS57" i="3"/>
  <c r="BR58" i="3"/>
  <c r="CA67" i="4"/>
  <c r="BZ67" i="4"/>
  <c r="CA66" i="4"/>
  <c r="CB66" i="4"/>
  <c r="BZ66" i="4"/>
  <c r="CB65" i="4"/>
  <c r="CA65" i="4"/>
  <c r="BZ65" i="4"/>
  <c r="CB64" i="4"/>
  <c r="CA64" i="4"/>
  <c r="BZ64" i="4"/>
  <c r="CB63" i="4"/>
  <c r="CA63" i="4"/>
  <c r="BZ63" i="4"/>
  <c r="CA62" i="4"/>
  <c r="CB62" i="4"/>
  <c r="BZ62" i="4"/>
  <c r="CA61" i="4"/>
  <c r="CB61" i="4"/>
  <c r="BZ61" i="4"/>
  <c r="CA60" i="4"/>
  <c r="CB60" i="4"/>
  <c r="BZ60" i="4"/>
  <c r="CA59" i="4"/>
  <c r="CB59" i="4"/>
  <c r="BZ59" i="4"/>
  <c r="BX67" i="4"/>
  <c r="BY67" i="4"/>
  <c r="BW67" i="4"/>
  <c r="BX66" i="4"/>
  <c r="BY66" i="4"/>
  <c r="BW66" i="4"/>
  <c r="BX65" i="4"/>
  <c r="BW65" i="4"/>
  <c r="BX64" i="4"/>
  <c r="BY65" i="4"/>
  <c r="BY64" i="4"/>
  <c r="BW64" i="4"/>
  <c r="BX63" i="4"/>
  <c r="BY63" i="4"/>
  <c r="BW63" i="4"/>
  <c r="BX62" i="4"/>
  <c r="BY62" i="4"/>
  <c r="BW62" i="4"/>
  <c r="BX61" i="4"/>
  <c r="BY61" i="4"/>
  <c r="BW61" i="4"/>
  <c r="BX60" i="4"/>
  <c r="BY60" i="4"/>
  <c r="BW60" i="4"/>
  <c r="BX59" i="4"/>
  <c r="BY59" i="4"/>
  <c r="BW59" i="4"/>
  <c r="BV67" i="4"/>
  <c r="BT67" i="4"/>
  <c r="BU67" i="4"/>
  <c r="BV66" i="4"/>
  <c r="BT66" i="4"/>
  <c r="BU66" i="4"/>
  <c r="BV65" i="4"/>
  <c r="BT65" i="4"/>
  <c r="BU65" i="4"/>
  <c r="BV64" i="4"/>
  <c r="BT64" i="4"/>
  <c r="BU64" i="4"/>
  <c r="BV63" i="4"/>
  <c r="BT63" i="4"/>
  <c r="BU63" i="4"/>
  <c r="BV62" i="4"/>
  <c r="BT62" i="4"/>
  <c r="BU62" i="4"/>
  <c r="BV61" i="4"/>
  <c r="BT61" i="4"/>
  <c r="BU61" i="4"/>
  <c r="BV60" i="4"/>
  <c r="BT60" i="4"/>
  <c r="BU60" i="4"/>
  <c r="BV59" i="4"/>
  <c r="BT59" i="4"/>
  <c r="BU59" i="4"/>
  <c r="BQ66" i="4"/>
  <c r="BS66" i="4"/>
  <c r="BR66" i="4"/>
  <c r="BQ65" i="4"/>
  <c r="BS65" i="4"/>
  <c r="BR65" i="4"/>
  <c r="BQ64" i="4"/>
  <c r="BS64" i="4"/>
  <c r="BR64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BQ59" i="4"/>
  <c r="BS59" i="4"/>
  <c r="BR59" i="4"/>
  <c r="CA56" i="4"/>
  <c r="BZ56" i="4"/>
  <c r="CB56" i="4"/>
  <c r="CA55" i="4"/>
  <c r="BZ55" i="4"/>
  <c r="CB55" i="4"/>
  <c r="CA54" i="4"/>
  <c r="BZ54" i="4"/>
  <c r="CB54" i="4"/>
  <c r="CA53" i="4"/>
  <c r="BZ53" i="4"/>
  <c r="CB53" i="4"/>
  <c r="CA52" i="4"/>
  <c r="BZ52" i="4"/>
  <c r="CB52" i="4"/>
  <c r="CA51" i="4"/>
  <c r="BZ51" i="4"/>
  <c r="CB51" i="4"/>
  <c r="CA50" i="4"/>
  <c r="BZ50" i="4"/>
  <c r="CB50" i="4"/>
  <c r="CA49" i="4"/>
  <c r="BZ49" i="4"/>
  <c r="CB49" i="4"/>
  <c r="CA48" i="4"/>
  <c r="BZ48" i="4"/>
  <c r="CB48" i="4"/>
  <c r="CA47" i="4"/>
  <c r="BZ47" i="4"/>
  <c r="CB47" i="4"/>
  <c r="BX56" i="4"/>
  <c r="BY56" i="4"/>
  <c r="BW56" i="4"/>
  <c r="BX55" i="4"/>
  <c r="BY55" i="4"/>
  <c r="BW55" i="4"/>
  <c r="BX54" i="4"/>
  <c r="BY54" i="4"/>
  <c r="BW54" i="4"/>
  <c r="BX53" i="4"/>
  <c r="BY53" i="4"/>
  <c r="BW53" i="4"/>
  <c r="BX52" i="4"/>
  <c r="BY52" i="4"/>
  <c r="BW52" i="4"/>
  <c r="BX51" i="4"/>
  <c r="BY51" i="4"/>
  <c r="BW51" i="4"/>
  <c r="BX50" i="4"/>
  <c r="BY50" i="4"/>
  <c r="BW50" i="4"/>
  <c r="BX49" i="4"/>
  <c r="BY49" i="4"/>
  <c r="BW49" i="4"/>
  <c r="BX48" i="4"/>
  <c r="BY48" i="4"/>
  <c r="BW48" i="4"/>
  <c r="BX47" i="4"/>
  <c r="BY47" i="4"/>
  <c r="BW47" i="4"/>
  <c r="BV55" i="4"/>
  <c r="BT55" i="4"/>
  <c r="BU55" i="4"/>
  <c r="BV54" i="4"/>
  <c r="BT54" i="4"/>
  <c r="BU54" i="4"/>
  <c r="BV53" i="4"/>
  <c r="BT53" i="4"/>
  <c r="BU53" i="4"/>
  <c r="BV52" i="4"/>
  <c r="BT52" i="4"/>
  <c r="BU52" i="4"/>
  <c r="BV51" i="4"/>
  <c r="BT51" i="4"/>
  <c r="BU51" i="4"/>
  <c r="BV50" i="4"/>
  <c r="BT50" i="4"/>
  <c r="BU50" i="4"/>
  <c r="BV49" i="4"/>
  <c r="BT49" i="4"/>
  <c r="BU49" i="4"/>
  <c r="BV48" i="4"/>
  <c r="BT48" i="4"/>
  <c r="BU48" i="4"/>
  <c r="BV47" i="4"/>
  <c r="BT47" i="4"/>
  <c r="BU47" i="4"/>
  <c r="BQ56" i="4"/>
  <c r="BS56" i="4"/>
  <c r="BR56" i="4"/>
  <c r="BQ55" i="4"/>
  <c r="BS55" i="4"/>
  <c r="BR55" i="4"/>
  <c r="BQ54" i="4"/>
  <c r="BS54" i="4"/>
  <c r="BR54" i="4"/>
  <c r="BQ53" i="4"/>
  <c r="BS53" i="4"/>
  <c r="BR53" i="4"/>
  <c r="BQ52" i="4"/>
  <c r="BS52" i="4"/>
  <c r="BR52" i="4"/>
  <c r="BQ51" i="4"/>
  <c r="BS51" i="4"/>
  <c r="BR51" i="4"/>
  <c r="BQ50" i="4"/>
  <c r="BS50" i="4"/>
  <c r="BR50" i="4"/>
  <c r="BQ49" i="4"/>
  <c r="BS49" i="4"/>
  <c r="BR49" i="4"/>
  <c r="BQ48" i="4"/>
  <c r="BS48" i="4"/>
  <c r="BR48" i="4"/>
  <c r="BQ47" i="4"/>
  <c r="BS47" i="4"/>
  <c r="BR47" i="4"/>
  <c r="CA44" i="4"/>
  <c r="BZ44" i="4"/>
  <c r="CB44" i="4"/>
  <c r="CA43" i="4"/>
  <c r="BZ43" i="4"/>
  <c r="CB43" i="4"/>
  <c r="CA42" i="4"/>
  <c r="BZ42" i="4"/>
  <c r="CB42" i="4"/>
  <c r="CA41" i="4"/>
  <c r="BZ41" i="4"/>
  <c r="CB41" i="4"/>
  <c r="CA40" i="4"/>
  <c r="BZ40" i="4"/>
  <c r="CB40" i="4"/>
  <c r="CA39" i="4"/>
  <c r="BZ39" i="4"/>
  <c r="CB39" i="4"/>
  <c r="CA38" i="4"/>
  <c r="BZ38" i="4"/>
  <c r="CB38" i="4"/>
  <c r="CA37" i="4"/>
  <c r="BZ37" i="4"/>
  <c r="CB37" i="4"/>
  <c r="CA36" i="4"/>
  <c r="BZ36" i="4"/>
  <c r="CB36" i="4"/>
  <c r="BX44" i="4"/>
  <c r="BW44" i="4"/>
  <c r="BY44" i="4"/>
  <c r="BX43" i="4"/>
  <c r="BW43" i="4"/>
  <c r="BY43" i="4"/>
  <c r="BX42" i="4"/>
  <c r="BW42" i="4"/>
  <c r="BY42" i="4"/>
  <c r="BX41" i="4"/>
  <c r="BW41" i="4"/>
  <c r="BY41" i="4"/>
  <c r="BX40" i="4"/>
  <c r="BW40" i="4"/>
  <c r="BY40" i="4"/>
  <c r="BX39" i="4"/>
  <c r="BW39" i="4"/>
  <c r="BY39" i="4"/>
  <c r="BX38" i="4"/>
  <c r="BW38" i="4"/>
  <c r="BY38" i="4"/>
  <c r="BX37" i="4"/>
  <c r="BW37" i="4"/>
  <c r="BY37" i="4"/>
  <c r="BX36" i="4"/>
  <c r="BW36" i="4"/>
  <c r="BY36" i="4"/>
  <c r="BT44" i="4"/>
  <c r="BV44" i="4"/>
  <c r="BU44" i="4"/>
  <c r="BT43" i="4"/>
  <c r="BV43" i="4"/>
  <c r="BU43" i="4"/>
  <c r="BT42" i="4"/>
  <c r="BV42" i="4"/>
  <c r="BU42" i="4"/>
  <c r="BT41" i="4"/>
  <c r="BV41" i="4"/>
  <c r="BU41" i="4"/>
  <c r="BT40" i="4"/>
  <c r="BV40" i="4"/>
  <c r="BU40" i="4"/>
  <c r="BT39" i="4"/>
  <c r="BV39" i="4"/>
  <c r="BU39" i="4"/>
  <c r="BT38" i="4"/>
  <c r="BV38" i="4"/>
  <c r="BU38" i="4"/>
  <c r="BT37" i="4"/>
  <c r="BV37" i="4"/>
  <c r="BU37" i="4"/>
  <c r="BT36" i="4"/>
  <c r="BV36" i="4"/>
  <c r="BU36" i="4"/>
  <c r="BQ43" i="4"/>
  <c r="BS43" i="4"/>
  <c r="BR43" i="4"/>
  <c r="BQ42" i="4"/>
  <c r="BS42" i="4"/>
  <c r="BR42" i="4"/>
  <c r="BQ41" i="4"/>
  <c r="BS41" i="4"/>
  <c r="BR41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BQ36" i="4"/>
  <c r="BS36" i="4"/>
  <c r="BR36" i="4"/>
  <c r="CA32" i="4"/>
  <c r="BZ32" i="4"/>
  <c r="CB32" i="4"/>
  <c r="CB31" i="4"/>
  <c r="CA31" i="4"/>
  <c r="BZ31" i="4"/>
  <c r="CA30" i="4"/>
  <c r="BZ30" i="4"/>
  <c r="CB30" i="4"/>
  <c r="CA29" i="4"/>
  <c r="BZ29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BX32" i="4"/>
  <c r="BW32" i="4"/>
  <c r="BY32" i="4"/>
  <c r="BX31" i="4"/>
  <c r="BW31" i="4"/>
  <c r="BY31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T33" i="4"/>
  <c r="BV33" i="4"/>
  <c r="BU33" i="4"/>
  <c r="BT32" i="4"/>
  <c r="BV32" i="4"/>
  <c r="BU32" i="4"/>
  <c r="BT31" i="4"/>
  <c r="BV31" i="4"/>
  <c r="BU31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Q32" i="4"/>
  <c r="BS32" i="4"/>
  <c r="BR32" i="4"/>
  <c r="BQ31" i="4"/>
  <c r="BS31" i="4"/>
  <c r="BR31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S25" i="4"/>
  <c r="BR25" i="4"/>
  <c r="CA21" i="4"/>
  <c r="BZ20" i="4"/>
  <c r="CB21" i="4"/>
  <c r="CA20" i="4"/>
  <c r="BZ19" i="4"/>
  <c r="CB20" i="4"/>
  <c r="CA19" i="4"/>
  <c r="BZ18" i="4"/>
  <c r="CB19" i="4"/>
  <c r="CA18" i="4"/>
  <c r="BZ17" i="4"/>
  <c r="CB18" i="4"/>
  <c r="CB17" i="4"/>
  <c r="CA17" i="4"/>
  <c r="BZ16" i="4"/>
  <c r="CA16" i="4"/>
  <c r="BZ15" i="4"/>
  <c r="CB16" i="4"/>
  <c r="CA15" i="4"/>
  <c r="BZ14" i="4"/>
  <c r="CB15" i="4"/>
  <c r="CA14" i="4"/>
  <c r="BZ13" i="4"/>
  <c r="CB14" i="4"/>
  <c r="CA13" i="4"/>
  <c r="CB13" i="4"/>
  <c r="BX20" i="4"/>
  <c r="BW20" i="4"/>
  <c r="BY20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X13" i="4"/>
  <c r="BW13" i="4"/>
  <c r="BY13" i="4"/>
  <c r="BT21" i="4"/>
  <c r="BV21" i="4"/>
  <c r="BU21" i="4"/>
  <c r="BT20" i="4"/>
  <c r="BV20" i="4"/>
  <c r="BU20" i="4"/>
  <c r="BT19" i="4"/>
  <c r="BV19" i="4"/>
  <c r="BU19" i="4"/>
  <c r="BT18" i="4"/>
  <c r="BV18" i="4"/>
  <c r="BU18" i="4"/>
  <c r="BT17" i="4"/>
  <c r="BV17" i="4"/>
  <c r="BU17" i="4"/>
  <c r="BT16" i="4"/>
  <c r="BV16" i="4"/>
  <c r="BU16" i="4"/>
  <c r="BT15" i="4"/>
  <c r="BV15" i="4"/>
  <c r="BU15" i="4"/>
  <c r="BT14" i="4"/>
  <c r="BV14" i="4"/>
  <c r="BU14" i="4"/>
  <c r="BT13" i="4"/>
  <c r="BV13" i="4"/>
  <c r="BU13" i="4"/>
  <c r="BS22" i="4"/>
  <c r="BQ21" i="4"/>
  <c r="BR21" i="4"/>
  <c r="BS21" i="4"/>
  <c r="BQ20" i="4"/>
  <c r="BR20" i="4"/>
  <c r="BS20" i="4"/>
  <c r="BQ19" i="4"/>
  <c r="BR19" i="4"/>
  <c r="BS19" i="4"/>
  <c r="BQ18" i="4"/>
  <c r="BR18" i="4"/>
  <c r="BS18" i="4"/>
  <c r="BQ17" i="4"/>
  <c r="BR17" i="4"/>
  <c r="BS17" i="4"/>
  <c r="BQ16" i="4"/>
  <c r="BR16" i="4"/>
  <c r="BS16" i="4"/>
  <c r="BQ15" i="4"/>
  <c r="BR15" i="4"/>
  <c r="BS15" i="4"/>
  <c r="BQ14" i="4"/>
  <c r="BR14" i="4"/>
  <c r="BS14" i="4"/>
  <c r="BQ13" i="4"/>
  <c r="BS13" i="4"/>
  <c r="BR13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X9" i="4"/>
  <c r="BW9" i="4"/>
  <c r="BY9" i="4"/>
  <c r="BX8" i="4"/>
  <c r="BW8" i="4"/>
  <c r="BY8" i="4"/>
  <c r="BX7" i="4"/>
  <c r="BW7" i="4"/>
  <c r="BY7" i="4"/>
  <c r="BX6" i="4"/>
  <c r="BW6" i="4"/>
  <c r="BY6" i="4"/>
  <c r="BX5" i="4"/>
  <c r="BW5" i="4"/>
  <c r="BY5" i="4"/>
  <c r="BX4" i="4"/>
  <c r="BW4" i="4"/>
  <c r="BY4" i="4"/>
  <c r="BX3" i="4"/>
  <c r="BW3" i="4"/>
  <c r="BY3" i="4"/>
  <c r="BX2" i="4"/>
  <c r="AS3" i="2" s="1"/>
  <c r="BW2" i="4"/>
  <c r="AS2" i="2" s="1"/>
  <c r="BY2" i="4"/>
  <c r="AS4" i="2" s="1"/>
  <c r="BT10" i="4"/>
  <c r="BV10" i="4"/>
  <c r="BU10" i="4"/>
  <c r="BT9" i="4"/>
  <c r="BV9" i="4"/>
  <c r="BU9" i="4"/>
  <c r="BT8" i="4"/>
  <c r="BV8" i="4"/>
  <c r="BU8" i="4"/>
  <c r="BT7" i="4"/>
  <c r="BV7" i="4"/>
  <c r="BU7" i="4"/>
  <c r="BT6" i="4"/>
  <c r="BV6" i="4"/>
  <c r="BU6" i="4"/>
  <c r="BT5" i="4"/>
  <c r="BV5" i="4"/>
  <c r="BU5" i="4"/>
  <c r="BT4" i="4"/>
  <c r="BV4" i="4"/>
  <c r="BU4" i="4"/>
  <c r="BT3" i="4"/>
  <c r="BV3" i="4"/>
  <c r="BU3" i="4"/>
  <c r="BT2" i="4"/>
  <c r="AP2" i="2" s="1"/>
  <c r="BV2" i="4"/>
  <c r="AP4" i="2" s="1"/>
  <c r="BU2" i="4"/>
  <c r="AO3" i="2" s="1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BD67" i="4"/>
  <c r="BC67" i="4"/>
  <c r="BD66" i="4"/>
  <c r="BE66" i="4"/>
  <c r="BC66" i="4"/>
  <c r="BE65" i="4"/>
  <c r="BD65" i="4"/>
  <c r="BC65" i="4"/>
  <c r="BE64" i="4"/>
  <c r="BD64" i="4"/>
  <c r="BC64" i="4"/>
  <c r="BE63" i="4"/>
  <c r="BD63" i="4"/>
  <c r="BC63" i="4"/>
  <c r="BD62" i="4"/>
  <c r="BE62" i="4"/>
  <c r="BC62" i="4"/>
  <c r="BD61" i="4"/>
  <c r="BE61" i="4"/>
  <c r="BC61" i="4"/>
  <c r="BD60" i="4"/>
  <c r="BE60" i="4"/>
  <c r="BC60" i="4"/>
  <c r="BD59" i="4"/>
  <c r="BE59" i="4"/>
  <c r="BC59" i="4"/>
  <c r="BA67" i="4"/>
  <c r="BB67" i="4"/>
  <c r="AZ67" i="4"/>
  <c r="BA66" i="4"/>
  <c r="BB66" i="4"/>
  <c r="AZ66" i="4"/>
  <c r="BA65" i="4"/>
  <c r="AZ65" i="4"/>
  <c r="BA64" i="4"/>
  <c r="BB65" i="4"/>
  <c r="BB64" i="4"/>
  <c r="AZ64" i="4"/>
  <c r="BA63" i="4"/>
  <c r="BB63" i="4"/>
  <c r="AZ63" i="4"/>
  <c r="BA62" i="4"/>
  <c r="BB62" i="4"/>
  <c r="AZ62" i="4"/>
  <c r="BA61" i="4"/>
  <c r="BB61" i="4"/>
  <c r="AZ61" i="4"/>
  <c r="BA60" i="4"/>
  <c r="BB60" i="4"/>
  <c r="AZ60" i="4"/>
  <c r="BA59" i="4"/>
  <c r="BB59" i="4"/>
  <c r="AZ59" i="4"/>
  <c r="AY67" i="4"/>
  <c r="AW67" i="4"/>
  <c r="AX67" i="4"/>
  <c r="AY66" i="4"/>
  <c r="AW66" i="4"/>
  <c r="AX66" i="4"/>
  <c r="AY65" i="4"/>
  <c r="AW65" i="4"/>
  <c r="AX65" i="4"/>
  <c r="AY64" i="4"/>
  <c r="AW64" i="4"/>
  <c r="AX64" i="4"/>
  <c r="AY63" i="4"/>
  <c r="AW63" i="4"/>
  <c r="AX63" i="4"/>
  <c r="AY62" i="4"/>
  <c r="AW62" i="4"/>
  <c r="AX62" i="4"/>
  <c r="AY61" i="4"/>
  <c r="AW61" i="4"/>
  <c r="AX61" i="4"/>
  <c r="AY60" i="4"/>
  <c r="AW60" i="4"/>
  <c r="AX60" i="4"/>
  <c r="AY59" i="4"/>
  <c r="AW59" i="4"/>
  <c r="AX59" i="4"/>
  <c r="AT66" i="4"/>
  <c r="AV66" i="4"/>
  <c r="AU66" i="4"/>
  <c r="AT65" i="4"/>
  <c r="AV65" i="4"/>
  <c r="AU65" i="4"/>
  <c r="AT64" i="4"/>
  <c r="AV64" i="4"/>
  <c r="AU64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AT59" i="4"/>
  <c r="AV59" i="4"/>
  <c r="AU59" i="4"/>
  <c r="BD56" i="4"/>
  <c r="BC56" i="4"/>
  <c r="BE56" i="4"/>
  <c r="BD55" i="4"/>
  <c r="BC55" i="4"/>
  <c r="BE55" i="4"/>
  <c r="BD54" i="4"/>
  <c r="BC54" i="4"/>
  <c r="BE54" i="4"/>
  <c r="BD53" i="4"/>
  <c r="BC53" i="4"/>
  <c r="BE53" i="4"/>
  <c r="BD52" i="4"/>
  <c r="BC52" i="4"/>
  <c r="BE52" i="4"/>
  <c r="BD51" i="4"/>
  <c r="BC51" i="4"/>
  <c r="BE51" i="4"/>
  <c r="BD50" i="4"/>
  <c r="BC50" i="4"/>
  <c r="BE50" i="4"/>
  <c r="BD49" i="4"/>
  <c r="BC49" i="4"/>
  <c r="BE49" i="4"/>
  <c r="BD48" i="4"/>
  <c r="BC48" i="4"/>
  <c r="BE48" i="4"/>
  <c r="BD47" i="4"/>
  <c r="BC47" i="4"/>
  <c r="BE47" i="4"/>
  <c r="BA56" i="4"/>
  <c r="BB56" i="4"/>
  <c r="AZ56" i="4"/>
  <c r="BA55" i="4"/>
  <c r="BB55" i="4"/>
  <c r="AZ55" i="4"/>
  <c r="BA54" i="4"/>
  <c r="BB54" i="4"/>
  <c r="AZ54" i="4"/>
  <c r="BA53" i="4"/>
  <c r="BB53" i="4"/>
  <c r="AZ53" i="4"/>
  <c r="BA52" i="4"/>
  <c r="BB52" i="4"/>
  <c r="AZ52" i="4"/>
  <c r="BA51" i="4"/>
  <c r="BB51" i="4"/>
  <c r="AZ51" i="4"/>
  <c r="BA50" i="4"/>
  <c r="BB50" i="4"/>
  <c r="AZ50" i="4"/>
  <c r="BA49" i="4"/>
  <c r="BB49" i="4"/>
  <c r="AZ49" i="4"/>
  <c r="BA48" i="4"/>
  <c r="BB48" i="4"/>
  <c r="AZ48" i="4"/>
  <c r="BA47" i="4"/>
  <c r="BB47" i="4"/>
  <c r="AZ47" i="4"/>
  <c r="AY55" i="4"/>
  <c r="AW55" i="4"/>
  <c r="AX55" i="4"/>
  <c r="AY54" i="4"/>
  <c r="AW54" i="4"/>
  <c r="AX54" i="4"/>
  <c r="AY53" i="4"/>
  <c r="AW53" i="4"/>
  <c r="AX53" i="4"/>
  <c r="AY52" i="4"/>
  <c r="AW52" i="4"/>
  <c r="AX52" i="4"/>
  <c r="AY51" i="4"/>
  <c r="AW51" i="4"/>
  <c r="AX51" i="4"/>
  <c r="AY50" i="4"/>
  <c r="AW50" i="4"/>
  <c r="AX50" i="4"/>
  <c r="AY49" i="4"/>
  <c r="AW49" i="4"/>
  <c r="AX49" i="4"/>
  <c r="AY48" i="4"/>
  <c r="AW48" i="4"/>
  <c r="AX48" i="4"/>
  <c r="AY47" i="4"/>
  <c r="AW47" i="4"/>
  <c r="AX47" i="4"/>
  <c r="AT56" i="4"/>
  <c r="AV56" i="4"/>
  <c r="AU56" i="4"/>
  <c r="AT55" i="4"/>
  <c r="AV55" i="4"/>
  <c r="AU55" i="4"/>
  <c r="AT54" i="4"/>
  <c r="AV54" i="4"/>
  <c r="AU54" i="4"/>
  <c r="AT53" i="4"/>
  <c r="AV53" i="4"/>
  <c r="AU53" i="4"/>
  <c r="AT52" i="4"/>
  <c r="AV52" i="4"/>
  <c r="AU52" i="4"/>
  <c r="AT51" i="4"/>
  <c r="AV51" i="4"/>
  <c r="AU51" i="4"/>
  <c r="AT50" i="4"/>
  <c r="AV50" i="4"/>
  <c r="AU50" i="4"/>
  <c r="AT49" i="4"/>
  <c r="AV49" i="4"/>
  <c r="AU49" i="4"/>
  <c r="AT48" i="4"/>
  <c r="AV48" i="4"/>
  <c r="AU48" i="4"/>
  <c r="AT47" i="4"/>
  <c r="AV47" i="4"/>
  <c r="AU47" i="4"/>
  <c r="BD44" i="4"/>
  <c r="BC44" i="4"/>
  <c r="BE44" i="4"/>
  <c r="BD43" i="4"/>
  <c r="BC43" i="4"/>
  <c r="BE43" i="4"/>
  <c r="BD42" i="4"/>
  <c r="BC42" i="4"/>
  <c r="BE42" i="4"/>
  <c r="BD41" i="4"/>
  <c r="BC41" i="4"/>
  <c r="BE41" i="4"/>
  <c r="BD40" i="4"/>
  <c r="BC40" i="4"/>
  <c r="BE40" i="4"/>
  <c r="BD39" i="4"/>
  <c r="BC39" i="4"/>
  <c r="BE39" i="4"/>
  <c r="BD38" i="4"/>
  <c r="BC38" i="4"/>
  <c r="BE38" i="4"/>
  <c r="BD37" i="4"/>
  <c r="BC37" i="4"/>
  <c r="BE37" i="4"/>
  <c r="BD36" i="4"/>
  <c r="BC36" i="4"/>
  <c r="BE36" i="4"/>
  <c r="BA44" i="4"/>
  <c r="AZ44" i="4"/>
  <c r="BB44" i="4"/>
  <c r="BA43" i="4"/>
  <c r="AZ43" i="4"/>
  <c r="BB43" i="4"/>
  <c r="BA42" i="4"/>
  <c r="AZ42" i="4"/>
  <c r="BB42" i="4"/>
  <c r="BA41" i="4"/>
  <c r="AZ41" i="4"/>
  <c r="BB41" i="4"/>
  <c r="BA40" i="4"/>
  <c r="AZ40" i="4"/>
  <c r="BB40" i="4"/>
  <c r="BA39" i="4"/>
  <c r="AZ39" i="4"/>
  <c r="BB39" i="4"/>
  <c r="BA38" i="4"/>
  <c r="AZ38" i="4"/>
  <c r="BB38" i="4"/>
  <c r="BA37" i="4"/>
  <c r="AZ37" i="4"/>
  <c r="BB37" i="4"/>
  <c r="BA36" i="4"/>
  <c r="AZ36" i="4"/>
  <c r="BB36" i="4"/>
  <c r="AW44" i="4"/>
  <c r="AY44" i="4"/>
  <c r="AX44" i="4"/>
  <c r="AW43" i="4"/>
  <c r="AY43" i="4"/>
  <c r="AX43" i="4"/>
  <c r="AW42" i="4"/>
  <c r="AY42" i="4"/>
  <c r="AX42" i="4"/>
  <c r="AW41" i="4"/>
  <c r="AY41" i="4"/>
  <c r="AX41" i="4"/>
  <c r="AW40" i="4"/>
  <c r="AY40" i="4"/>
  <c r="AX40" i="4"/>
  <c r="AW39" i="4"/>
  <c r="AY39" i="4"/>
  <c r="AX39" i="4"/>
  <c r="AW38" i="4"/>
  <c r="AY38" i="4"/>
  <c r="AX38" i="4"/>
  <c r="AW37" i="4"/>
  <c r="AY37" i="4"/>
  <c r="AX37" i="4"/>
  <c r="AW36" i="4"/>
  <c r="AY36" i="4"/>
  <c r="AX36" i="4"/>
  <c r="AT43" i="4"/>
  <c r="AV43" i="4"/>
  <c r="AU43" i="4"/>
  <c r="AT42" i="4"/>
  <c r="AV42" i="4"/>
  <c r="AU42" i="4"/>
  <c r="AT41" i="4"/>
  <c r="AV41" i="4"/>
  <c r="AU41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AT36" i="4"/>
  <c r="AV36" i="4"/>
  <c r="AU36" i="4"/>
  <c r="BD32" i="4"/>
  <c r="BC32" i="4"/>
  <c r="BE32" i="4"/>
  <c r="BE31" i="4"/>
  <c r="BD31" i="4"/>
  <c r="BC31" i="4"/>
  <c r="BD30" i="4"/>
  <c r="BC30" i="4"/>
  <c r="BE30" i="4"/>
  <c r="BD29" i="4"/>
  <c r="BC29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A32" i="4"/>
  <c r="AZ32" i="4"/>
  <c r="BB32" i="4"/>
  <c r="BA31" i="4"/>
  <c r="AZ31" i="4"/>
  <c r="BB31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AW33" i="4"/>
  <c r="AY33" i="4"/>
  <c r="AX33" i="4"/>
  <c r="AW32" i="4"/>
  <c r="AY32" i="4"/>
  <c r="AX32" i="4"/>
  <c r="AW31" i="4"/>
  <c r="AY31" i="4"/>
  <c r="AX31" i="4"/>
  <c r="AW30" i="4"/>
  <c r="AY30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W25" i="4"/>
  <c r="AY25" i="4"/>
  <c r="AX25" i="4"/>
  <c r="AT32" i="4"/>
  <c r="AV32" i="4"/>
  <c r="AU32" i="4"/>
  <c r="AT31" i="4"/>
  <c r="AV31" i="4"/>
  <c r="AU31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V25" i="4"/>
  <c r="AU25" i="4"/>
  <c r="BD21" i="4"/>
  <c r="BC20" i="4"/>
  <c r="BE21" i="4"/>
  <c r="BD20" i="4"/>
  <c r="BC19" i="4"/>
  <c r="BE20" i="4"/>
  <c r="BD19" i="4"/>
  <c r="BC18" i="4"/>
  <c r="BE19" i="4"/>
  <c r="BD18" i="4"/>
  <c r="BC17" i="4"/>
  <c r="BE18" i="4"/>
  <c r="BE17" i="4"/>
  <c r="BD17" i="4"/>
  <c r="BC16" i="4"/>
  <c r="BD16" i="4"/>
  <c r="BC15" i="4"/>
  <c r="BE16" i="4"/>
  <c r="BD15" i="4"/>
  <c r="BC14" i="4"/>
  <c r="BE15" i="4"/>
  <c r="BD14" i="4"/>
  <c r="BC13" i="4"/>
  <c r="BE14" i="4"/>
  <c r="BD13" i="4"/>
  <c r="BE13" i="4"/>
  <c r="BA20" i="4"/>
  <c r="AZ20" i="4"/>
  <c r="BB20" i="4"/>
  <c r="BA19" i="4"/>
  <c r="AZ19" i="4"/>
  <c r="BB19" i="4"/>
  <c r="BA18" i="4"/>
  <c r="AZ18" i="4"/>
  <c r="BB18" i="4"/>
  <c r="BA17" i="4"/>
  <c r="AZ17" i="4"/>
  <c r="BB17" i="4"/>
  <c r="BA16" i="4"/>
  <c r="AZ16" i="4"/>
  <c r="BB16" i="4"/>
  <c r="BA15" i="4"/>
  <c r="AZ15" i="4"/>
  <c r="BB15" i="4"/>
  <c r="BA14" i="4"/>
  <c r="AZ14" i="4"/>
  <c r="BB14" i="4"/>
  <c r="BA13" i="4"/>
  <c r="AZ13" i="4"/>
  <c r="BB13" i="4"/>
  <c r="AW21" i="4"/>
  <c r="AY21" i="4"/>
  <c r="AX21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W15" i="4"/>
  <c r="AY15" i="4"/>
  <c r="AX15" i="4"/>
  <c r="AW14" i="4"/>
  <c r="AY14" i="4"/>
  <c r="AX14" i="4"/>
  <c r="AW13" i="4"/>
  <c r="AY13" i="4"/>
  <c r="AX13" i="4"/>
  <c r="AV22" i="4"/>
  <c r="AT21" i="4"/>
  <c r="AU21" i="4"/>
  <c r="AV21" i="4"/>
  <c r="AT20" i="4"/>
  <c r="AU20" i="4"/>
  <c r="AV20" i="4"/>
  <c r="AT19" i="4"/>
  <c r="AU19" i="4"/>
  <c r="AV19" i="4"/>
  <c r="AT18" i="4"/>
  <c r="AU18" i="4"/>
  <c r="AV18" i="4"/>
  <c r="AT17" i="4"/>
  <c r="AU17" i="4"/>
  <c r="AV17" i="4"/>
  <c r="AT16" i="4"/>
  <c r="AU16" i="4"/>
  <c r="AV16" i="4"/>
  <c r="AT15" i="4"/>
  <c r="AU15" i="4"/>
  <c r="AV15" i="4"/>
  <c r="AT14" i="4"/>
  <c r="AU14" i="4"/>
  <c r="AV14" i="4"/>
  <c r="AT13" i="4"/>
  <c r="AV13" i="4"/>
  <c r="AU13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A9" i="4"/>
  <c r="AZ9" i="4"/>
  <c r="BB9" i="4"/>
  <c r="BA8" i="4"/>
  <c r="AZ8" i="4"/>
  <c r="BB8" i="4"/>
  <c r="BA7" i="4"/>
  <c r="AZ7" i="4"/>
  <c r="BB7" i="4"/>
  <c r="BA6" i="4"/>
  <c r="AZ6" i="4"/>
  <c r="BB6" i="4"/>
  <c r="BA5" i="4"/>
  <c r="AZ5" i="4"/>
  <c r="BB5" i="4"/>
  <c r="BA4" i="4"/>
  <c r="AZ4" i="4"/>
  <c r="BB4" i="4"/>
  <c r="BA3" i="4"/>
  <c r="AZ3" i="4"/>
  <c r="BB3" i="4"/>
  <c r="BA2" i="4"/>
  <c r="AE3" i="2" s="1"/>
  <c r="AZ2" i="4"/>
  <c r="AE2" i="2" s="1"/>
  <c r="BB2" i="4"/>
  <c r="AE4" i="2" s="1"/>
  <c r="AW10" i="4"/>
  <c r="AY10" i="4"/>
  <c r="AX10" i="4"/>
  <c r="AW9" i="4"/>
  <c r="AY9" i="4"/>
  <c r="AX9" i="4"/>
  <c r="AW8" i="4"/>
  <c r="AY8" i="4"/>
  <c r="AX8" i="4"/>
  <c r="AW7" i="4"/>
  <c r="AY7" i="4"/>
  <c r="AX7" i="4"/>
  <c r="AW6" i="4"/>
  <c r="AY6" i="4"/>
  <c r="AX6" i="4"/>
  <c r="AW5" i="4"/>
  <c r="AY5" i="4"/>
  <c r="AX5" i="4"/>
  <c r="AW4" i="4"/>
  <c r="AY4" i="4"/>
  <c r="AX4" i="4"/>
  <c r="AW3" i="4"/>
  <c r="AY3" i="4"/>
  <c r="AX3" i="4"/>
  <c r="AW2" i="4"/>
  <c r="AB2" i="2" s="1"/>
  <c r="AY2" i="4"/>
  <c r="AB4" i="2" s="1"/>
  <c r="AX2" i="4"/>
  <c r="AA3" i="2" s="1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7" i="4"/>
  <c r="BJ6" i="4"/>
  <c r="BJ5" i="4"/>
  <c r="BJ4" i="4"/>
  <c r="BJ3" i="4"/>
  <c r="BJ2" i="4"/>
  <c r="BK2" i="4" s="1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41" i="4"/>
  <c r="AC237" i="4"/>
  <c r="AC233" i="4"/>
  <c r="AC229" i="4"/>
  <c r="AC225" i="4"/>
  <c r="AC221" i="4"/>
  <c r="AC217" i="4"/>
  <c r="AC213" i="4"/>
  <c r="AC209" i="4"/>
  <c r="AC200" i="4"/>
  <c r="AC196" i="4"/>
  <c r="AC192" i="4"/>
  <c r="AC188" i="4"/>
  <c r="AC184" i="4"/>
  <c r="AC180" i="4"/>
  <c r="AC176" i="4"/>
  <c r="AC172" i="4"/>
  <c r="AC168" i="4"/>
  <c r="AC164" i="4"/>
  <c r="AC155" i="4"/>
  <c r="AC151" i="4"/>
  <c r="AC147" i="4"/>
  <c r="AC143" i="4"/>
  <c r="AC139" i="4"/>
  <c r="AC135" i="4"/>
  <c r="AC131" i="4"/>
  <c r="AC127" i="4"/>
  <c r="AC123" i="4"/>
  <c r="AC116" i="4"/>
  <c r="AC112" i="4"/>
  <c r="AC108" i="4"/>
  <c r="AC104" i="4"/>
  <c r="AC100" i="4"/>
  <c r="AC96" i="4"/>
  <c r="AC92" i="4"/>
  <c r="AC88" i="4"/>
  <c r="AC84" i="4"/>
  <c r="AC75" i="4"/>
  <c r="AC71" i="4"/>
  <c r="AC67" i="4"/>
  <c r="AC63" i="4"/>
  <c r="AC59" i="4"/>
  <c r="AC55" i="4"/>
  <c r="AC51" i="4"/>
  <c r="AC47" i="4"/>
  <c r="AC43" i="4"/>
  <c r="AC35" i="4"/>
  <c r="AC31" i="4"/>
  <c r="AC27" i="4"/>
  <c r="AC23" i="4"/>
  <c r="AC19" i="4"/>
  <c r="AC15" i="4"/>
  <c r="AC11" i="4"/>
  <c r="AC7" i="4"/>
  <c r="AC3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U4" i="2" s="1"/>
  <c r="DZ2" i="3"/>
  <c r="CV3" i="2" s="1"/>
  <c r="DY2" i="3"/>
  <c r="CU2" i="2" s="1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CP4" i="2" s="1"/>
  <c r="DT15" i="3"/>
  <c r="DS15" i="3"/>
  <c r="DU14" i="3"/>
  <c r="DT14" i="3"/>
  <c r="DS14" i="3"/>
  <c r="DU13" i="3"/>
  <c r="DT13" i="3"/>
  <c r="DS13" i="3"/>
  <c r="DU10" i="3"/>
  <c r="DT10" i="3"/>
  <c r="DS10" i="3"/>
  <c r="DU9" i="3"/>
  <c r="DT9" i="3"/>
  <c r="DS9" i="3"/>
  <c r="DU8" i="3"/>
  <c r="DT8" i="3"/>
  <c r="CP3" i="2" s="1"/>
  <c r="DS8" i="3"/>
  <c r="DU7" i="3"/>
  <c r="DT7" i="3"/>
  <c r="DS7" i="3"/>
  <c r="DU6" i="3"/>
  <c r="DT6" i="3"/>
  <c r="DS6" i="3"/>
  <c r="DU5" i="3"/>
  <c r="DT5" i="3"/>
  <c r="CO3" i="2" s="1"/>
  <c r="DS5" i="3"/>
  <c r="DU4" i="3"/>
  <c r="DT4" i="3"/>
  <c r="DS4" i="3"/>
  <c r="DU3" i="3"/>
  <c r="DT3" i="3"/>
  <c r="DS3" i="3"/>
  <c r="CP2" i="2" s="1"/>
  <c r="DU2" i="3"/>
  <c r="CO4" i="2" s="1"/>
  <c r="DT2" i="3"/>
  <c r="DS2" i="3"/>
  <c r="CO2" i="2" s="1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CM4" i="2" s="1"/>
  <c r="DQ3" i="3"/>
  <c r="DP3" i="3"/>
  <c r="DR2" i="3"/>
  <c r="DQ2" i="3"/>
  <c r="CM3" i="2" s="1"/>
  <c r="DP2" i="3"/>
  <c r="CM2" i="2" s="1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H3" i="2" s="1"/>
  <c r="DL2" i="3"/>
  <c r="CI2" i="2" s="1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CE2" i="2" s="1"/>
  <c r="DK2" i="3"/>
  <c r="CF4" i="2" s="1"/>
  <c r="DJ2" i="3"/>
  <c r="CF3" i="2" s="1"/>
  <c r="DI2" i="3"/>
  <c r="CF2" i="2" s="1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CC3" i="2" s="1"/>
  <c r="DF8" i="3"/>
  <c r="DH7" i="3"/>
  <c r="DG7" i="3"/>
  <c r="DF7" i="3"/>
  <c r="DH6" i="3"/>
  <c r="CC4" i="2" s="1"/>
  <c r="DG6" i="3"/>
  <c r="DF6" i="3"/>
  <c r="DH5" i="3"/>
  <c r="DG5" i="3"/>
  <c r="DF5" i="3"/>
  <c r="DH4" i="3"/>
  <c r="DG4" i="3"/>
  <c r="DF4" i="3"/>
  <c r="DH3" i="3"/>
  <c r="CB4" i="2" s="1"/>
  <c r="DG3" i="3"/>
  <c r="CB3" i="2" s="1"/>
  <c r="DF3" i="3"/>
  <c r="CC2" i="2" s="1"/>
  <c r="DH2" i="3"/>
  <c r="DG2" i="3"/>
  <c r="DF2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BY2" i="2" s="1"/>
  <c r="DE6" i="3"/>
  <c r="DD6" i="3"/>
  <c r="DC6" i="3"/>
  <c r="DE5" i="3"/>
  <c r="DD5" i="3"/>
  <c r="DC5" i="3"/>
  <c r="DE4" i="3"/>
  <c r="DD4" i="3"/>
  <c r="DC4" i="3"/>
  <c r="DE3" i="3"/>
  <c r="DD3" i="3"/>
  <c r="DC3" i="3"/>
  <c r="DE2" i="3"/>
  <c r="BZ4" i="2" s="1"/>
  <c r="DD2" i="3"/>
  <c r="BZ3" i="2" s="1"/>
  <c r="DC2" i="3"/>
  <c r="BZ2" i="2" s="1"/>
  <c r="BF11" i="2"/>
  <c r="BD66" i="3"/>
  <c r="AY66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9" i="3"/>
  <c r="AY9" i="3"/>
  <c r="BD8" i="3"/>
  <c r="AY8" i="3"/>
  <c r="BD7" i="3"/>
  <c r="AY7" i="3"/>
  <c r="BD6" i="3"/>
  <c r="AY6" i="3"/>
  <c r="BD5" i="3"/>
  <c r="AY5" i="3"/>
  <c r="BD4" i="3"/>
  <c r="AY4" i="3"/>
  <c r="BH10" i="2" s="1"/>
  <c r="BD3" i="3"/>
  <c r="AY3" i="3"/>
  <c r="BD2" i="3"/>
  <c r="BH11" i="2" s="1"/>
  <c r="AY2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9" i="3"/>
  <c r="AX9" i="3"/>
  <c r="BC8" i="3"/>
  <c r="AX8" i="3"/>
  <c r="BC7" i="3"/>
  <c r="AX7" i="3"/>
  <c r="BC6" i="3"/>
  <c r="AX6" i="3"/>
  <c r="BC5" i="3"/>
  <c r="AX5" i="3"/>
  <c r="BC4" i="3"/>
  <c r="AX4" i="3"/>
  <c r="BF10" i="2" s="1"/>
  <c r="BC3" i="3"/>
  <c r="AX3" i="3"/>
  <c r="BE10" i="2" s="1"/>
  <c r="BC2" i="3"/>
  <c r="BE11" i="2" s="1"/>
  <c r="AX2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Y11" i="2" s="1"/>
  <c r="AV4" i="3"/>
  <c r="BA3" i="3"/>
  <c r="AV3" i="3"/>
  <c r="BA2" i="3"/>
  <c r="AZ11" i="2" s="1"/>
  <c r="AV2" i="3"/>
  <c r="AY10" i="2" s="1"/>
  <c r="AM66" i="3"/>
  <c r="AM65" i="3"/>
  <c r="AM64" i="3"/>
  <c r="AM63" i="3"/>
  <c r="AM62" i="3"/>
  <c r="AM61" i="3"/>
  <c r="AM60" i="3"/>
  <c r="AM59" i="3"/>
  <c r="AM58" i="3"/>
  <c r="AM55" i="3"/>
  <c r="AM54" i="3"/>
  <c r="AM53" i="3"/>
  <c r="AM52" i="3"/>
  <c r="AM51" i="3"/>
  <c r="AM50" i="3"/>
  <c r="AM49" i="3"/>
  <c r="AM48" i="3"/>
  <c r="AM47" i="3"/>
  <c r="AM46" i="3"/>
  <c r="AM43" i="3"/>
  <c r="AM42" i="3"/>
  <c r="AM41" i="3"/>
  <c r="AM40" i="3"/>
  <c r="AM39" i="3"/>
  <c r="AM38" i="3"/>
  <c r="AM37" i="3"/>
  <c r="AM36" i="3"/>
  <c r="AM35" i="3"/>
  <c r="AM31" i="3"/>
  <c r="AM30" i="3"/>
  <c r="AM29" i="3"/>
  <c r="AM28" i="3"/>
  <c r="AM27" i="3"/>
  <c r="AM26" i="3"/>
  <c r="AM25" i="3"/>
  <c r="AM24" i="3"/>
  <c r="AM21" i="3"/>
  <c r="AM20" i="3"/>
  <c r="AM19" i="3"/>
  <c r="AM18" i="3"/>
  <c r="AM17" i="3"/>
  <c r="AM16" i="3"/>
  <c r="AM15" i="3"/>
  <c r="AM14" i="3"/>
  <c r="AM13" i="3"/>
  <c r="AM9" i="3"/>
  <c r="AM8" i="3"/>
  <c r="AM7" i="3"/>
  <c r="AM6" i="3"/>
  <c r="AM5" i="3"/>
  <c r="AM4" i="3"/>
  <c r="BH8" i="2" s="1"/>
  <c r="AM3" i="3"/>
  <c r="AM2" i="3"/>
  <c r="AL66" i="3"/>
  <c r="AL65" i="3"/>
  <c r="AL64" i="3"/>
  <c r="AL63" i="3"/>
  <c r="AL62" i="3"/>
  <c r="AL61" i="3"/>
  <c r="AL60" i="3"/>
  <c r="AL59" i="3"/>
  <c r="AL58" i="3"/>
  <c r="AL55" i="3"/>
  <c r="AL54" i="3"/>
  <c r="AL53" i="3"/>
  <c r="AL52" i="3"/>
  <c r="AL51" i="3"/>
  <c r="AL50" i="3"/>
  <c r="AL49" i="3"/>
  <c r="AL48" i="3"/>
  <c r="AL47" i="3"/>
  <c r="AL46" i="3"/>
  <c r="AL43" i="3"/>
  <c r="AL42" i="3"/>
  <c r="AL41" i="3"/>
  <c r="AL40" i="3"/>
  <c r="AL39" i="3"/>
  <c r="AL38" i="3"/>
  <c r="AL37" i="3"/>
  <c r="AL36" i="3"/>
  <c r="AL35" i="3"/>
  <c r="AL31" i="3"/>
  <c r="AL30" i="3"/>
  <c r="AL29" i="3"/>
  <c r="AL28" i="3"/>
  <c r="AL27" i="3"/>
  <c r="AL26" i="3"/>
  <c r="AL25" i="3"/>
  <c r="AL24" i="3"/>
  <c r="AL20" i="3"/>
  <c r="AL19" i="3"/>
  <c r="AL18" i="3"/>
  <c r="AL17" i="3"/>
  <c r="AL16" i="3"/>
  <c r="AL15" i="3"/>
  <c r="AL14" i="3"/>
  <c r="AL13" i="3"/>
  <c r="AL9" i="3"/>
  <c r="AL8" i="3"/>
  <c r="AL7" i="3"/>
  <c r="AL6" i="3"/>
  <c r="AL5" i="3"/>
  <c r="AL4" i="3"/>
  <c r="AL3" i="3"/>
  <c r="AL2" i="3"/>
  <c r="BE8" i="2" s="1"/>
  <c r="AK66" i="3"/>
  <c r="AK65" i="3"/>
  <c r="AK64" i="3"/>
  <c r="AK63" i="3"/>
  <c r="AK62" i="3"/>
  <c r="AK61" i="3"/>
  <c r="AK60" i="3"/>
  <c r="AK59" i="3"/>
  <c r="AK58" i="3"/>
  <c r="AK54" i="3"/>
  <c r="AK53" i="3"/>
  <c r="AK52" i="3"/>
  <c r="AK51" i="3"/>
  <c r="AK50" i="3"/>
  <c r="AK49" i="3"/>
  <c r="AK48" i="3"/>
  <c r="AK47" i="3"/>
  <c r="AK46" i="3"/>
  <c r="AK43" i="3"/>
  <c r="AK42" i="3"/>
  <c r="AK41" i="3"/>
  <c r="AK40" i="3"/>
  <c r="AK39" i="3"/>
  <c r="AK38" i="3"/>
  <c r="AK37" i="3"/>
  <c r="AK36" i="3"/>
  <c r="AK35" i="3"/>
  <c r="AK32" i="3"/>
  <c r="AK31" i="3"/>
  <c r="AK30" i="3"/>
  <c r="AK29" i="3"/>
  <c r="AK28" i="3"/>
  <c r="AK27" i="3"/>
  <c r="AK26" i="3"/>
  <c r="AK25" i="3"/>
  <c r="AK24" i="3"/>
  <c r="AK21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K2" i="3"/>
  <c r="BB8" i="2" s="1"/>
  <c r="AJ65" i="3"/>
  <c r="AJ64" i="3"/>
  <c r="AJ63" i="3"/>
  <c r="AJ62" i="3"/>
  <c r="AJ61" i="3"/>
  <c r="AJ60" i="3"/>
  <c r="AJ59" i="3"/>
  <c r="AJ58" i="3"/>
  <c r="AJ55" i="3"/>
  <c r="AJ54" i="3"/>
  <c r="AJ53" i="3"/>
  <c r="AJ52" i="3"/>
  <c r="AJ51" i="3"/>
  <c r="AJ50" i="3"/>
  <c r="AJ49" i="3"/>
  <c r="AJ48" i="3"/>
  <c r="AJ47" i="3"/>
  <c r="AJ46" i="3"/>
  <c r="AJ42" i="3"/>
  <c r="AJ41" i="3"/>
  <c r="AJ40" i="3"/>
  <c r="AJ39" i="3"/>
  <c r="AJ38" i="3"/>
  <c r="AJ37" i="3"/>
  <c r="AJ36" i="3"/>
  <c r="AJ35" i="3"/>
  <c r="AJ31" i="3"/>
  <c r="AJ30" i="3"/>
  <c r="AJ29" i="3"/>
  <c r="AJ28" i="3"/>
  <c r="AJ27" i="3"/>
  <c r="AJ26" i="3"/>
  <c r="AJ25" i="3"/>
  <c r="AJ24" i="3"/>
  <c r="AJ21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J2" i="3"/>
  <c r="AY8" i="2" s="1"/>
  <c r="X66" i="3"/>
  <c r="X65" i="3"/>
  <c r="X64" i="3"/>
  <c r="X63" i="3"/>
  <c r="X62" i="3"/>
  <c r="X61" i="3"/>
  <c r="X60" i="3"/>
  <c r="X59" i="3"/>
  <c r="X58" i="3"/>
  <c r="X55" i="3"/>
  <c r="X54" i="3"/>
  <c r="X53" i="3"/>
  <c r="X52" i="3"/>
  <c r="X51" i="3"/>
  <c r="X50" i="3"/>
  <c r="X49" i="3"/>
  <c r="X48" i="3"/>
  <c r="X47" i="3"/>
  <c r="X46" i="3"/>
  <c r="X43" i="3"/>
  <c r="X42" i="3"/>
  <c r="X41" i="3"/>
  <c r="X40" i="3"/>
  <c r="X39" i="3"/>
  <c r="X38" i="3"/>
  <c r="X37" i="3"/>
  <c r="X36" i="3"/>
  <c r="X35" i="3"/>
  <c r="X31" i="3"/>
  <c r="X30" i="3"/>
  <c r="X29" i="3"/>
  <c r="X28" i="3"/>
  <c r="X27" i="3"/>
  <c r="X26" i="3"/>
  <c r="X25" i="3"/>
  <c r="X24" i="3"/>
  <c r="X21" i="3"/>
  <c r="X20" i="3"/>
  <c r="X19" i="3"/>
  <c r="X18" i="3"/>
  <c r="X17" i="3"/>
  <c r="X16" i="3"/>
  <c r="X15" i="3"/>
  <c r="X14" i="3"/>
  <c r="X13" i="3"/>
  <c r="X9" i="3"/>
  <c r="X8" i="3"/>
  <c r="X7" i="3"/>
  <c r="X6" i="3"/>
  <c r="X5" i="3"/>
  <c r="X4" i="3"/>
  <c r="X3" i="3"/>
  <c r="BI6" i="2" s="1"/>
  <c r="X2" i="3"/>
  <c r="AH2" i="3" s="1"/>
  <c r="W66" i="3"/>
  <c r="W65" i="3"/>
  <c r="W64" i="3"/>
  <c r="W63" i="3"/>
  <c r="W62" i="3"/>
  <c r="W61" i="3"/>
  <c r="W60" i="3"/>
  <c r="W59" i="3"/>
  <c r="W58" i="3"/>
  <c r="W55" i="3"/>
  <c r="W54" i="3"/>
  <c r="W53" i="3"/>
  <c r="W52" i="3"/>
  <c r="W51" i="3"/>
  <c r="W50" i="3"/>
  <c r="W49" i="3"/>
  <c r="W48" i="3"/>
  <c r="W47" i="3"/>
  <c r="W46" i="3"/>
  <c r="W43" i="3"/>
  <c r="W42" i="3"/>
  <c r="W41" i="3"/>
  <c r="W40" i="3"/>
  <c r="W39" i="3"/>
  <c r="W38" i="3"/>
  <c r="W37" i="3"/>
  <c r="W36" i="3"/>
  <c r="W35" i="3"/>
  <c r="W31" i="3"/>
  <c r="W30" i="3"/>
  <c r="W29" i="3"/>
  <c r="W28" i="3"/>
  <c r="W27" i="3"/>
  <c r="W26" i="3"/>
  <c r="W25" i="3"/>
  <c r="W24" i="3"/>
  <c r="W20" i="3"/>
  <c r="W19" i="3"/>
  <c r="W18" i="3"/>
  <c r="W17" i="3"/>
  <c r="W16" i="3"/>
  <c r="W15" i="3"/>
  <c r="W14" i="3"/>
  <c r="W13" i="3"/>
  <c r="W9" i="3"/>
  <c r="W8" i="3"/>
  <c r="W7" i="3"/>
  <c r="W6" i="3"/>
  <c r="W5" i="3"/>
  <c r="W4" i="3"/>
  <c r="W3" i="3"/>
  <c r="W2" i="3"/>
  <c r="AG2" i="3" s="1"/>
  <c r="V66" i="3"/>
  <c r="V65" i="3"/>
  <c r="V64" i="3"/>
  <c r="V63" i="3"/>
  <c r="V62" i="3"/>
  <c r="V61" i="3"/>
  <c r="V60" i="3"/>
  <c r="V59" i="3"/>
  <c r="V58" i="3"/>
  <c r="V54" i="3"/>
  <c r="V53" i="3"/>
  <c r="V52" i="3"/>
  <c r="V51" i="3"/>
  <c r="V50" i="3"/>
  <c r="V49" i="3"/>
  <c r="V48" i="3"/>
  <c r="V47" i="3"/>
  <c r="V46" i="3"/>
  <c r="V43" i="3"/>
  <c r="V42" i="3"/>
  <c r="V41" i="3"/>
  <c r="V40" i="3"/>
  <c r="V39" i="3"/>
  <c r="V38" i="3"/>
  <c r="V37" i="3"/>
  <c r="V36" i="3"/>
  <c r="V35" i="3"/>
  <c r="V32" i="3"/>
  <c r="V31" i="3"/>
  <c r="V30" i="3"/>
  <c r="V29" i="3"/>
  <c r="V28" i="3"/>
  <c r="V27" i="3"/>
  <c r="V26" i="3"/>
  <c r="V25" i="3"/>
  <c r="V24" i="3"/>
  <c r="V21" i="3"/>
  <c r="V20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BB6" i="2" s="1"/>
  <c r="V4" i="3"/>
  <c r="V3" i="3"/>
  <c r="V2" i="3"/>
  <c r="AF2" i="3" s="1"/>
  <c r="U65" i="3"/>
  <c r="U64" i="3"/>
  <c r="U63" i="3"/>
  <c r="U62" i="3"/>
  <c r="U61" i="3"/>
  <c r="U60" i="3"/>
  <c r="U59" i="3"/>
  <c r="U58" i="3"/>
  <c r="U55" i="3"/>
  <c r="U54" i="3"/>
  <c r="U53" i="3"/>
  <c r="U52" i="3"/>
  <c r="U51" i="3"/>
  <c r="U50" i="3"/>
  <c r="U49" i="3"/>
  <c r="U48" i="3"/>
  <c r="U47" i="3"/>
  <c r="U46" i="3"/>
  <c r="U42" i="3"/>
  <c r="U41" i="3"/>
  <c r="U40" i="3"/>
  <c r="U39" i="3"/>
  <c r="U38" i="3"/>
  <c r="U37" i="3"/>
  <c r="U36" i="3"/>
  <c r="U35" i="3"/>
  <c r="U31" i="3"/>
  <c r="U30" i="3"/>
  <c r="U29" i="3"/>
  <c r="U28" i="3"/>
  <c r="U27" i="3"/>
  <c r="U26" i="3"/>
  <c r="U25" i="3"/>
  <c r="U24" i="3"/>
  <c r="U21" i="3"/>
  <c r="U20" i="3"/>
  <c r="U19" i="3"/>
  <c r="U18" i="3"/>
  <c r="U17" i="3"/>
  <c r="U16" i="3"/>
  <c r="U15" i="3"/>
  <c r="U14" i="3"/>
  <c r="AY6" i="2" s="1"/>
  <c r="U13" i="3"/>
  <c r="U10" i="3"/>
  <c r="U9" i="3"/>
  <c r="U8" i="3"/>
  <c r="U7" i="3"/>
  <c r="U6" i="3"/>
  <c r="U5" i="3"/>
  <c r="U4" i="3"/>
  <c r="U3" i="3"/>
  <c r="U2" i="3"/>
  <c r="AE2" i="3" s="1"/>
  <c r="S66" i="3"/>
  <c r="S65" i="3"/>
  <c r="S64" i="3"/>
  <c r="S63" i="3"/>
  <c r="S62" i="3"/>
  <c r="S61" i="3"/>
  <c r="S60" i="3"/>
  <c r="S59" i="3"/>
  <c r="S58" i="3"/>
  <c r="S55" i="3"/>
  <c r="S54" i="3"/>
  <c r="S53" i="3"/>
  <c r="S52" i="3"/>
  <c r="S51" i="3"/>
  <c r="S50" i="3"/>
  <c r="S49" i="3"/>
  <c r="S48" i="3"/>
  <c r="S47" i="3"/>
  <c r="S46" i="3"/>
  <c r="S43" i="3"/>
  <c r="S42" i="3"/>
  <c r="S41" i="3"/>
  <c r="S40" i="3"/>
  <c r="S39" i="3"/>
  <c r="S38" i="3"/>
  <c r="S37" i="3"/>
  <c r="S36" i="3"/>
  <c r="S35" i="3"/>
  <c r="S32" i="3"/>
  <c r="S31" i="3"/>
  <c r="S30" i="3"/>
  <c r="S29" i="3"/>
  <c r="S28" i="3"/>
  <c r="S27" i="3"/>
  <c r="S26" i="3"/>
  <c r="S25" i="3"/>
  <c r="S24" i="3"/>
  <c r="S22" i="3"/>
  <c r="S21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66" i="3"/>
  <c r="R65" i="3"/>
  <c r="R64" i="3"/>
  <c r="R63" i="3"/>
  <c r="R62" i="3"/>
  <c r="R61" i="3"/>
  <c r="R60" i="3"/>
  <c r="R59" i="3"/>
  <c r="R58" i="3"/>
  <c r="R55" i="3"/>
  <c r="R54" i="3"/>
  <c r="R53" i="3"/>
  <c r="R52" i="3"/>
  <c r="R51" i="3"/>
  <c r="R50" i="3"/>
  <c r="R49" i="3"/>
  <c r="R48" i="3"/>
  <c r="R47" i="3"/>
  <c r="R46" i="3"/>
  <c r="R43" i="3"/>
  <c r="R42" i="3"/>
  <c r="R41" i="3"/>
  <c r="R40" i="3"/>
  <c r="R39" i="3"/>
  <c r="R38" i="3"/>
  <c r="R37" i="3"/>
  <c r="R36" i="3"/>
  <c r="R35" i="3"/>
  <c r="R32" i="3"/>
  <c r="R31" i="3"/>
  <c r="R30" i="3"/>
  <c r="R29" i="3"/>
  <c r="R28" i="3"/>
  <c r="R27" i="3"/>
  <c r="R26" i="3"/>
  <c r="R25" i="3"/>
  <c r="R24" i="3"/>
  <c r="R21" i="3"/>
  <c r="R20" i="3"/>
  <c r="R19" i="3"/>
  <c r="R18" i="3"/>
  <c r="R17" i="3"/>
  <c r="R16" i="3"/>
  <c r="R15" i="3"/>
  <c r="R14" i="3"/>
  <c r="R13" i="3"/>
  <c r="R10" i="3"/>
  <c r="R9" i="3"/>
  <c r="R8" i="3"/>
  <c r="R7" i="3"/>
  <c r="R6" i="3"/>
  <c r="R5" i="3"/>
  <c r="R4" i="3"/>
  <c r="R3" i="3"/>
  <c r="BF5" i="2" s="1"/>
  <c r="R2" i="3"/>
  <c r="BE5" i="2" s="1"/>
  <c r="Q67" i="3"/>
  <c r="Q66" i="3"/>
  <c r="Q65" i="3"/>
  <c r="Q64" i="3"/>
  <c r="Q63" i="3"/>
  <c r="Q62" i="3"/>
  <c r="Q61" i="3"/>
  <c r="Q60" i="3"/>
  <c r="Q59" i="3"/>
  <c r="Q58" i="3"/>
  <c r="Q55" i="3"/>
  <c r="Q54" i="3"/>
  <c r="Q53" i="3"/>
  <c r="Q52" i="3"/>
  <c r="Q51" i="3"/>
  <c r="Q50" i="3"/>
  <c r="Q49" i="3"/>
  <c r="Q48" i="3"/>
  <c r="Q47" i="3"/>
  <c r="Q46" i="3"/>
  <c r="Q44" i="3"/>
  <c r="Q43" i="3"/>
  <c r="Q42" i="3"/>
  <c r="Q41" i="3"/>
  <c r="Q40" i="3"/>
  <c r="Q39" i="3"/>
  <c r="Q38" i="3"/>
  <c r="Q37" i="3"/>
  <c r="Q36" i="3"/>
  <c r="Q35" i="3"/>
  <c r="Q32" i="3"/>
  <c r="Q31" i="3"/>
  <c r="Q30" i="3"/>
  <c r="Q29" i="3"/>
  <c r="Q28" i="3"/>
  <c r="Q27" i="3"/>
  <c r="Q26" i="3"/>
  <c r="Q25" i="3"/>
  <c r="Q24" i="3"/>
  <c r="Q21" i="3"/>
  <c r="Q20" i="3"/>
  <c r="Q19" i="3"/>
  <c r="Q18" i="3"/>
  <c r="Q17" i="3"/>
  <c r="Q16" i="3"/>
  <c r="Q15" i="3"/>
  <c r="Q14" i="3"/>
  <c r="Q13" i="3"/>
  <c r="Q10" i="3"/>
  <c r="Q9" i="3"/>
  <c r="Q8" i="3"/>
  <c r="Q7" i="3"/>
  <c r="Q6" i="3"/>
  <c r="Q5" i="3"/>
  <c r="Q4" i="3"/>
  <c r="Q3" i="3"/>
  <c r="Q2" i="3"/>
  <c r="BB5" i="2" s="1"/>
  <c r="P66" i="3"/>
  <c r="P65" i="3"/>
  <c r="P64" i="3"/>
  <c r="P63" i="3"/>
  <c r="P62" i="3"/>
  <c r="P61" i="3"/>
  <c r="P60" i="3"/>
  <c r="P59" i="3"/>
  <c r="P58" i="3"/>
  <c r="P56" i="3"/>
  <c r="P55" i="3"/>
  <c r="P54" i="3"/>
  <c r="P53" i="3"/>
  <c r="P52" i="3"/>
  <c r="P51" i="3"/>
  <c r="P50" i="3"/>
  <c r="P49" i="3"/>
  <c r="P48" i="3"/>
  <c r="P47" i="3"/>
  <c r="P46" i="3"/>
  <c r="P43" i="3"/>
  <c r="P42" i="3"/>
  <c r="P41" i="3"/>
  <c r="P40" i="3"/>
  <c r="P39" i="3"/>
  <c r="P38" i="3"/>
  <c r="P37" i="3"/>
  <c r="P36" i="3"/>
  <c r="P35" i="3"/>
  <c r="P32" i="3"/>
  <c r="P31" i="3"/>
  <c r="P30" i="3"/>
  <c r="P29" i="3"/>
  <c r="P28" i="3"/>
  <c r="P27" i="3"/>
  <c r="P26" i="3"/>
  <c r="P25" i="3"/>
  <c r="P24" i="3"/>
  <c r="P22" i="3"/>
  <c r="P21" i="3"/>
  <c r="P20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AY5" i="2" s="1"/>
  <c r="P5" i="3"/>
  <c r="P4" i="3"/>
  <c r="P3" i="3"/>
  <c r="AZ5" i="2" s="1"/>
  <c r="P2" i="3"/>
  <c r="N66" i="3"/>
  <c r="N65" i="3"/>
  <c r="N64" i="3"/>
  <c r="N63" i="3"/>
  <c r="N62" i="3"/>
  <c r="N61" i="3"/>
  <c r="N60" i="3"/>
  <c r="N59" i="3"/>
  <c r="N58" i="3"/>
  <c r="N55" i="3"/>
  <c r="N54" i="3"/>
  <c r="N53" i="3"/>
  <c r="N52" i="3"/>
  <c r="N51" i="3"/>
  <c r="N50" i="3"/>
  <c r="N49" i="3"/>
  <c r="N48" i="3"/>
  <c r="N47" i="3"/>
  <c r="N46" i="3"/>
  <c r="N43" i="3"/>
  <c r="N42" i="3"/>
  <c r="N41" i="3"/>
  <c r="N40" i="3"/>
  <c r="N39" i="3"/>
  <c r="N38" i="3"/>
  <c r="N37" i="3"/>
  <c r="N36" i="3"/>
  <c r="N35" i="3"/>
  <c r="N31" i="3"/>
  <c r="N30" i="3"/>
  <c r="N29" i="3"/>
  <c r="N28" i="3"/>
  <c r="N27" i="3"/>
  <c r="N26" i="3"/>
  <c r="N25" i="3"/>
  <c r="N24" i="3"/>
  <c r="N21" i="3"/>
  <c r="N20" i="3"/>
  <c r="N19" i="3"/>
  <c r="N18" i="3"/>
  <c r="N17" i="3"/>
  <c r="N16" i="3"/>
  <c r="N15" i="3"/>
  <c r="N14" i="3"/>
  <c r="N13" i="3"/>
  <c r="N9" i="3"/>
  <c r="N8" i="3"/>
  <c r="N7" i="3"/>
  <c r="N6" i="3"/>
  <c r="N5" i="3"/>
  <c r="N4" i="3"/>
  <c r="N3" i="3"/>
  <c r="BH4" i="2" s="1"/>
  <c r="N2" i="3"/>
  <c r="BI4" i="2" s="1"/>
  <c r="M66" i="3"/>
  <c r="M65" i="3"/>
  <c r="M64" i="3"/>
  <c r="M63" i="3"/>
  <c r="M62" i="3"/>
  <c r="M61" i="3"/>
  <c r="M60" i="3"/>
  <c r="M59" i="3"/>
  <c r="M58" i="3"/>
  <c r="M55" i="3"/>
  <c r="M54" i="3"/>
  <c r="M53" i="3"/>
  <c r="M52" i="3"/>
  <c r="M51" i="3"/>
  <c r="M50" i="3"/>
  <c r="M49" i="3"/>
  <c r="M48" i="3"/>
  <c r="M47" i="3"/>
  <c r="M46" i="3"/>
  <c r="M43" i="3"/>
  <c r="M42" i="3"/>
  <c r="M41" i="3"/>
  <c r="M40" i="3"/>
  <c r="M39" i="3"/>
  <c r="M38" i="3"/>
  <c r="M37" i="3"/>
  <c r="M36" i="3"/>
  <c r="M35" i="3"/>
  <c r="M31" i="3"/>
  <c r="M30" i="3"/>
  <c r="M29" i="3"/>
  <c r="M28" i="3"/>
  <c r="M27" i="3"/>
  <c r="M26" i="3"/>
  <c r="M25" i="3"/>
  <c r="M24" i="3"/>
  <c r="M20" i="3"/>
  <c r="M19" i="3"/>
  <c r="M18" i="3"/>
  <c r="M17" i="3"/>
  <c r="M16" i="3"/>
  <c r="M15" i="3"/>
  <c r="M14" i="3"/>
  <c r="M13" i="3"/>
  <c r="M9" i="3"/>
  <c r="M8" i="3"/>
  <c r="M7" i="3"/>
  <c r="BE4" i="2" s="1"/>
  <c r="M6" i="3"/>
  <c r="M5" i="3"/>
  <c r="M4" i="3"/>
  <c r="M3" i="3"/>
  <c r="M2" i="3"/>
  <c r="L66" i="3"/>
  <c r="L65" i="3"/>
  <c r="L64" i="3"/>
  <c r="L63" i="3"/>
  <c r="L62" i="3"/>
  <c r="L61" i="3"/>
  <c r="L60" i="3"/>
  <c r="L59" i="3"/>
  <c r="L58" i="3"/>
  <c r="L54" i="3"/>
  <c r="L53" i="3"/>
  <c r="L52" i="3"/>
  <c r="L51" i="3"/>
  <c r="L50" i="3"/>
  <c r="L49" i="3"/>
  <c r="L48" i="3"/>
  <c r="L47" i="3"/>
  <c r="L46" i="3"/>
  <c r="L43" i="3"/>
  <c r="L42" i="3"/>
  <c r="L41" i="3"/>
  <c r="L40" i="3"/>
  <c r="L39" i="3"/>
  <c r="L38" i="3"/>
  <c r="L37" i="3"/>
  <c r="L36" i="3"/>
  <c r="L35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6" i="3"/>
  <c r="L15" i="3"/>
  <c r="L14" i="3"/>
  <c r="L13" i="3"/>
  <c r="L10" i="3"/>
  <c r="L9" i="3"/>
  <c r="L8" i="3"/>
  <c r="L7" i="3"/>
  <c r="L6" i="3"/>
  <c r="L5" i="3"/>
  <c r="L4" i="3"/>
  <c r="L3" i="3"/>
  <c r="L2" i="3"/>
  <c r="BB4" i="2" s="1"/>
  <c r="K65" i="3"/>
  <c r="K64" i="3"/>
  <c r="K63" i="3"/>
  <c r="K62" i="3"/>
  <c r="K61" i="3"/>
  <c r="K60" i="3"/>
  <c r="K59" i="3"/>
  <c r="K58" i="3"/>
  <c r="K55" i="3"/>
  <c r="K54" i="3"/>
  <c r="K53" i="3"/>
  <c r="K52" i="3"/>
  <c r="K51" i="3"/>
  <c r="K50" i="3"/>
  <c r="K49" i="3"/>
  <c r="K48" i="3"/>
  <c r="K47" i="3"/>
  <c r="K46" i="3"/>
  <c r="K42" i="3"/>
  <c r="K41" i="3"/>
  <c r="K40" i="3"/>
  <c r="K39" i="3"/>
  <c r="K38" i="3"/>
  <c r="K37" i="3"/>
  <c r="K36" i="3"/>
  <c r="K35" i="3"/>
  <c r="K31" i="3"/>
  <c r="K30" i="3"/>
  <c r="K29" i="3"/>
  <c r="K28" i="3"/>
  <c r="K27" i="3"/>
  <c r="K26" i="3"/>
  <c r="K25" i="3"/>
  <c r="K24" i="3"/>
  <c r="K21" i="3"/>
  <c r="K20" i="3"/>
  <c r="K19" i="3"/>
  <c r="K18" i="3"/>
  <c r="K17" i="3"/>
  <c r="K16" i="3"/>
  <c r="K15" i="3"/>
  <c r="K14" i="3"/>
  <c r="K13" i="3"/>
  <c r="K10" i="3"/>
  <c r="K9" i="3"/>
  <c r="K8" i="3"/>
  <c r="K7" i="3"/>
  <c r="K6" i="3"/>
  <c r="AZ4" i="2" s="1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67" i="3"/>
  <c r="BG67" i="3"/>
  <c r="BP66" i="3"/>
  <c r="BO66" i="3"/>
  <c r="BM66" i="3"/>
  <c r="BG66" i="3"/>
  <c r="BF66" i="3"/>
  <c r="AC66" i="3"/>
  <c r="AR66" i="3" s="1"/>
  <c r="AB66" i="3"/>
  <c r="AQ66" i="3" s="1"/>
  <c r="AA66" i="3"/>
  <c r="AP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O56" i="3"/>
  <c r="BG56" i="3"/>
  <c r="BP55" i="3"/>
  <c r="BO55" i="3"/>
  <c r="BL55" i="3"/>
  <c r="BG55" i="3"/>
  <c r="BF55" i="3"/>
  <c r="AC55" i="3"/>
  <c r="AR55" i="3" s="1"/>
  <c r="AB55" i="3"/>
  <c r="AQ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4" i="3"/>
  <c r="BG44" i="3"/>
  <c r="BP43" i="3"/>
  <c r="BO43" i="3"/>
  <c r="BM43" i="3"/>
  <c r="BG43" i="3"/>
  <c r="BF43" i="3"/>
  <c r="AC43" i="3"/>
  <c r="AR43" i="3" s="1"/>
  <c r="AB43" i="3"/>
  <c r="AQ43" i="3" s="1"/>
  <c r="AA43" i="3"/>
  <c r="AP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2" i="3"/>
  <c r="BM32" i="3"/>
  <c r="BG32" i="3"/>
  <c r="BF32" i="3"/>
  <c r="AA32" i="3"/>
  <c r="AP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F22" i="3"/>
  <c r="BP21" i="3"/>
  <c r="BO21" i="3"/>
  <c r="BM21" i="3"/>
  <c r="BL21" i="3"/>
  <c r="BG21" i="3"/>
  <c r="BF21" i="3"/>
  <c r="AC21" i="3"/>
  <c r="AR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F11" i="3"/>
  <c r="BP10" i="3"/>
  <c r="BO10" i="3"/>
  <c r="BM10" i="3"/>
  <c r="BL10" i="3"/>
  <c r="BG10" i="3"/>
  <c r="BF10" i="3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P15" i="2" s="1"/>
  <c r="BO4" i="3"/>
  <c r="BP14" i="2" s="1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BI7" i="2" s="1"/>
  <c r="AB3" i="3"/>
  <c r="AQ3" i="3" s="1"/>
  <c r="AA3" i="3"/>
  <c r="AP3" i="3" s="1"/>
  <c r="Z3" i="3"/>
  <c r="AO3" i="3" s="1"/>
  <c r="BP2" i="3"/>
  <c r="BQ15" i="2" s="1"/>
  <c r="BO2" i="3"/>
  <c r="BQ14" i="2" s="1"/>
  <c r="BM2" i="3"/>
  <c r="BQ9" i="2" s="1"/>
  <c r="BL2" i="3"/>
  <c r="BP8" i="2" s="1"/>
  <c r="BG2" i="3"/>
  <c r="BP3" i="2" s="1"/>
  <c r="BF2" i="3"/>
  <c r="BQ2" i="2" s="1"/>
  <c r="AC2" i="3"/>
  <c r="AR2" i="3" s="1"/>
  <c r="AB2" i="3"/>
  <c r="BE7" i="2" s="1"/>
  <c r="AA2" i="3"/>
  <c r="AP2" i="3" s="1"/>
  <c r="Z2" i="3"/>
  <c r="AZ7" i="2" s="1"/>
  <c r="BN2" i="4" l="1"/>
  <c r="BP2" i="2"/>
  <c r="CI3" i="2"/>
  <c r="CV2" i="2"/>
  <c r="CV4" i="2"/>
  <c r="AB3" i="2"/>
  <c r="AP3" i="2"/>
  <c r="BY4" i="2"/>
  <c r="CL3" i="2"/>
  <c r="AD3" i="2"/>
  <c r="AR3" i="2"/>
  <c r="BF4" i="2"/>
  <c r="BI10" i="2"/>
  <c r="AF2" i="4"/>
  <c r="AQ2" i="3"/>
  <c r="CB2" i="2"/>
  <c r="AG3" i="2"/>
  <c r="AU3" i="2"/>
  <c r="BI8" i="2"/>
  <c r="CE4" i="2"/>
  <c r="CR3" i="2"/>
  <c r="AT4" i="3"/>
  <c r="X2" i="2"/>
  <c r="X4" i="2"/>
  <c r="AL2" i="2"/>
  <c r="AL4" i="2"/>
  <c r="BH7" i="2"/>
  <c r="BP9" i="2"/>
  <c r="BH6" i="2"/>
  <c r="BF8" i="2"/>
  <c r="BC10" i="2"/>
  <c r="AT6" i="3"/>
  <c r="BF7" i="2"/>
  <c r="BQ8" i="2"/>
  <c r="BF6" i="2"/>
  <c r="CH2" i="2"/>
  <c r="CH4" i="2"/>
  <c r="CU3" i="2"/>
  <c r="AR3" i="3"/>
  <c r="AA2" i="2"/>
  <c r="AA4" i="2"/>
  <c r="AO2" i="2"/>
  <c r="AO4" i="2"/>
  <c r="BC4" i="2"/>
  <c r="BE6" i="2"/>
  <c r="BC8" i="2"/>
  <c r="AZ10" i="2"/>
  <c r="AO2" i="3"/>
  <c r="BC7" i="2"/>
  <c r="BC6" i="2"/>
  <c r="BY3" i="2"/>
  <c r="CL2" i="2"/>
  <c r="CL4" i="2"/>
  <c r="AD2" i="2"/>
  <c r="AD4" i="2"/>
  <c r="AR2" i="2"/>
  <c r="AR4" i="2"/>
  <c r="BB7" i="2"/>
  <c r="BI5" i="2"/>
  <c r="AZ8" i="2"/>
  <c r="BI11" i="2"/>
  <c r="AZ6" i="2"/>
  <c r="AG2" i="2"/>
  <c r="AG4" i="2"/>
  <c r="AU2" i="2"/>
  <c r="AU4" i="2"/>
  <c r="AY7" i="2"/>
  <c r="BQ12" i="2"/>
  <c r="BQ3" i="2"/>
  <c r="CE3" i="2"/>
  <c r="CR2" i="2"/>
  <c r="CR4" i="2"/>
  <c r="BM2" i="4"/>
  <c r="X3" i="2"/>
  <c r="AL3" i="2"/>
  <c r="BC5" i="2"/>
  <c r="BC11" i="2"/>
  <c r="BQ11" i="2"/>
  <c r="BM2" i="2" l="1"/>
  <c r="BL2" i="2"/>
  <c r="AT2" i="3"/>
</calcChain>
</file>

<file path=xl/sharedStrings.xml><?xml version="1.0" encoding="utf-8"?>
<sst xmlns="http://schemas.openxmlformats.org/spreadsheetml/2006/main" count="1074" uniqueCount="319">
  <si>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</si>
  <si>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</si>
  <si>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</si>
  <si>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</si>
  <si>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</si>
  <si>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</si>
  <si>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</si>
  <si>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</si>
  <si>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</si>
  <si>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</si>
  <si>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</si>
  <si>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</si>
  <si>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</si>
  <si>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</si>
  <si>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</si>
  <si>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</si>
  <si>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</si>
  <si>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</si>
  <si>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</si>
  <si>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</si>
  <si>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</si>
  <si>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</si>
  <si>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</si>
  <si>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</si>
  <si>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</si>
  <si>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</si>
  <si>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</si>
  <si>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</si>
  <si>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</si>
  <si>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</si>
  <si>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</si>
  <si>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</si>
  <si>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</si>
  <si>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</si>
  <si>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</si>
  <si>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</si>
  <si>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</si>
  <si>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</si>
  <si>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</si>
  <si>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</si>
  <si>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</si>
  <si>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</si>
  <si>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</si>
  <si>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</si>
  <si>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</si>
  <si>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</si>
  <si>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</si>
  <si>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</si>
  <si>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</si>
  <si>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</si>
  <si>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</si>
  <si>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</si>
  <si>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</si>
  <si>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</si>
  <si>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</si>
  <si>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</si>
  <si>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</si>
  <si>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</si>
  <si>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</si>
  <si>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</si>
  <si>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</si>
  <si>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</si>
  <si>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</si>
  <si>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</si>
  <si>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</si>
  <si>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</si>
  <si>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</si>
  <si>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</si>
  <si>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</si>
  <si>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</si>
  <si>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</si>
  <si>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</si>
  <si>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</si>
  <si>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</si>
  <si>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</si>
  <si>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</si>
  <si>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</si>
  <si>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</si>
  <si>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</si>
  <si>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</si>
  <si>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</si>
  <si>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</si>
  <si>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</si>
  <si>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</si>
  <si>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</si>
  <si>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</si>
  <si>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</si>
  <si>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</si>
  <si>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</si>
  <si>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</si>
  <si>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</si>
  <si>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</si>
  <si>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</si>
  <si>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</si>
  <si>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</si>
  <si>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</si>
  <si>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</si>
  <si>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</si>
  <si>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</si>
  <si>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</si>
  <si>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</si>
  <si>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</si>
  <si>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</si>
  <si>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</si>
  <si>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</si>
  <si>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</si>
  <si>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</si>
  <si>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</si>
  <si>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</si>
  <si>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</si>
  <si>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</si>
  <si>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</si>
  <si>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</si>
  <si>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</si>
  <si>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</si>
  <si>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</si>
  <si>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</si>
  <si>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</si>
  <si>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</si>
  <si>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</si>
  <si>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</si>
  <si>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</si>
  <si>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</si>
  <si>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</si>
  <si>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</si>
  <si>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</si>
  <si>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</si>
  <si>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</si>
  <si>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</si>
  <si>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</si>
  <si>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</si>
  <si>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</si>
  <si>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</si>
  <si>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</si>
  <si>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</si>
  <si>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</si>
  <si>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</si>
  <si>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</si>
  <si>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</si>
  <si>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</si>
  <si>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</si>
  <si>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</si>
  <si>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</si>
  <si>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</si>
  <si>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</si>
  <si>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</si>
  <si>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</si>
  <si>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</si>
  <si>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</si>
  <si>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</si>
  <si>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</si>
  <si>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</si>
  <si>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</si>
  <si>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</si>
  <si>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</si>
  <si>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</si>
  <si>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</si>
  <si>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</si>
  <si>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</si>
  <si>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</si>
  <si>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</si>
  <si>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</si>
  <si>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</si>
  <si>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</si>
  <si>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</si>
  <si>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</si>
  <si>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</si>
  <si>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</si>
  <si>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</si>
  <si>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</si>
  <si>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</si>
  <si>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</si>
  <si>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</si>
  <si>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</si>
  <si>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</si>
  <si>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</si>
  <si>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</si>
  <si>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</si>
  <si>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</si>
  <si>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</si>
  <si>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</si>
  <si>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</si>
  <si>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</si>
  <si>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</si>
  <si>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</si>
  <si>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</si>
  <si>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</si>
  <si>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</si>
  <si>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</si>
  <si>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</si>
  <si>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</si>
  <si>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</si>
  <si>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</si>
  <si>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</si>
  <si>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</si>
  <si>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</si>
  <si>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</si>
  <si>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</si>
  <si>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</si>
  <si>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</si>
  <si>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</si>
  <si>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</si>
  <si>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</si>
  <si>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</si>
  <si>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</si>
  <si>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</si>
  <si>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</si>
  <si>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</si>
  <si>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</si>
  <si>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</si>
  <si>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</si>
  <si>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</si>
  <si>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</si>
  <si>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</si>
  <si>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</si>
  <si>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</si>
  <si>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</si>
  <si>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</si>
  <si>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</si>
  <si>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</si>
  <si>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</si>
  <si>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</si>
  <si>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</si>
  <si>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</si>
  <si>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</si>
  <si>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</si>
  <si>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</si>
  <si>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</si>
  <si>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</si>
  <si>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</si>
  <si>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</si>
  <si>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</si>
  <si>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</si>
  <si>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</si>
  <si>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</si>
  <si>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</si>
  <si>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</si>
  <si>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</si>
  <si>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</si>
  <si>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</si>
  <si>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</si>
  <si>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</si>
  <si>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</si>
  <si>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</si>
  <si>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</si>
  <si>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</si>
  <si>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</si>
  <si>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</si>
  <si>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</si>
  <si>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</si>
  <si>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</si>
  <si>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</si>
  <si>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</si>
  <si>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</si>
  <si>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</si>
  <si>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</si>
  <si>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</si>
  <si>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</si>
  <si>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</si>
  <si>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1234</t>
  </si>
  <si>
    <t>2341</t>
  </si>
  <si>
    <t>3412</t>
  </si>
  <si>
    <t>4123</t>
  </si>
  <si>
    <t>1423</t>
  </si>
  <si>
    <t>4234</t>
  </si>
  <si>
    <t>1432</t>
  </si>
  <si>
    <t>4321</t>
  </si>
  <si>
    <t>3214</t>
  </si>
  <si>
    <t>2143</t>
  </si>
  <si>
    <t>4124</t>
  </si>
  <si>
    <t>1243</t>
  </si>
  <si>
    <t>2431</t>
  </si>
  <si>
    <t>4312</t>
  </si>
  <si>
    <t>3123</t>
  </si>
  <si>
    <t>Ca</t>
  </si>
  <si>
    <t>Ab</t>
  </si>
  <si>
    <t>Other</t>
  </si>
  <si>
    <t>Cb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</si>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</sst>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Graph!$D$5:$D$219</c:f>
              <c:numCache>
                <c:formatCode>General</c:formatCode>
                <c:ptCount val="215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4-40BC-932A-E3A1E01D8C9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Graph!$B$5:$B$219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4-40BC-932A-E3A1E01D8C9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Graph!$C$5:$C$219</c:f>
              <c:numCache>
                <c:formatCode>General</c:formatCode>
                <c:ptCount val="215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4-40BC-932A-E3A1E01D8C9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Graph!$E$5:$E$219</c:f>
              <c:numCache>
                <c:formatCode>General</c:formatCode>
                <c:ptCount val="215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4-40BC-932A-E3A1E01D8C9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Graph!$G$5:$G$219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34-40BC-932A-E3A1E01D8C9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Graph!$A$4:$A$220</c:f>
              <c:numCache>
                <c:formatCode>General</c:formatCode>
                <c:ptCount val="2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</c:numCache>
            </c:numRef>
          </c:xVal>
          <c:yVal>
            <c:numRef>
              <c:f>Graph!$H$5:$H$219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34-40BC-932A-E3A1E01D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62575"/>
        <c:axId val="1341363535"/>
      </c:scatterChart>
      <c:valAx>
        <c:axId val="1341362575"/>
        <c:scaling>
          <c:orientation val="minMax"/>
          <c:max val="21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341363535"/>
        <c:crosses val="autoZero"/>
        <c:crossBetween val="midCat"/>
      </c:valAx>
      <c:valAx>
        <c:axId val="1341363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41362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Graph!$D$223:$D$435</c:f>
              <c:numCache>
                <c:formatCode>General</c:formatCode>
                <c:ptCount val="213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4-41BC-A796-7F944F7FB42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Graph!$B$223:$B$435</c:f>
              <c:numCache>
                <c:formatCode>General</c:formatCode>
                <c:ptCount val="2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4-41BC-A796-7F944F7FB42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Graph!$C$223:$C$435</c:f>
              <c:numCache>
                <c:formatCode>General</c:formatCode>
                <c:ptCount val="213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74-41BC-A796-7F944F7FB42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Graph!$E$223:$E$435</c:f>
              <c:numCache>
                <c:formatCode>General</c:formatCode>
                <c:ptCount val="213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74-41BC-A796-7F944F7FB42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Graph!$G$223:$G$435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74-41BC-A796-7F944F7FB42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Graph!$A$222:$A$436</c:f>
              <c:numCache>
                <c:formatCode>General</c:formatCode>
                <c:ptCount val="215"/>
                <c:pt idx="0">
                  <c:v>221</c:v>
                </c:pt>
                <c:pt idx="1">
                  <c:v>222</c:v>
                </c:pt>
                <c:pt idx="2">
                  <c:v>223</c:v>
                </c:pt>
                <c:pt idx="3">
                  <c:v>224</c:v>
                </c:pt>
                <c:pt idx="4">
                  <c:v>225</c:v>
                </c:pt>
                <c:pt idx="5">
                  <c:v>226</c:v>
                </c:pt>
                <c:pt idx="6">
                  <c:v>227</c:v>
                </c:pt>
                <c:pt idx="7">
                  <c:v>228</c:v>
                </c:pt>
                <c:pt idx="8">
                  <c:v>229</c:v>
                </c:pt>
                <c:pt idx="9">
                  <c:v>230</c:v>
                </c:pt>
                <c:pt idx="10">
                  <c:v>231</c:v>
                </c:pt>
                <c:pt idx="11">
                  <c:v>232</c:v>
                </c:pt>
                <c:pt idx="12">
                  <c:v>233</c:v>
                </c:pt>
                <c:pt idx="13">
                  <c:v>234</c:v>
                </c:pt>
                <c:pt idx="14">
                  <c:v>235</c:v>
                </c:pt>
                <c:pt idx="15">
                  <c:v>236</c:v>
                </c:pt>
                <c:pt idx="16">
                  <c:v>237</c:v>
                </c:pt>
                <c:pt idx="17">
                  <c:v>238</c:v>
                </c:pt>
                <c:pt idx="18">
                  <c:v>239</c:v>
                </c:pt>
                <c:pt idx="19">
                  <c:v>240</c:v>
                </c:pt>
                <c:pt idx="20">
                  <c:v>241</c:v>
                </c:pt>
                <c:pt idx="21">
                  <c:v>242</c:v>
                </c:pt>
                <c:pt idx="22">
                  <c:v>243</c:v>
                </c:pt>
                <c:pt idx="23">
                  <c:v>244</c:v>
                </c:pt>
                <c:pt idx="24">
                  <c:v>245</c:v>
                </c:pt>
                <c:pt idx="25">
                  <c:v>246</c:v>
                </c:pt>
                <c:pt idx="26">
                  <c:v>247</c:v>
                </c:pt>
                <c:pt idx="27">
                  <c:v>248</c:v>
                </c:pt>
                <c:pt idx="28">
                  <c:v>249</c:v>
                </c:pt>
                <c:pt idx="29">
                  <c:v>250</c:v>
                </c:pt>
                <c:pt idx="30">
                  <c:v>251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255</c:v>
                </c:pt>
                <c:pt idx="35">
                  <c:v>256</c:v>
                </c:pt>
                <c:pt idx="36">
                  <c:v>257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  <c:pt idx="111">
                  <c:v>332</c:v>
                </c:pt>
                <c:pt idx="112">
                  <c:v>333</c:v>
                </c:pt>
                <c:pt idx="113">
                  <c:v>334</c:v>
                </c:pt>
                <c:pt idx="114">
                  <c:v>335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339</c:v>
                </c:pt>
                <c:pt idx="119">
                  <c:v>340</c:v>
                </c:pt>
                <c:pt idx="120">
                  <c:v>341</c:v>
                </c:pt>
                <c:pt idx="121">
                  <c:v>342</c:v>
                </c:pt>
                <c:pt idx="122">
                  <c:v>343</c:v>
                </c:pt>
                <c:pt idx="123">
                  <c:v>344</c:v>
                </c:pt>
                <c:pt idx="124">
                  <c:v>345</c:v>
                </c:pt>
                <c:pt idx="125">
                  <c:v>346</c:v>
                </c:pt>
                <c:pt idx="126">
                  <c:v>347</c:v>
                </c:pt>
                <c:pt idx="127">
                  <c:v>348</c:v>
                </c:pt>
                <c:pt idx="128">
                  <c:v>349</c:v>
                </c:pt>
                <c:pt idx="129">
                  <c:v>350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355</c:v>
                </c:pt>
                <c:pt idx="135">
                  <c:v>356</c:v>
                </c:pt>
                <c:pt idx="136">
                  <c:v>357</c:v>
                </c:pt>
                <c:pt idx="137">
                  <c:v>358</c:v>
                </c:pt>
                <c:pt idx="138">
                  <c:v>359</c:v>
                </c:pt>
                <c:pt idx="139">
                  <c:v>360</c:v>
                </c:pt>
                <c:pt idx="140">
                  <c:v>361</c:v>
                </c:pt>
                <c:pt idx="141">
                  <c:v>362</c:v>
                </c:pt>
                <c:pt idx="142">
                  <c:v>363</c:v>
                </c:pt>
                <c:pt idx="143">
                  <c:v>364</c:v>
                </c:pt>
                <c:pt idx="144">
                  <c:v>365</c:v>
                </c:pt>
                <c:pt idx="145">
                  <c:v>366</c:v>
                </c:pt>
                <c:pt idx="146">
                  <c:v>367</c:v>
                </c:pt>
                <c:pt idx="147">
                  <c:v>368</c:v>
                </c:pt>
                <c:pt idx="148">
                  <c:v>369</c:v>
                </c:pt>
                <c:pt idx="149">
                  <c:v>370</c:v>
                </c:pt>
                <c:pt idx="150">
                  <c:v>371</c:v>
                </c:pt>
                <c:pt idx="151">
                  <c:v>372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376</c:v>
                </c:pt>
                <c:pt idx="156">
                  <c:v>377</c:v>
                </c:pt>
                <c:pt idx="157">
                  <c:v>378</c:v>
                </c:pt>
                <c:pt idx="158">
                  <c:v>379</c:v>
                </c:pt>
                <c:pt idx="159">
                  <c:v>380</c:v>
                </c:pt>
                <c:pt idx="160">
                  <c:v>381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385</c:v>
                </c:pt>
                <c:pt idx="165">
                  <c:v>386</c:v>
                </c:pt>
                <c:pt idx="166">
                  <c:v>387</c:v>
                </c:pt>
                <c:pt idx="167">
                  <c:v>388</c:v>
                </c:pt>
                <c:pt idx="168">
                  <c:v>389</c:v>
                </c:pt>
                <c:pt idx="169">
                  <c:v>390</c:v>
                </c:pt>
                <c:pt idx="170">
                  <c:v>391</c:v>
                </c:pt>
                <c:pt idx="171">
                  <c:v>392</c:v>
                </c:pt>
                <c:pt idx="172">
                  <c:v>393</c:v>
                </c:pt>
                <c:pt idx="173">
                  <c:v>394</c:v>
                </c:pt>
                <c:pt idx="174">
                  <c:v>395</c:v>
                </c:pt>
                <c:pt idx="175">
                  <c:v>396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401</c:v>
                </c:pt>
                <c:pt idx="181">
                  <c:v>402</c:v>
                </c:pt>
                <c:pt idx="182">
                  <c:v>403</c:v>
                </c:pt>
                <c:pt idx="183">
                  <c:v>404</c:v>
                </c:pt>
                <c:pt idx="184">
                  <c:v>405</c:v>
                </c:pt>
                <c:pt idx="185">
                  <c:v>406</c:v>
                </c:pt>
                <c:pt idx="186">
                  <c:v>407</c:v>
                </c:pt>
                <c:pt idx="187">
                  <c:v>408</c:v>
                </c:pt>
                <c:pt idx="188">
                  <c:v>409</c:v>
                </c:pt>
                <c:pt idx="189">
                  <c:v>410</c:v>
                </c:pt>
                <c:pt idx="190">
                  <c:v>411</c:v>
                </c:pt>
                <c:pt idx="191">
                  <c:v>412</c:v>
                </c:pt>
                <c:pt idx="192">
                  <c:v>413</c:v>
                </c:pt>
                <c:pt idx="193">
                  <c:v>414</c:v>
                </c:pt>
                <c:pt idx="194">
                  <c:v>415</c:v>
                </c:pt>
                <c:pt idx="195">
                  <c:v>416</c:v>
                </c:pt>
                <c:pt idx="196">
                  <c:v>417</c:v>
                </c:pt>
                <c:pt idx="197">
                  <c:v>418</c:v>
                </c:pt>
                <c:pt idx="198">
                  <c:v>419</c:v>
                </c:pt>
                <c:pt idx="199">
                  <c:v>420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430</c:v>
                </c:pt>
                <c:pt idx="210">
                  <c:v>431</c:v>
                </c:pt>
                <c:pt idx="211">
                  <c:v>432</c:v>
                </c:pt>
                <c:pt idx="212">
                  <c:v>433</c:v>
                </c:pt>
                <c:pt idx="213">
                  <c:v>434</c:v>
                </c:pt>
                <c:pt idx="214">
                  <c:v>435</c:v>
                </c:pt>
              </c:numCache>
            </c:numRef>
          </c:xVal>
          <c:yVal>
            <c:numRef>
              <c:f>Graph!$H$223:$H$435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74-41BC-A796-7F944F7F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57615"/>
        <c:axId val="1665057135"/>
      </c:scatterChart>
      <c:valAx>
        <c:axId val="1665057615"/>
        <c:scaling>
          <c:orientation val="minMax"/>
          <c:max val="435"/>
          <c:min val="221"/>
        </c:scaling>
        <c:delete val="0"/>
        <c:axPos val="b"/>
        <c:numFmt formatCode="General" sourceLinked="1"/>
        <c:majorTickMark val="out"/>
        <c:minorTickMark val="none"/>
        <c:tickLblPos val="nextTo"/>
        <c:crossAx val="1665057135"/>
        <c:crosses val="autoZero"/>
        <c:crossBetween val="midCat"/>
      </c:valAx>
      <c:valAx>
        <c:axId val="1665057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5057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Graph!$D$439:$D$643</c:f>
              <c:numCache>
                <c:formatCode>General</c:formatCode>
                <c:ptCount val="205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4-45F3-856F-75DA47C0C65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Graph!$B$439:$B$643</c:f>
              <c:numCache>
                <c:formatCode>General</c:formatCode>
                <c:ptCount val="205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4-45F3-856F-75DA47C0C65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Graph!$C$439:$C$643</c:f>
              <c:numCache>
                <c:formatCode>General</c:formatCode>
                <c:ptCount val="2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4-45F3-856F-75DA47C0C65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Graph!$E$439:$E$643</c:f>
              <c:numCache>
                <c:formatCode>General</c:formatCode>
                <c:ptCount val="205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04-45F3-856F-75DA47C0C65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Graph!$G$439:$G$643</c:f>
              <c:numCache>
                <c:formatCode>General</c:formatCode>
                <c:ptCount val="2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04-45F3-856F-75DA47C0C65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Graph!$A$438:$A$644</c:f>
              <c:numCache>
                <c:formatCode>General</c:formatCode>
                <c:ptCount val="207"/>
                <c:pt idx="0">
                  <c:v>437</c:v>
                </c:pt>
                <c:pt idx="1">
                  <c:v>438</c:v>
                </c:pt>
                <c:pt idx="2">
                  <c:v>439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446</c:v>
                </c:pt>
                <c:pt idx="10">
                  <c:v>447</c:v>
                </c:pt>
                <c:pt idx="11">
                  <c:v>448</c:v>
                </c:pt>
                <c:pt idx="12">
                  <c:v>449</c:v>
                </c:pt>
                <c:pt idx="13">
                  <c:v>450</c:v>
                </c:pt>
                <c:pt idx="14">
                  <c:v>451</c:v>
                </c:pt>
                <c:pt idx="15">
                  <c:v>452</c:v>
                </c:pt>
                <c:pt idx="16">
                  <c:v>453</c:v>
                </c:pt>
                <c:pt idx="17">
                  <c:v>454</c:v>
                </c:pt>
                <c:pt idx="18">
                  <c:v>455</c:v>
                </c:pt>
                <c:pt idx="19">
                  <c:v>456</c:v>
                </c:pt>
                <c:pt idx="20">
                  <c:v>457</c:v>
                </c:pt>
                <c:pt idx="21">
                  <c:v>458</c:v>
                </c:pt>
                <c:pt idx="22">
                  <c:v>459</c:v>
                </c:pt>
                <c:pt idx="23">
                  <c:v>460</c:v>
                </c:pt>
                <c:pt idx="24">
                  <c:v>461</c:v>
                </c:pt>
                <c:pt idx="25">
                  <c:v>462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466</c:v>
                </c:pt>
                <c:pt idx="30">
                  <c:v>467</c:v>
                </c:pt>
                <c:pt idx="31">
                  <c:v>468</c:v>
                </c:pt>
                <c:pt idx="32">
                  <c:v>469</c:v>
                </c:pt>
                <c:pt idx="33">
                  <c:v>470</c:v>
                </c:pt>
                <c:pt idx="34">
                  <c:v>471</c:v>
                </c:pt>
                <c:pt idx="35">
                  <c:v>472</c:v>
                </c:pt>
                <c:pt idx="36">
                  <c:v>473</c:v>
                </c:pt>
                <c:pt idx="37">
                  <c:v>474</c:v>
                </c:pt>
                <c:pt idx="38">
                  <c:v>475</c:v>
                </c:pt>
                <c:pt idx="39">
                  <c:v>476</c:v>
                </c:pt>
                <c:pt idx="40">
                  <c:v>477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481</c:v>
                </c:pt>
                <c:pt idx="45">
                  <c:v>482</c:v>
                </c:pt>
                <c:pt idx="46">
                  <c:v>483</c:v>
                </c:pt>
                <c:pt idx="47">
                  <c:v>484</c:v>
                </c:pt>
                <c:pt idx="48">
                  <c:v>485</c:v>
                </c:pt>
                <c:pt idx="49">
                  <c:v>486</c:v>
                </c:pt>
                <c:pt idx="50">
                  <c:v>487</c:v>
                </c:pt>
                <c:pt idx="51">
                  <c:v>488</c:v>
                </c:pt>
                <c:pt idx="52">
                  <c:v>489</c:v>
                </c:pt>
                <c:pt idx="53">
                  <c:v>490</c:v>
                </c:pt>
                <c:pt idx="54">
                  <c:v>491</c:v>
                </c:pt>
                <c:pt idx="55">
                  <c:v>492</c:v>
                </c:pt>
                <c:pt idx="56">
                  <c:v>493</c:v>
                </c:pt>
                <c:pt idx="57">
                  <c:v>494</c:v>
                </c:pt>
                <c:pt idx="58">
                  <c:v>495</c:v>
                </c:pt>
                <c:pt idx="59">
                  <c:v>496</c:v>
                </c:pt>
                <c:pt idx="60">
                  <c:v>497</c:v>
                </c:pt>
                <c:pt idx="61">
                  <c:v>498</c:v>
                </c:pt>
                <c:pt idx="62">
                  <c:v>499</c:v>
                </c:pt>
                <c:pt idx="63">
                  <c:v>500</c:v>
                </c:pt>
                <c:pt idx="64">
                  <c:v>501</c:v>
                </c:pt>
                <c:pt idx="65">
                  <c:v>502</c:v>
                </c:pt>
                <c:pt idx="66">
                  <c:v>503</c:v>
                </c:pt>
                <c:pt idx="67">
                  <c:v>504</c:v>
                </c:pt>
                <c:pt idx="68">
                  <c:v>505</c:v>
                </c:pt>
                <c:pt idx="69">
                  <c:v>506</c:v>
                </c:pt>
                <c:pt idx="70">
                  <c:v>507</c:v>
                </c:pt>
                <c:pt idx="71">
                  <c:v>508</c:v>
                </c:pt>
                <c:pt idx="72">
                  <c:v>509</c:v>
                </c:pt>
                <c:pt idx="73">
                  <c:v>510</c:v>
                </c:pt>
                <c:pt idx="74">
                  <c:v>511</c:v>
                </c:pt>
                <c:pt idx="75">
                  <c:v>512</c:v>
                </c:pt>
                <c:pt idx="76">
                  <c:v>513</c:v>
                </c:pt>
                <c:pt idx="77">
                  <c:v>514</c:v>
                </c:pt>
                <c:pt idx="78">
                  <c:v>515</c:v>
                </c:pt>
                <c:pt idx="79">
                  <c:v>516</c:v>
                </c:pt>
                <c:pt idx="80">
                  <c:v>517</c:v>
                </c:pt>
                <c:pt idx="81">
                  <c:v>518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524</c:v>
                </c:pt>
                <c:pt idx="88">
                  <c:v>525</c:v>
                </c:pt>
                <c:pt idx="89">
                  <c:v>526</c:v>
                </c:pt>
                <c:pt idx="90">
                  <c:v>527</c:v>
                </c:pt>
                <c:pt idx="91">
                  <c:v>528</c:v>
                </c:pt>
                <c:pt idx="92">
                  <c:v>529</c:v>
                </c:pt>
                <c:pt idx="93">
                  <c:v>530</c:v>
                </c:pt>
                <c:pt idx="94">
                  <c:v>531</c:v>
                </c:pt>
                <c:pt idx="95">
                  <c:v>532</c:v>
                </c:pt>
                <c:pt idx="96">
                  <c:v>533</c:v>
                </c:pt>
                <c:pt idx="97">
                  <c:v>534</c:v>
                </c:pt>
                <c:pt idx="98">
                  <c:v>535</c:v>
                </c:pt>
                <c:pt idx="99">
                  <c:v>536</c:v>
                </c:pt>
                <c:pt idx="100">
                  <c:v>537</c:v>
                </c:pt>
                <c:pt idx="101">
                  <c:v>538</c:v>
                </c:pt>
                <c:pt idx="102">
                  <c:v>539</c:v>
                </c:pt>
                <c:pt idx="103">
                  <c:v>540</c:v>
                </c:pt>
                <c:pt idx="104">
                  <c:v>541</c:v>
                </c:pt>
                <c:pt idx="105">
                  <c:v>542</c:v>
                </c:pt>
                <c:pt idx="106">
                  <c:v>543</c:v>
                </c:pt>
                <c:pt idx="107">
                  <c:v>544</c:v>
                </c:pt>
                <c:pt idx="108">
                  <c:v>545</c:v>
                </c:pt>
                <c:pt idx="109">
                  <c:v>546</c:v>
                </c:pt>
                <c:pt idx="110">
                  <c:v>547</c:v>
                </c:pt>
                <c:pt idx="111">
                  <c:v>548</c:v>
                </c:pt>
                <c:pt idx="112">
                  <c:v>549</c:v>
                </c:pt>
                <c:pt idx="113">
                  <c:v>550</c:v>
                </c:pt>
                <c:pt idx="114">
                  <c:v>551</c:v>
                </c:pt>
                <c:pt idx="115">
                  <c:v>552</c:v>
                </c:pt>
                <c:pt idx="116">
                  <c:v>553</c:v>
                </c:pt>
                <c:pt idx="117">
                  <c:v>554</c:v>
                </c:pt>
                <c:pt idx="118">
                  <c:v>555</c:v>
                </c:pt>
                <c:pt idx="119">
                  <c:v>556</c:v>
                </c:pt>
                <c:pt idx="120">
                  <c:v>557</c:v>
                </c:pt>
                <c:pt idx="121">
                  <c:v>558</c:v>
                </c:pt>
                <c:pt idx="122">
                  <c:v>559</c:v>
                </c:pt>
                <c:pt idx="123">
                  <c:v>560</c:v>
                </c:pt>
                <c:pt idx="124">
                  <c:v>561</c:v>
                </c:pt>
                <c:pt idx="125">
                  <c:v>562</c:v>
                </c:pt>
                <c:pt idx="126">
                  <c:v>563</c:v>
                </c:pt>
                <c:pt idx="127">
                  <c:v>564</c:v>
                </c:pt>
                <c:pt idx="128">
                  <c:v>565</c:v>
                </c:pt>
                <c:pt idx="129">
                  <c:v>566</c:v>
                </c:pt>
                <c:pt idx="130">
                  <c:v>567</c:v>
                </c:pt>
                <c:pt idx="131">
                  <c:v>568</c:v>
                </c:pt>
                <c:pt idx="132">
                  <c:v>569</c:v>
                </c:pt>
                <c:pt idx="133">
                  <c:v>570</c:v>
                </c:pt>
                <c:pt idx="134">
                  <c:v>571</c:v>
                </c:pt>
                <c:pt idx="135">
                  <c:v>572</c:v>
                </c:pt>
                <c:pt idx="136">
                  <c:v>573</c:v>
                </c:pt>
                <c:pt idx="137">
                  <c:v>574</c:v>
                </c:pt>
                <c:pt idx="138">
                  <c:v>575</c:v>
                </c:pt>
                <c:pt idx="139">
                  <c:v>576</c:v>
                </c:pt>
                <c:pt idx="140">
                  <c:v>577</c:v>
                </c:pt>
                <c:pt idx="141">
                  <c:v>578</c:v>
                </c:pt>
                <c:pt idx="142">
                  <c:v>579</c:v>
                </c:pt>
                <c:pt idx="143">
                  <c:v>580</c:v>
                </c:pt>
                <c:pt idx="144">
                  <c:v>581</c:v>
                </c:pt>
                <c:pt idx="145">
                  <c:v>582</c:v>
                </c:pt>
                <c:pt idx="146">
                  <c:v>583</c:v>
                </c:pt>
                <c:pt idx="147">
                  <c:v>584</c:v>
                </c:pt>
                <c:pt idx="148">
                  <c:v>585</c:v>
                </c:pt>
                <c:pt idx="149">
                  <c:v>586</c:v>
                </c:pt>
                <c:pt idx="150">
                  <c:v>587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591</c:v>
                </c:pt>
                <c:pt idx="155">
                  <c:v>592</c:v>
                </c:pt>
                <c:pt idx="156">
                  <c:v>593</c:v>
                </c:pt>
                <c:pt idx="157">
                  <c:v>594</c:v>
                </c:pt>
                <c:pt idx="158">
                  <c:v>595</c:v>
                </c:pt>
                <c:pt idx="159">
                  <c:v>596</c:v>
                </c:pt>
                <c:pt idx="160">
                  <c:v>597</c:v>
                </c:pt>
                <c:pt idx="161">
                  <c:v>598</c:v>
                </c:pt>
                <c:pt idx="162">
                  <c:v>599</c:v>
                </c:pt>
                <c:pt idx="163">
                  <c:v>600</c:v>
                </c:pt>
                <c:pt idx="164">
                  <c:v>601</c:v>
                </c:pt>
                <c:pt idx="165">
                  <c:v>602</c:v>
                </c:pt>
                <c:pt idx="166">
                  <c:v>603</c:v>
                </c:pt>
                <c:pt idx="167">
                  <c:v>604</c:v>
                </c:pt>
                <c:pt idx="168">
                  <c:v>605</c:v>
                </c:pt>
                <c:pt idx="169">
                  <c:v>606</c:v>
                </c:pt>
                <c:pt idx="170">
                  <c:v>607</c:v>
                </c:pt>
                <c:pt idx="171">
                  <c:v>608</c:v>
                </c:pt>
                <c:pt idx="172">
                  <c:v>609</c:v>
                </c:pt>
                <c:pt idx="173">
                  <c:v>610</c:v>
                </c:pt>
                <c:pt idx="174">
                  <c:v>611</c:v>
                </c:pt>
                <c:pt idx="175">
                  <c:v>612</c:v>
                </c:pt>
                <c:pt idx="176">
                  <c:v>613</c:v>
                </c:pt>
                <c:pt idx="177">
                  <c:v>614</c:v>
                </c:pt>
                <c:pt idx="178">
                  <c:v>615</c:v>
                </c:pt>
                <c:pt idx="179">
                  <c:v>616</c:v>
                </c:pt>
                <c:pt idx="180">
                  <c:v>617</c:v>
                </c:pt>
                <c:pt idx="181">
                  <c:v>618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622</c:v>
                </c:pt>
                <c:pt idx="186">
                  <c:v>623</c:v>
                </c:pt>
                <c:pt idx="187">
                  <c:v>624</c:v>
                </c:pt>
                <c:pt idx="188">
                  <c:v>625</c:v>
                </c:pt>
                <c:pt idx="189">
                  <c:v>626</c:v>
                </c:pt>
                <c:pt idx="190">
                  <c:v>627</c:v>
                </c:pt>
                <c:pt idx="191">
                  <c:v>628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633</c:v>
                </c:pt>
                <c:pt idx="197">
                  <c:v>634</c:v>
                </c:pt>
                <c:pt idx="198">
                  <c:v>635</c:v>
                </c:pt>
                <c:pt idx="199">
                  <c:v>636</c:v>
                </c:pt>
                <c:pt idx="200">
                  <c:v>637</c:v>
                </c:pt>
                <c:pt idx="201">
                  <c:v>638</c:v>
                </c:pt>
                <c:pt idx="202">
                  <c:v>639</c:v>
                </c:pt>
                <c:pt idx="203">
                  <c:v>640</c:v>
                </c:pt>
                <c:pt idx="204">
                  <c:v>641</c:v>
                </c:pt>
                <c:pt idx="205">
                  <c:v>642</c:v>
                </c:pt>
                <c:pt idx="206">
                  <c:v>643</c:v>
                </c:pt>
              </c:numCache>
            </c:numRef>
          </c:xVal>
          <c:yVal>
            <c:numRef>
              <c:f>Graph!$H$439:$H$643</c:f>
              <c:numCache>
                <c:formatCode>General</c:formatCode>
                <c:ptCount val="2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04-45F3-856F-75DA47C0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54607"/>
        <c:axId val="1497455567"/>
      </c:scatterChart>
      <c:valAx>
        <c:axId val="1497454607"/>
        <c:scaling>
          <c:orientation val="minMax"/>
          <c:max val="643"/>
          <c:min val="437"/>
        </c:scaling>
        <c:delete val="0"/>
        <c:axPos val="b"/>
        <c:numFmt formatCode="General" sourceLinked="1"/>
        <c:majorTickMark val="out"/>
        <c:minorTickMark val="none"/>
        <c:tickLblPos val="nextTo"/>
        <c:crossAx val="1497455567"/>
        <c:crosses val="autoZero"/>
        <c:crossBetween val="midCat"/>
      </c:valAx>
      <c:valAx>
        <c:axId val="1497455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7454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Graph!$D$647:$D$864</c:f>
              <c:numCache>
                <c:formatCode>General</c:formatCode>
                <c:ptCount val="218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6">
                  <c:v>3</c:v>
                </c:pt>
                <c:pt idx="2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A-48AB-8083-41C2C25C8B7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Graph!$B$647:$B$864</c:f>
              <c:numCache>
                <c:formatCode>General</c:formatCode>
                <c:ptCount val="218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A-48AB-8083-41C2C25C8B7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Graph!$C$647:$C$864</c:f>
              <c:numCache>
                <c:formatCode>General</c:formatCode>
                <c:ptCount val="2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4A-48AB-8083-41C2C25C8B7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Graph!$E$647:$E$864</c:f>
              <c:numCache>
                <c:formatCode>General</c:formatCode>
                <c:ptCount val="218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1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4A-48AB-8083-41C2C25C8B7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Graph!$G$647:$G$864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4A-48AB-8083-41C2C25C8B7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Graph!$A$646:$A$865</c:f>
              <c:numCache>
                <c:formatCode>General</c:formatCode>
                <c:ptCount val="220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</c:numCache>
            </c:numRef>
          </c:xVal>
          <c:yVal>
            <c:numRef>
              <c:f>Graph!$H$647:$H$864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4A-48AB-8083-41C2C25C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90399"/>
        <c:axId val="1562688959"/>
      </c:scatterChart>
      <c:valAx>
        <c:axId val="1562690399"/>
        <c:scaling>
          <c:orientation val="minMax"/>
          <c:max val="864"/>
          <c:min val="645"/>
        </c:scaling>
        <c:delete val="0"/>
        <c:axPos val="b"/>
        <c:numFmt formatCode="General" sourceLinked="1"/>
        <c:majorTickMark val="out"/>
        <c:minorTickMark val="none"/>
        <c:tickLblPos val="nextTo"/>
        <c:crossAx val="1562688959"/>
        <c:crosses val="autoZero"/>
        <c:crossBetween val="midCat"/>
      </c:valAx>
      <c:valAx>
        <c:axId val="1562688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2690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Graph!$D$868:$D$1114</c:f>
              <c:numCache>
                <c:formatCode>General</c:formatCode>
                <c:ptCount val="24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4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6-4195-8906-56C68FF371C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Graph!$B$868:$B$1114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6-4195-8906-56C68FF371C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Graph!$C$868:$C$1114</c:f>
              <c:numCache>
                <c:formatCode>General</c:formatCode>
                <c:ptCount val="247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6-4195-8906-56C68FF371C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Graph!$E$868:$E$1114</c:f>
              <c:numCache>
                <c:formatCode>General</c:formatCode>
                <c:ptCount val="247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A6-4195-8906-56C68FF371C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Graph!$G$868:$G$1114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A6-4195-8906-56C68FF371C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Graph!$A$867:$A$1115</c:f>
              <c:numCache>
                <c:formatCode>General</c:formatCode>
                <c:ptCount val="249"/>
                <c:pt idx="0">
                  <c:v>866</c:v>
                </c:pt>
                <c:pt idx="1">
                  <c:v>867</c:v>
                </c:pt>
                <c:pt idx="2">
                  <c:v>868</c:v>
                </c:pt>
                <c:pt idx="3">
                  <c:v>869</c:v>
                </c:pt>
                <c:pt idx="4">
                  <c:v>870</c:v>
                </c:pt>
                <c:pt idx="5">
                  <c:v>871</c:v>
                </c:pt>
                <c:pt idx="6">
                  <c:v>872</c:v>
                </c:pt>
                <c:pt idx="7">
                  <c:v>873</c:v>
                </c:pt>
                <c:pt idx="8">
                  <c:v>874</c:v>
                </c:pt>
                <c:pt idx="9">
                  <c:v>875</c:v>
                </c:pt>
                <c:pt idx="10">
                  <c:v>876</c:v>
                </c:pt>
                <c:pt idx="11">
                  <c:v>877</c:v>
                </c:pt>
                <c:pt idx="12">
                  <c:v>878</c:v>
                </c:pt>
                <c:pt idx="13">
                  <c:v>879</c:v>
                </c:pt>
                <c:pt idx="14">
                  <c:v>880</c:v>
                </c:pt>
                <c:pt idx="15">
                  <c:v>881</c:v>
                </c:pt>
                <c:pt idx="16">
                  <c:v>882</c:v>
                </c:pt>
                <c:pt idx="17">
                  <c:v>883</c:v>
                </c:pt>
                <c:pt idx="18">
                  <c:v>884</c:v>
                </c:pt>
                <c:pt idx="19">
                  <c:v>885</c:v>
                </c:pt>
                <c:pt idx="20">
                  <c:v>886</c:v>
                </c:pt>
                <c:pt idx="21">
                  <c:v>887</c:v>
                </c:pt>
                <c:pt idx="22">
                  <c:v>888</c:v>
                </c:pt>
                <c:pt idx="23">
                  <c:v>889</c:v>
                </c:pt>
                <c:pt idx="24">
                  <c:v>890</c:v>
                </c:pt>
                <c:pt idx="25">
                  <c:v>891</c:v>
                </c:pt>
                <c:pt idx="26">
                  <c:v>892</c:v>
                </c:pt>
                <c:pt idx="27">
                  <c:v>893</c:v>
                </c:pt>
                <c:pt idx="28">
                  <c:v>894</c:v>
                </c:pt>
                <c:pt idx="29">
                  <c:v>895</c:v>
                </c:pt>
                <c:pt idx="30">
                  <c:v>896</c:v>
                </c:pt>
                <c:pt idx="31">
                  <c:v>897</c:v>
                </c:pt>
                <c:pt idx="32">
                  <c:v>898</c:v>
                </c:pt>
                <c:pt idx="33">
                  <c:v>899</c:v>
                </c:pt>
                <c:pt idx="34">
                  <c:v>900</c:v>
                </c:pt>
                <c:pt idx="35">
                  <c:v>901</c:v>
                </c:pt>
                <c:pt idx="36">
                  <c:v>902</c:v>
                </c:pt>
                <c:pt idx="37">
                  <c:v>903</c:v>
                </c:pt>
                <c:pt idx="38">
                  <c:v>904</c:v>
                </c:pt>
                <c:pt idx="39">
                  <c:v>905</c:v>
                </c:pt>
                <c:pt idx="40">
                  <c:v>906</c:v>
                </c:pt>
                <c:pt idx="41">
                  <c:v>907</c:v>
                </c:pt>
                <c:pt idx="42">
                  <c:v>908</c:v>
                </c:pt>
                <c:pt idx="43">
                  <c:v>909</c:v>
                </c:pt>
                <c:pt idx="44">
                  <c:v>910</c:v>
                </c:pt>
                <c:pt idx="45">
                  <c:v>911</c:v>
                </c:pt>
                <c:pt idx="46">
                  <c:v>912</c:v>
                </c:pt>
                <c:pt idx="47">
                  <c:v>913</c:v>
                </c:pt>
                <c:pt idx="48">
                  <c:v>914</c:v>
                </c:pt>
                <c:pt idx="49">
                  <c:v>915</c:v>
                </c:pt>
                <c:pt idx="50">
                  <c:v>916</c:v>
                </c:pt>
                <c:pt idx="51">
                  <c:v>917</c:v>
                </c:pt>
                <c:pt idx="52">
                  <c:v>918</c:v>
                </c:pt>
                <c:pt idx="53">
                  <c:v>919</c:v>
                </c:pt>
                <c:pt idx="54">
                  <c:v>920</c:v>
                </c:pt>
                <c:pt idx="55">
                  <c:v>921</c:v>
                </c:pt>
                <c:pt idx="56">
                  <c:v>922</c:v>
                </c:pt>
                <c:pt idx="57">
                  <c:v>923</c:v>
                </c:pt>
                <c:pt idx="58">
                  <c:v>924</c:v>
                </c:pt>
                <c:pt idx="59">
                  <c:v>925</c:v>
                </c:pt>
                <c:pt idx="60">
                  <c:v>926</c:v>
                </c:pt>
                <c:pt idx="61">
                  <c:v>927</c:v>
                </c:pt>
                <c:pt idx="62">
                  <c:v>928</c:v>
                </c:pt>
                <c:pt idx="63">
                  <c:v>929</c:v>
                </c:pt>
                <c:pt idx="64">
                  <c:v>930</c:v>
                </c:pt>
                <c:pt idx="65">
                  <c:v>931</c:v>
                </c:pt>
                <c:pt idx="66">
                  <c:v>932</c:v>
                </c:pt>
                <c:pt idx="67">
                  <c:v>933</c:v>
                </c:pt>
                <c:pt idx="68">
                  <c:v>934</c:v>
                </c:pt>
                <c:pt idx="69">
                  <c:v>935</c:v>
                </c:pt>
                <c:pt idx="70">
                  <c:v>936</c:v>
                </c:pt>
                <c:pt idx="71">
                  <c:v>937</c:v>
                </c:pt>
                <c:pt idx="72">
                  <c:v>938</c:v>
                </c:pt>
                <c:pt idx="73">
                  <c:v>939</c:v>
                </c:pt>
                <c:pt idx="74">
                  <c:v>940</c:v>
                </c:pt>
                <c:pt idx="75">
                  <c:v>941</c:v>
                </c:pt>
                <c:pt idx="76">
                  <c:v>942</c:v>
                </c:pt>
                <c:pt idx="77">
                  <c:v>943</c:v>
                </c:pt>
                <c:pt idx="78">
                  <c:v>944</c:v>
                </c:pt>
                <c:pt idx="79">
                  <c:v>945</c:v>
                </c:pt>
                <c:pt idx="80">
                  <c:v>946</c:v>
                </c:pt>
                <c:pt idx="81">
                  <c:v>947</c:v>
                </c:pt>
                <c:pt idx="82">
                  <c:v>948</c:v>
                </c:pt>
                <c:pt idx="83">
                  <c:v>949</c:v>
                </c:pt>
                <c:pt idx="84">
                  <c:v>950</c:v>
                </c:pt>
                <c:pt idx="85">
                  <c:v>951</c:v>
                </c:pt>
                <c:pt idx="86">
                  <c:v>952</c:v>
                </c:pt>
                <c:pt idx="87">
                  <c:v>953</c:v>
                </c:pt>
                <c:pt idx="88">
                  <c:v>954</c:v>
                </c:pt>
                <c:pt idx="89">
                  <c:v>955</c:v>
                </c:pt>
                <c:pt idx="90">
                  <c:v>956</c:v>
                </c:pt>
                <c:pt idx="91">
                  <c:v>957</c:v>
                </c:pt>
                <c:pt idx="92">
                  <c:v>958</c:v>
                </c:pt>
                <c:pt idx="93">
                  <c:v>959</c:v>
                </c:pt>
                <c:pt idx="94">
                  <c:v>960</c:v>
                </c:pt>
                <c:pt idx="95">
                  <c:v>961</c:v>
                </c:pt>
                <c:pt idx="96">
                  <c:v>962</c:v>
                </c:pt>
                <c:pt idx="97">
                  <c:v>963</c:v>
                </c:pt>
                <c:pt idx="98">
                  <c:v>964</c:v>
                </c:pt>
                <c:pt idx="99">
                  <c:v>965</c:v>
                </c:pt>
                <c:pt idx="100">
                  <c:v>966</c:v>
                </c:pt>
                <c:pt idx="101">
                  <c:v>967</c:v>
                </c:pt>
                <c:pt idx="102">
                  <c:v>968</c:v>
                </c:pt>
                <c:pt idx="103">
                  <c:v>969</c:v>
                </c:pt>
                <c:pt idx="104">
                  <c:v>970</c:v>
                </c:pt>
                <c:pt idx="105">
                  <c:v>971</c:v>
                </c:pt>
                <c:pt idx="106">
                  <c:v>972</c:v>
                </c:pt>
                <c:pt idx="107">
                  <c:v>973</c:v>
                </c:pt>
                <c:pt idx="108">
                  <c:v>974</c:v>
                </c:pt>
                <c:pt idx="109">
                  <c:v>975</c:v>
                </c:pt>
                <c:pt idx="110">
                  <c:v>976</c:v>
                </c:pt>
                <c:pt idx="111">
                  <c:v>977</c:v>
                </c:pt>
                <c:pt idx="112">
                  <c:v>978</c:v>
                </c:pt>
                <c:pt idx="113">
                  <c:v>979</c:v>
                </c:pt>
                <c:pt idx="114">
                  <c:v>980</c:v>
                </c:pt>
                <c:pt idx="115">
                  <c:v>981</c:v>
                </c:pt>
                <c:pt idx="116">
                  <c:v>982</c:v>
                </c:pt>
                <c:pt idx="117">
                  <c:v>983</c:v>
                </c:pt>
                <c:pt idx="118">
                  <c:v>984</c:v>
                </c:pt>
                <c:pt idx="119">
                  <c:v>985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990</c:v>
                </c:pt>
                <c:pt idx="125">
                  <c:v>991</c:v>
                </c:pt>
                <c:pt idx="126">
                  <c:v>992</c:v>
                </c:pt>
                <c:pt idx="127">
                  <c:v>993</c:v>
                </c:pt>
                <c:pt idx="128">
                  <c:v>994</c:v>
                </c:pt>
                <c:pt idx="129">
                  <c:v>995</c:v>
                </c:pt>
                <c:pt idx="130">
                  <c:v>996</c:v>
                </c:pt>
                <c:pt idx="131">
                  <c:v>997</c:v>
                </c:pt>
                <c:pt idx="132">
                  <c:v>998</c:v>
                </c:pt>
                <c:pt idx="133">
                  <c:v>999</c:v>
                </c:pt>
                <c:pt idx="134">
                  <c:v>1000</c:v>
                </c:pt>
                <c:pt idx="135">
                  <c:v>1001</c:v>
                </c:pt>
                <c:pt idx="136">
                  <c:v>1002</c:v>
                </c:pt>
                <c:pt idx="137">
                  <c:v>1003</c:v>
                </c:pt>
                <c:pt idx="138">
                  <c:v>1004</c:v>
                </c:pt>
                <c:pt idx="139">
                  <c:v>1005</c:v>
                </c:pt>
                <c:pt idx="140">
                  <c:v>1006</c:v>
                </c:pt>
                <c:pt idx="141">
                  <c:v>1007</c:v>
                </c:pt>
                <c:pt idx="142">
                  <c:v>1008</c:v>
                </c:pt>
                <c:pt idx="143">
                  <c:v>1009</c:v>
                </c:pt>
                <c:pt idx="144">
                  <c:v>1010</c:v>
                </c:pt>
                <c:pt idx="145">
                  <c:v>1011</c:v>
                </c:pt>
                <c:pt idx="146">
                  <c:v>1012</c:v>
                </c:pt>
                <c:pt idx="147">
                  <c:v>1013</c:v>
                </c:pt>
                <c:pt idx="148">
                  <c:v>1014</c:v>
                </c:pt>
                <c:pt idx="149">
                  <c:v>1015</c:v>
                </c:pt>
                <c:pt idx="150">
                  <c:v>1016</c:v>
                </c:pt>
                <c:pt idx="151">
                  <c:v>1017</c:v>
                </c:pt>
                <c:pt idx="152">
                  <c:v>1018</c:v>
                </c:pt>
                <c:pt idx="153">
                  <c:v>1019</c:v>
                </c:pt>
                <c:pt idx="154">
                  <c:v>1020</c:v>
                </c:pt>
                <c:pt idx="155">
                  <c:v>1021</c:v>
                </c:pt>
                <c:pt idx="156">
                  <c:v>1022</c:v>
                </c:pt>
                <c:pt idx="157">
                  <c:v>1023</c:v>
                </c:pt>
                <c:pt idx="158">
                  <c:v>1024</c:v>
                </c:pt>
                <c:pt idx="159">
                  <c:v>1025</c:v>
                </c:pt>
                <c:pt idx="160">
                  <c:v>1026</c:v>
                </c:pt>
                <c:pt idx="161">
                  <c:v>1027</c:v>
                </c:pt>
                <c:pt idx="162">
                  <c:v>1028</c:v>
                </c:pt>
                <c:pt idx="163">
                  <c:v>1029</c:v>
                </c:pt>
                <c:pt idx="164">
                  <c:v>1030</c:v>
                </c:pt>
                <c:pt idx="165">
                  <c:v>1031</c:v>
                </c:pt>
                <c:pt idx="166">
                  <c:v>1032</c:v>
                </c:pt>
                <c:pt idx="167">
                  <c:v>1033</c:v>
                </c:pt>
                <c:pt idx="168">
                  <c:v>1034</c:v>
                </c:pt>
                <c:pt idx="169">
                  <c:v>1035</c:v>
                </c:pt>
                <c:pt idx="170">
                  <c:v>1036</c:v>
                </c:pt>
                <c:pt idx="171">
                  <c:v>1037</c:v>
                </c:pt>
                <c:pt idx="172">
                  <c:v>1038</c:v>
                </c:pt>
                <c:pt idx="173">
                  <c:v>1039</c:v>
                </c:pt>
                <c:pt idx="174">
                  <c:v>1040</c:v>
                </c:pt>
                <c:pt idx="175">
                  <c:v>1041</c:v>
                </c:pt>
                <c:pt idx="176">
                  <c:v>1042</c:v>
                </c:pt>
                <c:pt idx="177">
                  <c:v>1043</c:v>
                </c:pt>
                <c:pt idx="178">
                  <c:v>1044</c:v>
                </c:pt>
                <c:pt idx="179">
                  <c:v>1045</c:v>
                </c:pt>
                <c:pt idx="180">
                  <c:v>1046</c:v>
                </c:pt>
                <c:pt idx="181">
                  <c:v>1047</c:v>
                </c:pt>
                <c:pt idx="182">
                  <c:v>1048</c:v>
                </c:pt>
                <c:pt idx="183">
                  <c:v>1049</c:v>
                </c:pt>
                <c:pt idx="184">
                  <c:v>1050</c:v>
                </c:pt>
                <c:pt idx="185">
                  <c:v>1051</c:v>
                </c:pt>
                <c:pt idx="186">
                  <c:v>1052</c:v>
                </c:pt>
                <c:pt idx="187">
                  <c:v>1053</c:v>
                </c:pt>
                <c:pt idx="188">
                  <c:v>1054</c:v>
                </c:pt>
                <c:pt idx="189">
                  <c:v>1055</c:v>
                </c:pt>
                <c:pt idx="190">
                  <c:v>1056</c:v>
                </c:pt>
                <c:pt idx="191">
                  <c:v>1057</c:v>
                </c:pt>
                <c:pt idx="192">
                  <c:v>1058</c:v>
                </c:pt>
                <c:pt idx="193">
                  <c:v>1059</c:v>
                </c:pt>
                <c:pt idx="194">
                  <c:v>1060</c:v>
                </c:pt>
                <c:pt idx="195">
                  <c:v>1061</c:v>
                </c:pt>
                <c:pt idx="196">
                  <c:v>1062</c:v>
                </c:pt>
                <c:pt idx="197">
                  <c:v>1063</c:v>
                </c:pt>
                <c:pt idx="198">
                  <c:v>1064</c:v>
                </c:pt>
                <c:pt idx="199">
                  <c:v>1065</c:v>
                </c:pt>
                <c:pt idx="200">
                  <c:v>1066</c:v>
                </c:pt>
                <c:pt idx="201">
                  <c:v>1067</c:v>
                </c:pt>
                <c:pt idx="202">
                  <c:v>1068</c:v>
                </c:pt>
                <c:pt idx="203">
                  <c:v>1069</c:v>
                </c:pt>
                <c:pt idx="204">
                  <c:v>1070</c:v>
                </c:pt>
                <c:pt idx="205">
                  <c:v>1071</c:v>
                </c:pt>
                <c:pt idx="206">
                  <c:v>1072</c:v>
                </c:pt>
                <c:pt idx="207">
                  <c:v>1073</c:v>
                </c:pt>
                <c:pt idx="208">
                  <c:v>1074</c:v>
                </c:pt>
                <c:pt idx="209">
                  <c:v>1075</c:v>
                </c:pt>
                <c:pt idx="210">
                  <c:v>1076</c:v>
                </c:pt>
                <c:pt idx="211">
                  <c:v>1077</c:v>
                </c:pt>
                <c:pt idx="212">
                  <c:v>1078</c:v>
                </c:pt>
                <c:pt idx="213">
                  <c:v>1079</c:v>
                </c:pt>
                <c:pt idx="214">
                  <c:v>1080</c:v>
                </c:pt>
                <c:pt idx="215">
                  <c:v>1081</c:v>
                </c:pt>
                <c:pt idx="216">
                  <c:v>1082</c:v>
                </c:pt>
                <c:pt idx="217">
                  <c:v>1083</c:v>
                </c:pt>
                <c:pt idx="218">
                  <c:v>1084</c:v>
                </c:pt>
                <c:pt idx="219">
                  <c:v>1085</c:v>
                </c:pt>
                <c:pt idx="220">
                  <c:v>1086</c:v>
                </c:pt>
                <c:pt idx="221">
                  <c:v>1087</c:v>
                </c:pt>
                <c:pt idx="222">
                  <c:v>1088</c:v>
                </c:pt>
                <c:pt idx="223">
                  <c:v>1089</c:v>
                </c:pt>
                <c:pt idx="224">
                  <c:v>1090</c:v>
                </c:pt>
                <c:pt idx="225">
                  <c:v>1091</c:v>
                </c:pt>
                <c:pt idx="226">
                  <c:v>1092</c:v>
                </c:pt>
                <c:pt idx="227">
                  <c:v>1093</c:v>
                </c:pt>
                <c:pt idx="228">
                  <c:v>1094</c:v>
                </c:pt>
                <c:pt idx="229">
                  <c:v>1095</c:v>
                </c:pt>
                <c:pt idx="230">
                  <c:v>1096</c:v>
                </c:pt>
                <c:pt idx="231">
                  <c:v>1097</c:v>
                </c:pt>
                <c:pt idx="232">
                  <c:v>1098</c:v>
                </c:pt>
                <c:pt idx="233">
                  <c:v>1099</c:v>
                </c:pt>
                <c:pt idx="234">
                  <c:v>1100</c:v>
                </c:pt>
                <c:pt idx="235">
                  <c:v>1101</c:v>
                </c:pt>
                <c:pt idx="236">
                  <c:v>1102</c:v>
                </c:pt>
                <c:pt idx="237">
                  <c:v>1103</c:v>
                </c:pt>
                <c:pt idx="238">
                  <c:v>1104</c:v>
                </c:pt>
                <c:pt idx="239">
                  <c:v>1105</c:v>
                </c:pt>
                <c:pt idx="240">
                  <c:v>1106</c:v>
                </c:pt>
                <c:pt idx="241">
                  <c:v>1107</c:v>
                </c:pt>
                <c:pt idx="242">
                  <c:v>1108</c:v>
                </c:pt>
                <c:pt idx="243">
                  <c:v>1109</c:v>
                </c:pt>
                <c:pt idx="244">
                  <c:v>1110</c:v>
                </c:pt>
                <c:pt idx="245">
                  <c:v>1111</c:v>
                </c:pt>
                <c:pt idx="246">
                  <c:v>1112</c:v>
                </c:pt>
                <c:pt idx="247">
                  <c:v>1113</c:v>
                </c:pt>
                <c:pt idx="248">
                  <c:v>1114</c:v>
                </c:pt>
              </c:numCache>
            </c:numRef>
          </c:xVal>
          <c:yVal>
            <c:numRef>
              <c:f>Graph!$H$868:$H$1114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A6-4195-8906-56C68FF3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87999"/>
        <c:axId val="997899839"/>
      </c:scatterChart>
      <c:valAx>
        <c:axId val="1562687999"/>
        <c:scaling>
          <c:orientation val="minMax"/>
          <c:max val="1114"/>
          <c:min val="866"/>
        </c:scaling>
        <c:delete val="0"/>
        <c:axPos val="b"/>
        <c:numFmt formatCode="General" sourceLinked="1"/>
        <c:majorTickMark val="out"/>
        <c:minorTickMark val="none"/>
        <c:tickLblPos val="nextTo"/>
        <c:crossAx val="997899839"/>
        <c:crosses val="autoZero"/>
        <c:crossBetween val="midCat"/>
      </c:valAx>
      <c:valAx>
        <c:axId val="997899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2687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Graph!$D$1118:$D$1332</c:f>
              <c:numCache>
                <c:formatCode>General</c:formatCode>
                <c:ptCount val="21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1-4A68-839D-DA14A30696F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Graph!$B$1118:$B$1332</c:f>
              <c:numCache>
                <c:formatCode>General</c:formatCode>
                <c:ptCount val="215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1-4A68-839D-DA14A30696F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Graph!$C$1118:$C$1332</c:f>
              <c:numCache>
                <c:formatCode>General</c:formatCode>
                <c:ptCount val="2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C1-4A68-839D-DA14A30696F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Graph!$E$1118:$E$1332</c:f>
              <c:numCache>
                <c:formatCode>General</c:formatCode>
                <c:ptCount val="21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C1-4A68-839D-DA14A30696F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Graph!$G$1118:$G$1332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C1-4A68-839D-DA14A30696F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Graph!$A$1117:$A$1333</c:f>
              <c:numCache>
                <c:formatCode>General</c:formatCode>
                <c:ptCount val="217"/>
                <c:pt idx="0">
                  <c:v>1116</c:v>
                </c:pt>
                <c:pt idx="1">
                  <c:v>1117</c:v>
                </c:pt>
                <c:pt idx="2">
                  <c:v>1118</c:v>
                </c:pt>
                <c:pt idx="3">
                  <c:v>1119</c:v>
                </c:pt>
                <c:pt idx="4">
                  <c:v>1120</c:v>
                </c:pt>
                <c:pt idx="5">
                  <c:v>1121</c:v>
                </c:pt>
                <c:pt idx="6">
                  <c:v>1122</c:v>
                </c:pt>
                <c:pt idx="7">
                  <c:v>1123</c:v>
                </c:pt>
                <c:pt idx="8">
                  <c:v>1124</c:v>
                </c:pt>
                <c:pt idx="9">
                  <c:v>1125</c:v>
                </c:pt>
                <c:pt idx="10">
                  <c:v>1126</c:v>
                </c:pt>
                <c:pt idx="11">
                  <c:v>1127</c:v>
                </c:pt>
                <c:pt idx="12">
                  <c:v>1128</c:v>
                </c:pt>
                <c:pt idx="13">
                  <c:v>1129</c:v>
                </c:pt>
                <c:pt idx="14">
                  <c:v>1130</c:v>
                </c:pt>
                <c:pt idx="15">
                  <c:v>1131</c:v>
                </c:pt>
                <c:pt idx="16">
                  <c:v>1132</c:v>
                </c:pt>
                <c:pt idx="17">
                  <c:v>1133</c:v>
                </c:pt>
                <c:pt idx="18">
                  <c:v>1134</c:v>
                </c:pt>
                <c:pt idx="19">
                  <c:v>1135</c:v>
                </c:pt>
                <c:pt idx="20">
                  <c:v>1136</c:v>
                </c:pt>
                <c:pt idx="21">
                  <c:v>1137</c:v>
                </c:pt>
                <c:pt idx="22">
                  <c:v>1138</c:v>
                </c:pt>
                <c:pt idx="23">
                  <c:v>1139</c:v>
                </c:pt>
                <c:pt idx="24">
                  <c:v>1140</c:v>
                </c:pt>
                <c:pt idx="25">
                  <c:v>1141</c:v>
                </c:pt>
                <c:pt idx="26">
                  <c:v>1142</c:v>
                </c:pt>
                <c:pt idx="27">
                  <c:v>1143</c:v>
                </c:pt>
                <c:pt idx="28">
                  <c:v>1144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1148</c:v>
                </c:pt>
                <c:pt idx="33">
                  <c:v>1149</c:v>
                </c:pt>
                <c:pt idx="34">
                  <c:v>1150</c:v>
                </c:pt>
                <c:pt idx="35">
                  <c:v>1151</c:v>
                </c:pt>
                <c:pt idx="36">
                  <c:v>1152</c:v>
                </c:pt>
                <c:pt idx="37">
                  <c:v>1153</c:v>
                </c:pt>
                <c:pt idx="38">
                  <c:v>1154</c:v>
                </c:pt>
                <c:pt idx="39">
                  <c:v>1155</c:v>
                </c:pt>
                <c:pt idx="40">
                  <c:v>1156</c:v>
                </c:pt>
                <c:pt idx="41">
                  <c:v>1157</c:v>
                </c:pt>
                <c:pt idx="42">
                  <c:v>1158</c:v>
                </c:pt>
                <c:pt idx="43">
                  <c:v>1159</c:v>
                </c:pt>
                <c:pt idx="44">
                  <c:v>1160</c:v>
                </c:pt>
                <c:pt idx="45">
                  <c:v>1161</c:v>
                </c:pt>
                <c:pt idx="46">
                  <c:v>1162</c:v>
                </c:pt>
                <c:pt idx="47">
                  <c:v>1163</c:v>
                </c:pt>
                <c:pt idx="48">
                  <c:v>1164</c:v>
                </c:pt>
                <c:pt idx="49">
                  <c:v>1165</c:v>
                </c:pt>
                <c:pt idx="50">
                  <c:v>1166</c:v>
                </c:pt>
                <c:pt idx="51">
                  <c:v>1167</c:v>
                </c:pt>
                <c:pt idx="52">
                  <c:v>1168</c:v>
                </c:pt>
                <c:pt idx="53">
                  <c:v>1169</c:v>
                </c:pt>
                <c:pt idx="54">
                  <c:v>1170</c:v>
                </c:pt>
                <c:pt idx="55">
                  <c:v>1171</c:v>
                </c:pt>
                <c:pt idx="56">
                  <c:v>1172</c:v>
                </c:pt>
                <c:pt idx="57">
                  <c:v>1173</c:v>
                </c:pt>
                <c:pt idx="58">
                  <c:v>1174</c:v>
                </c:pt>
                <c:pt idx="59">
                  <c:v>1175</c:v>
                </c:pt>
                <c:pt idx="60">
                  <c:v>1176</c:v>
                </c:pt>
                <c:pt idx="61">
                  <c:v>1177</c:v>
                </c:pt>
                <c:pt idx="62">
                  <c:v>1178</c:v>
                </c:pt>
                <c:pt idx="63">
                  <c:v>1179</c:v>
                </c:pt>
                <c:pt idx="64">
                  <c:v>1180</c:v>
                </c:pt>
                <c:pt idx="65">
                  <c:v>1181</c:v>
                </c:pt>
                <c:pt idx="66">
                  <c:v>1182</c:v>
                </c:pt>
                <c:pt idx="67">
                  <c:v>1183</c:v>
                </c:pt>
                <c:pt idx="68">
                  <c:v>1184</c:v>
                </c:pt>
                <c:pt idx="69">
                  <c:v>1185</c:v>
                </c:pt>
                <c:pt idx="70">
                  <c:v>1186</c:v>
                </c:pt>
                <c:pt idx="71">
                  <c:v>1187</c:v>
                </c:pt>
                <c:pt idx="72">
                  <c:v>1188</c:v>
                </c:pt>
                <c:pt idx="73">
                  <c:v>1189</c:v>
                </c:pt>
                <c:pt idx="74">
                  <c:v>1190</c:v>
                </c:pt>
                <c:pt idx="75">
                  <c:v>1191</c:v>
                </c:pt>
                <c:pt idx="76">
                  <c:v>1192</c:v>
                </c:pt>
                <c:pt idx="77">
                  <c:v>1193</c:v>
                </c:pt>
                <c:pt idx="78">
                  <c:v>1194</c:v>
                </c:pt>
                <c:pt idx="79">
                  <c:v>1195</c:v>
                </c:pt>
                <c:pt idx="80">
                  <c:v>1196</c:v>
                </c:pt>
                <c:pt idx="81">
                  <c:v>1197</c:v>
                </c:pt>
                <c:pt idx="82">
                  <c:v>1198</c:v>
                </c:pt>
                <c:pt idx="83">
                  <c:v>1199</c:v>
                </c:pt>
                <c:pt idx="84">
                  <c:v>1200</c:v>
                </c:pt>
                <c:pt idx="85">
                  <c:v>1201</c:v>
                </c:pt>
                <c:pt idx="86">
                  <c:v>1202</c:v>
                </c:pt>
                <c:pt idx="87">
                  <c:v>1203</c:v>
                </c:pt>
                <c:pt idx="88">
                  <c:v>1204</c:v>
                </c:pt>
                <c:pt idx="89">
                  <c:v>1205</c:v>
                </c:pt>
                <c:pt idx="90">
                  <c:v>1206</c:v>
                </c:pt>
                <c:pt idx="91">
                  <c:v>1207</c:v>
                </c:pt>
                <c:pt idx="92">
                  <c:v>1208</c:v>
                </c:pt>
                <c:pt idx="93">
                  <c:v>1209</c:v>
                </c:pt>
                <c:pt idx="94">
                  <c:v>1210</c:v>
                </c:pt>
                <c:pt idx="95">
                  <c:v>1211</c:v>
                </c:pt>
                <c:pt idx="96">
                  <c:v>1212</c:v>
                </c:pt>
                <c:pt idx="97">
                  <c:v>1213</c:v>
                </c:pt>
                <c:pt idx="98">
                  <c:v>1214</c:v>
                </c:pt>
                <c:pt idx="99">
                  <c:v>1215</c:v>
                </c:pt>
                <c:pt idx="100">
                  <c:v>1216</c:v>
                </c:pt>
                <c:pt idx="101">
                  <c:v>1217</c:v>
                </c:pt>
                <c:pt idx="102">
                  <c:v>1218</c:v>
                </c:pt>
                <c:pt idx="103">
                  <c:v>1219</c:v>
                </c:pt>
                <c:pt idx="104">
                  <c:v>1220</c:v>
                </c:pt>
                <c:pt idx="105">
                  <c:v>1221</c:v>
                </c:pt>
                <c:pt idx="106">
                  <c:v>1222</c:v>
                </c:pt>
                <c:pt idx="107">
                  <c:v>1223</c:v>
                </c:pt>
                <c:pt idx="108">
                  <c:v>1224</c:v>
                </c:pt>
                <c:pt idx="109">
                  <c:v>1225</c:v>
                </c:pt>
                <c:pt idx="110">
                  <c:v>1226</c:v>
                </c:pt>
                <c:pt idx="111">
                  <c:v>1227</c:v>
                </c:pt>
                <c:pt idx="112">
                  <c:v>1228</c:v>
                </c:pt>
                <c:pt idx="113">
                  <c:v>1229</c:v>
                </c:pt>
                <c:pt idx="114">
                  <c:v>1230</c:v>
                </c:pt>
                <c:pt idx="115">
                  <c:v>1231</c:v>
                </c:pt>
                <c:pt idx="116">
                  <c:v>1232</c:v>
                </c:pt>
                <c:pt idx="117">
                  <c:v>1233</c:v>
                </c:pt>
                <c:pt idx="118">
                  <c:v>1234</c:v>
                </c:pt>
                <c:pt idx="119">
                  <c:v>1235</c:v>
                </c:pt>
                <c:pt idx="120">
                  <c:v>1236</c:v>
                </c:pt>
                <c:pt idx="121">
                  <c:v>1237</c:v>
                </c:pt>
                <c:pt idx="122">
                  <c:v>1238</c:v>
                </c:pt>
                <c:pt idx="123">
                  <c:v>1239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1244</c:v>
                </c:pt>
                <c:pt idx="129">
                  <c:v>1245</c:v>
                </c:pt>
                <c:pt idx="130">
                  <c:v>1246</c:v>
                </c:pt>
                <c:pt idx="131">
                  <c:v>1247</c:v>
                </c:pt>
                <c:pt idx="132">
                  <c:v>1248</c:v>
                </c:pt>
                <c:pt idx="133">
                  <c:v>1249</c:v>
                </c:pt>
                <c:pt idx="134">
                  <c:v>1250</c:v>
                </c:pt>
                <c:pt idx="135">
                  <c:v>1251</c:v>
                </c:pt>
                <c:pt idx="136">
                  <c:v>1252</c:v>
                </c:pt>
                <c:pt idx="137">
                  <c:v>1253</c:v>
                </c:pt>
                <c:pt idx="138">
                  <c:v>1254</c:v>
                </c:pt>
                <c:pt idx="139">
                  <c:v>1255</c:v>
                </c:pt>
                <c:pt idx="140">
                  <c:v>1256</c:v>
                </c:pt>
                <c:pt idx="141">
                  <c:v>1257</c:v>
                </c:pt>
                <c:pt idx="142">
                  <c:v>1258</c:v>
                </c:pt>
                <c:pt idx="143">
                  <c:v>1259</c:v>
                </c:pt>
                <c:pt idx="144">
                  <c:v>1260</c:v>
                </c:pt>
                <c:pt idx="145">
                  <c:v>1261</c:v>
                </c:pt>
                <c:pt idx="146">
                  <c:v>1262</c:v>
                </c:pt>
                <c:pt idx="147">
                  <c:v>1263</c:v>
                </c:pt>
                <c:pt idx="148">
                  <c:v>1264</c:v>
                </c:pt>
                <c:pt idx="149">
                  <c:v>1265</c:v>
                </c:pt>
                <c:pt idx="150">
                  <c:v>1266</c:v>
                </c:pt>
                <c:pt idx="151">
                  <c:v>1267</c:v>
                </c:pt>
                <c:pt idx="152">
                  <c:v>1268</c:v>
                </c:pt>
                <c:pt idx="153">
                  <c:v>1269</c:v>
                </c:pt>
                <c:pt idx="154">
                  <c:v>1270</c:v>
                </c:pt>
                <c:pt idx="155">
                  <c:v>1271</c:v>
                </c:pt>
                <c:pt idx="156">
                  <c:v>1272</c:v>
                </c:pt>
                <c:pt idx="157">
                  <c:v>1273</c:v>
                </c:pt>
                <c:pt idx="158">
                  <c:v>1274</c:v>
                </c:pt>
                <c:pt idx="159">
                  <c:v>1275</c:v>
                </c:pt>
                <c:pt idx="160">
                  <c:v>1276</c:v>
                </c:pt>
                <c:pt idx="161">
                  <c:v>1277</c:v>
                </c:pt>
                <c:pt idx="162">
                  <c:v>1278</c:v>
                </c:pt>
                <c:pt idx="163">
                  <c:v>1279</c:v>
                </c:pt>
                <c:pt idx="164">
                  <c:v>1280</c:v>
                </c:pt>
                <c:pt idx="165">
                  <c:v>1281</c:v>
                </c:pt>
                <c:pt idx="166">
                  <c:v>1282</c:v>
                </c:pt>
                <c:pt idx="167">
                  <c:v>1283</c:v>
                </c:pt>
                <c:pt idx="168">
                  <c:v>1284</c:v>
                </c:pt>
                <c:pt idx="169">
                  <c:v>1285</c:v>
                </c:pt>
                <c:pt idx="170">
                  <c:v>1286</c:v>
                </c:pt>
                <c:pt idx="171">
                  <c:v>1287</c:v>
                </c:pt>
                <c:pt idx="172">
                  <c:v>1288</c:v>
                </c:pt>
                <c:pt idx="173">
                  <c:v>1289</c:v>
                </c:pt>
                <c:pt idx="174">
                  <c:v>1290</c:v>
                </c:pt>
                <c:pt idx="175">
                  <c:v>1291</c:v>
                </c:pt>
                <c:pt idx="176">
                  <c:v>1292</c:v>
                </c:pt>
                <c:pt idx="177">
                  <c:v>1293</c:v>
                </c:pt>
                <c:pt idx="178">
                  <c:v>1294</c:v>
                </c:pt>
                <c:pt idx="179">
                  <c:v>1295</c:v>
                </c:pt>
                <c:pt idx="180">
                  <c:v>1296</c:v>
                </c:pt>
                <c:pt idx="181">
                  <c:v>1297</c:v>
                </c:pt>
                <c:pt idx="182">
                  <c:v>1298</c:v>
                </c:pt>
                <c:pt idx="183">
                  <c:v>1299</c:v>
                </c:pt>
                <c:pt idx="184">
                  <c:v>1300</c:v>
                </c:pt>
                <c:pt idx="185">
                  <c:v>1301</c:v>
                </c:pt>
                <c:pt idx="186">
                  <c:v>1302</c:v>
                </c:pt>
                <c:pt idx="187">
                  <c:v>1303</c:v>
                </c:pt>
                <c:pt idx="188">
                  <c:v>1304</c:v>
                </c:pt>
                <c:pt idx="189">
                  <c:v>1305</c:v>
                </c:pt>
                <c:pt idx="190">
                  <c:v>1306</c:v>
                </c:pt>
                <c:pt idx="191">
                  <c:v>1307</c:v>
                </c:pt>
                <c:pt idx="192">
                  <c:v>1308</c:v>
                </c:pt>
                <c:pt idx="193">
                  <c:v>1309</c:v>
                </c:pt>
                <c:pt idx="194">
                  <c:v>1310</c:v>
                </c:pt>
                <c:pt idx="195">
                  <c:v>1311</c:v>
                </c:pt>
                <c:pt idx="196">
                  <c:v>1312</c:v>
                </c:pt>
                <c:pt idx="197">
                  <c:v>1313</c:v>
                </c:pt>
                <c:pt idx="198">
                  <c:v>1314</c:v>
                </c:pt>
                <c:pt idx="199">
                  <c:v>1315</c:v>
                </c:pt>
                <c:pt idx="200">
                  <c:v>1316</c:v>
                </c:pt>
                <c:pt idx="201">
                  <c:v>1317</c:v>
                </c:pt>
                <c:pt idx="202">
                  <c:v>1318</c:v>
                </c:pt>
                <c:pt idx="203">
                  <c:v>1319</c:v>
                </c:pt>
                <c:pt idx="204">
                  <c:v>1320</c:v>
                </c:pt>
                <c:pt idx="205">
                  <c:v>1321</c:v>
                </c:pt>
                <c:pt idx="206">
                  <c:v>1322</c:v>
                </c:pt>
                <c:pt idx="207">
                  <c:v>1323</c:v>
                </c:pt>
                <c:pt idx="208">
                  <c:v>1324</c:v>
                </c:pt>
                <c:pt idx="209">
                  <c:v>1325</c:v>
                </c:pt>
                <c:pt idx="210">
                  <c:v>1326</c:v>
                </c:pt>
                <c:pt idx="211">
                  <c:v>1327</c:v>
                </c:pt>
                <c:pt idx="212">
                  <c:v>1328</c:v>
                </c:pt>
                <c:pt idx="213">
                  <c:v>1329</c:v>
                </c:pt>
                <c:pt idx="214">
                  <c:v>1330</c:v>
                </c:pt>
                <c:pt idx="215">
                  <c:v>1331</c:v>
                </c:pt>
                <c:pt idx="216">
                  <c:v>1332</c:v>
                </c:pt>
              </c:numCache>
            </c:numRef>
          </c:xVal>
          <c:yVal>
            <c:numRef>
              <c:f>Graph!$H$1118:$H$1332</c:f>
              <c:numCache>
                <c:formatCode>General</c:formatCode>
                <c:ptCount val="2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C1-4A68-839D-DA14A306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02095"/>
        <c:axId val="1563102575"/>
      </c:scatterChart>
      <c:valAx>
        <c:axId val="1563102095"/>
        <c:scaling>
          <c:orientation val="minMax"/>
          <c:max val="1332"/>
          <c:min val="1116"/>
        </c:scaling>
        <c:delete val="0"/>
        <c:axPos val="b"/>
        <c:numFmt formatCode="General" sourceLinked="1"/>
        <c:majorTickMark val="out"/>
        <c:minorTickMark val="none"/>
        <c:tickLblPos val="nextTo"/>
        <c:crossAx val="1563102575"/>
        <c:crosses val="autoZero"/>
        <c:crossBetween val="midCat"/>
      </c:valAx>
      <c:valAx>
        <c:axId val="1563102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3102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26B6-9211-BF08-0275-20281988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221</xdr:row>
      <xdr:rowOff>0</xdr:rowOff>
    </xdr:from>
    <xdr:to>
      <xdr:col>14</xdr:col>
      <xdr:colOff>304800</xdr:colOff>
      <xdr:row>235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639D0-1827-B348-8014-61FE5BDD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437</xdr:row>
      <xdr:rowOff>0</xdr:rowOff>
    </xdr:from>
    <xdr:to>
      <xdr:col>14</xdr:col>
      <xdr:colOff>304800</xdr:colOff>
      <xdr:row>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DA15B-5936-2D6E-96EA-8BEE8C63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645</xdr:row>
      <xdr:rowOff>0</xdr:rowOff>
    </xdr:from>
    <xdr:to>
      <xdr:col>14</xdr:col>
      <xdr:colOff>304800</xdr:colOff>
      <xdr:row>659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D9503-B73F-8DF0-6E37-29EF9E650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866</xdr:row>
      <xdr:rowOff>0</xdr:rowOff>
    </xdr:from>
    <xdr:to>
      <xdr:col>14</xdr:col>
      <xdr:colOff>304800</xdr:colOff>
      <xdr:row>880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50F95-B6FB-4454-E80D-45FF89E6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1116</xdr:row>
      <xdr:rowOff>0</xdr:rowOff>
    </xdr:from>
    <xdr:to>
      <xdr:col>14</xdr:col>
      <xdr:colOff>304800</xdr:colOff>
      <xdr:row>1130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BDC54-B9BE-EBD4-8EA4-10AAD7FC9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1AC7-2CE2-4520-A3B6-11DCB7904062}">
  <dimension ref="A1:BH1491"/>
  <sheetViews>
    <sheetView tabSelected="1" topLeftCell="A1333" workbookViewId="0">
      <selection activeCell="A1333" sqref="A1333:A1491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39.486877</v>
      </c>
      <c r="K3">
        <v>13.332239</v>
      </c>
    </row>
    <row r="4" spans="1:60" x14ac:dyDescent="0.25">
      <c r="A4">
        <v>3</v>
      </c>
      <c r="B4">
        <v>51.599117</v>
      </c>
      <c r="C4">
        <v>7.6114059999999997</v>
      </c>
    </row>
    <row r="5" spans="1:60" x14ac:dyDescent="0.25">
      <c r="A5">
        <v>4</v>
      </c>
      <c r="B5">
        <v>51.581149000000003</v>
      </c>
      <c r="C5">
        <v>7.6839069999999996</v>
      </c>
    </row>
    <row r="6" spans="1:60" x14ac:dyDescent="0.25">
      <c r="A6">
        <v>5</v>
      </c>
      <c r="B6">
        <v>51.572395</v>
      </c>
      <c r="C6">
        <v>7.6312499999999996</v>
      </c>
    </row>
    <row r="7" spans="1:60" x14ac:dyDescent="0.25">
      <c r="A7">
        <v>6</v>
      </c>
      <c r="B7">
        <v>51.553699000000002</v>
      </c>
      <c r="C7">
        <v>7.6581239999999999</v>
      </c>
    </row>
    <row r="8" spans="1:60" x14ac:dyDescent="0.25">
      <c r="A8">
        <v>7</v>
      </c>
      <c r="B8">
        <v>51.550989999999999</v>
      </c>
      <c r="C8">
        <v>7.6613550000000004</v>
      </c>
    </row>
    <row r="9" spans="1:60" x14ac:dyDescent="0.25">
      <c r="A9">
        <v>8</v>
      </c>
      <c r="B9">
        <v>51.568386000000004</v>
      </c>
      <c r="C9">
        <v>7.6695830000000003</v>
      </c>
    </row>
    <row r="10" spans="1:60" x14ac:dyDescent="0.25">
      <c r="A10">
        <v>9</v>
      </c>
      <c r="B10">
        <v>51.584636000000003</v>
      </c>
      <c r="C10">
        <v>7.6748960000000004</v>
      </c>
    </row>
    <row r="11" spans="1:60" x14ac:dyDescent="0.25">
      <c r="A11">
        <v>10</v>
      </c>
      <c r="B11">
        <v>51.595157</v>
      </c>
      <c r="C11">
        <v>7.6815619999999996</v>
      </c>
    </row>
    <row r="12" spans="1:60" x14ac:dyDescent="0.25">
      <c r="A12">
        <v>11</v>
      </c>
      <c r="B12">
        <v>51.661720000000003</v>
      </c>
      <c r="C12">
        <v>7.6782810000000001</v>
      </c>
      <c r="D12">
        <v>58.667659</v>
      </c>
      <c r="E12">
        <v>5.8914059999999999</v>
      </c>
    </row>
    <row r="13" spans="1:60" x14ac:dyDescent="0.25">
      <c r="A13">
        <v>12</v>
      </c>
      <c r="B13">
        <v>51.581149000000003</v>
      </c>
      <c r="C13">
        <v>7.6839069999999996</v>
      </c>
      <c r="D13">
        <v>58.685157000000004</v>
      </c>
      <c r="E13">
        <v>5.8507809999999996</v>
      </c>
    </row>
    <row r="14" spans="1:60" x14ac:dyDescent="0.25">
      <c r="A14">
        <v>13</v>
      </c>
      <c r="B14">
        <v>51.581149000000003</v>
      </c>
      <c r="C14">
        <v>7.6839069999999996</v>
      </c>
      <c r="D14">
        <v>58.657398000000001</v>
      </c>
      <c r="E14">
        <v>5.8311460000000004</v>
      </c>
    </row>
    <row r="15" spans="1:60" x14ac:dyDescent="0.25">
      <c r="A15">
        <v>14</v>
      </c>
      <c r="D15">
        <v>58.641249999999999</v>
      </c>
      <c r="E15">
        <v>5.8717180000000004</v>
      </c>
    </row>
    <row r="16" spans="1:60" x14ac:dyDescent="0.25">
      <c r="A16">
        <v>15</v>
      </c>
      <c r="D16">
        <v>58.662241999999999</v>
      </c>
      <c r="E16">
        <v>5.8969269999999998</v>
      </c>
    </row>
    <row r="17" spans="1:9" x14ac:dyDescent="0.25">
      <c r="A17">
        <v>16</v>
      </c>
      <c r="D17">
        <v>58.669429000000001</v>
      </c>
      <c r="E17">
        <v>5.8658330000000003</v>
      </c>
    </row>
    <row r="18" spans="1:9" x14ac:dyDescent="0.25">
      <c r="A18">
        <v>17</v>
      </c>
      <c r="D18">
        <v>58.649844999999999</v>
      </c>
      <c r="E18">
        <v>5.8396869999999996</v>
      </c>
    </row>
    <row r="19" spans="1:9" x14ac:dyDescent="0.25">
      <c r="A19">
        <v>18</v>
      </c>
      <c r="D19">
        <v>58.596355000000003</v>
      </c>
      <c r="E19">
        <v>5.8492189999999997</v>
      </c>
      <c r="F19">
        <v>55.169376</v>
      </c>
      <c r="G19">
        <v>8.0617699999999992</v>
      </c>
    </row>
    <row r="20" spans="1:9" x14ac:dyDescent="0.25">
      <c r="A20">
        <v>19</v>
      </c>
      <c r="D20">
        <v>58.692188000000002</v>
      </c>
      <c r="E20">
        <v>5.7868230000000001</v>
      </c>
      <c r="F20">
        <v>55.162554999999998</v>
      </c>
      <c r="G20">
        <v>8.0342190000000002</v>
      </c>
    </row>
    <row r="21" spans="1:9" x14ac:dyDescent="0.25">
      <c r="A21">
        <v>20</v>
      </c>
      <c r="D21">
        <v>58.667659</v>
      </c>
      <c r="E21">
        <v>5.8914059999999999</v>
      </c>
      <c r="F21">
        <v>55.185676000000001</v>
      </c>
      <c r="G21">
        <v>8.0566139999999997</v>
      </c>
    </row>
    <row r="22" spans="1:9" x14ac:dyDescent="0.25">
      <c r="A22">
        <v>21</v>
      </c>
      <c r="F22">
        <v>55.203749999999999</v>
      </c>
      <c r="G22">
        <v>8.0603119999999997</v>
      </c>
      <c r="H22">
        <v>58.648281000000004</v>
      </c>
      <c r="I22">
        <v>4.7443229999999996</v>
      </c>
    </row>
    <row r="23" spans="1:9" x14ac:dyDescent="0.25">
      <c r="A23">
        <v>22</v>
      </c>
      <c r="F23">
        <v>55.133384</v>
      </c>
      <c r="G23">
        <v>8.0654160000000008</v>
      </c>
      <c r="H23">
        <v>58.722498999999999</v>
      </c>
      <c r="I23">
        <v>4.712656</v>
      </c>
    </row>
    <row r="24" spans="1:9" x14ac:dyDescent="0.25">
      <c r="A24">
        <v>23</v>
      </c>
      <c r="F24">
        <v>55.152915</v>
      </c>
      <c r="G24">
        <v>8.0552080000000004</v>
      </c>
      <c r="H24">
        <v>58.732452000000002</v>
      </c>
      <c r="I24">
        <v>4.7051559999999997</v>
      </c>
    </row>
    <row r="25" spans="1:9" x14ac:dyDescent="0.25">
      <c r="A25">
        <v>24</v>
      </c>
      <c r="F25">
        <v>55.162395000000004</v>
      </c>
      <c r="G25">
        <v>8.0322390000000006</v>
      </c>
      <c r="H25">
        <v>58.723959999999998</v>
      </c>
      <c r="I25">
        <v>4.706302</v>
      </c>
    </row>
    <row r="26" spans="1:9" x14ac:dyDescent="0.25">
      <c r="A26">
        <v>25</v>
      </c>
      <c r="F26">
        <v>55.192138</v>
      </c>
      <c r="G26">
        <v>8.0170829999999995</v>
      </c>
      <c r="H26">
        <v>58.676147</v>
      </c>
      <c r="I26">
        <v>4.7241669999999996</v>
      </c>
    </row>
    <row r="27" spans="1:9" x14ac:dyDescent="0.25">
      <c r="A27">
        <v>26</v>
      </c>
      <c r="F27">
        <v>55.238281000000001</v>
      </c>
      <c r="G27">
        <v>8.0204690000000003</v>
      </c>
      <c r="H27">
        <v>58.699638</v>
      </c>
      <c r="I27">
        <v>4.698385</v>
      </c>
    </row>
    <row r="28" spans="1:9" x14ac:dyDescent="0.25">
      <c r="A28">
        <v>27</v>
      </c>
      <c r="B28">
        <v>72.740815000000012</v>
      </c>
      <c r="C28">
        <v>7.8963109999999999</v>
      </c>
      <c r="F28">
        <v>55.208125000000003</v>
      </c>
      <c r="G28">
        <v>7.8882289999999999</v>
      </c>
      <c r="H28">
        <v>58.691459000000002</v>
      </c>
      <c r="I28">
        <v>4.6934370000000003</v>
      </c>
    </row>
    <row r="29" spans="1:9" x14ac:dyDescent="0.25">
      <c r="A29">
        <v>28</v>
      </c>
      <c r="B29">
        <v>72.724994000000009</v>
      </c>
      <c r="C29">
        <v>7.8864169999999998</v>
      </c>
      <c r="F29">
        <v>55.169376</v>
      </c>
      <c r="G29">
        <v>8.0617699999999992</v>
      </c>
      <c r="H29">
        <v>58.706457999999998</v>
      </c>
      <c r="I29">
        <v>4.6797909999999998</v>
      </c>
    </row>
    <row r="30" spans="1:9" x14ac:dyDescent="0.25">
      <c r="A30">
        <v>29</v>
      </c>
      <c r="B30">
        <v>72.73823800000001</v>
      </c>
      <c r="C30">
        <v>7.8823970000000001</v>
      </c>
      <c r="H30">
        <v>58.745887000000003</v>
      </c>
      <c r="I30">
        <v>4.6740620000000002</v>
      </c>
    </row>
    <row r="31" spans="1:9" x14ac:dyDescent="0.25">
      <c r="A31">
        <v>30</v>
      </c>
      <c r="B31">
        <v>72.748545000000007</v>
      </c>
      <c r="C31">
        <v>7.887499</v>
      </c>
      <c r="H31">
        <v>58.648281000000004</v>
      </c>
      <c r="I31">
        <v>4.7443229999999996</v>
      </c>
    </row>
    <row r="32" spans="1:9" x14ac:dyDescent="0.25">
      <c r="A32">
        <v>31</v>
      </c>
      <c r="B32">
        <v>72.755760000000009</v>
      </c>
      <c r="C32">
        <v>7.8764710000000004</v>
      </c>
      <c r="H32">
        <v>58.648281000000004</v>
      </c>
      <c r="I32">
        <v>4.7443229999999996</v>
      </c>
    </row>
    <row r="33" spans="1:9" x14ac:dyDescent="0.25">
      <c r="A33">
        <v>32</v>
      </c>
      <c r="B33">
        <v>72.757873000000004</v>
      </c>
      <c r="C33">
        <v>7.8793559999999996</v>
      </c>
    </row>
    <row r="34" spans="1:9" x14ac:dyDescent="0.25">
      <c r="A34">
        <v>33</v>
      </c>
      <c r="B34">
        <v>72.725818000000004</v>
      </c>
      <c r="C34">
        <v>7.9147610000000004</v>
      </c>
    </row>
    <row r="35" spans="1:9" x14ac:dyDescent="0.25">
      <c r="A35">
        <v>34</v>
      </c>
      <c r="B35">
        <v>72.703091000000001</v>
      </c>
      <c r="C35">
        <v>7.8709040000000003</v>
      </c>
    </row>
    <row r="36" spans="1:9" x14ac:dyDescent="0.25">
      <c r="A36">
        <v>35</v>
      </c>
      <c r="B36">
        <v>72.703194000000011</v>
      </c>
      <c r="C36">
        <v>7.8636379999999999</v>
      </c>
    </row>
    <row r="37" spans="1:9" x14ac:dyDescent="0.25">
      <c r="A37">
        <v>36</v>
      </c>
      <c r="B37">
        <v>72.758646000000013</v>
      </c>
      <c r="C37">
        <v>7.9260479999999998</v>
      </c>
      <c r="D37">
        <v>78.815606000000002</v>
      </c>
      <c r="E37">
        <v>6.3363339999999999</v>
      </c>
    </row>
    <row r="38" spans="1:9" x14ac:dyDescent="0.25">
      <c r="A38">
        <v>37</v>
      </c>
      <c r="D38">
        <v>78.85637100000001</v>
      </c>
      <c r="E38">
        <v>6.3375190000000003</v>
      </c>
    </row>
    <row r="39" spans="1:9" x14ac:dyDescent="0.25">
      <c r="A39">
        <v>38</v>
      </c>
      <c r="D39">
        <v>78.835963000000007</v>
      </c>
      <c r="E39">
        <v>6.2999499999999999</v>
      </c>
    </row>
    <row r="40" spans="1:9" x14ac:dyDescent="0.25">
      <c r="A40">
        <v>39</v>
      </c>
      <c r="D40">
        <v>78.818132000000006</v>
      </c>
      <c r="E40">
        <v>6.3199459999999998</v>
      </c>
    </row>
    <row r="41" spans="1:9" x14ac:dyDescent="0.25">
      <c r="A41">
        <v>40</v>
      </c>
      <c r="D41">
        <v>78.791797000000003</v>
      </c>
      <c r="E41">
        <v>6.319121</v>
      </c>
    </row>
    <row r="42" spans="1:9" x14ac:dyDescent="0.25">
      <c r="A42">
        <v>41</v>
      </c>
      <c r="D42">
        <v>78.77777900000001</v>
      </c>
      <c r="E42">
        <v>6.3416420000000002</v>
      </c>
      <c r="F42">
        <v>75.814080000000004</v>
      </c>
      <c r="G42">
        <v>9.1694429999999993</v>
      </c>
    </row>
    <row r="43" spans="1:9" x14ac:dyDescent="0.25">
      <c r="A43">
        <v>42</v>
      </c>
      <c r="D43">
        <v>78.765978000000004</v>
      </c>
      <c r="E43">
        <v>6.2708320000000004</v>
      </c>
      <c r="F43">
        <v>75.778468000000004</v>
      </c>
      <c r="G43">
        <v>9.1670719999999992</v>
      </c>
    </row>
    <row r="44" spans="1:9" x14ac:dyDescent="0.25">
      <c r="A44">
        <v>43</v>
      </c>
      <c r="D44">
        <v>78.815606000000002</v>
      </c>
      <c r="E44">
        <v>6.3363339999999999</v>
      </c>
      <c r="F44">
        <v>75.756256000000008</v>
      </c>
      <c r="G44">
        <v>9.1611460000000005</v>
      </c>
    </row>
    <row r="45" spans="1:9" x14ac:dyDescent="0.25">
      <c r="A45">
        <v>44</v>
      </c>
      <c r="D45">
        <v>78.815606000000002</v>
      </c>
      <c r="E45">
        <v>6.3363339999999999</v>
      </c>
      <c r="F45">
        <v>75.716162000000011</v>
      </c>
      <c r="G45">
        <v>9.1616099999999996</v>
      </c>
      <c r="H45">
        <v>78.336430000000007</v>
      </c>
      <c r="I45">
        <v>5.4475020000000001</v>
      </c>
    </row>
    <row r="46" spans="1:9" x14ac:dyDescent="0.25">
      <c r="A46">
        <v>45</v>
      </c>
      <c r="F46">
        <v>75.719409000000013</v>
      </c>
      <c r="G46">
        <v>9.1850070000000006</v>
      </c>
      <c r="H46">
        <v>78.311280000000011</v>
      </c>
      <c r="I46">
        <v>5.5249090000000001</v>
      </c>
    </row>
    <row r="47" spans="1:9" x14ac:dyDescent="0.25">
      <c r="A47">
        <v>46</v>
      </c>
      <c r="F47">
        <v>75.718738999999999</v>
      </c>
      <c r="G47">
        <v>9.2245349999999995</v>
      </c>
      <c r="H47">
        <v>78.333338000000012</v>
      </c>
      <c r="I47">
        <v>5.4892459999999996</v>
      </c>
    </row>
    <row r="48" spans="1:9" x14ac:dyDescent="0.25">
      <c r="A48">
        <v>47</v>
      </c>
      <c r="F48">
        <v>75.736725000000007</v>
      </c>
      <c r="G48">
        <v>9.1683090000000007</v>
      </c>
      <c r="H48">
        <v>78.315506000000013</v>
      </c>
      <c r="I48">
        <v>5.4815149999999999</v>
      </c>
    </row>
    <row r="49" spans="1:9" x14ac:dyDescent="0.25">
      <c r="A49">
        <v>48</v>
      </c>
      <c r="F49">
        <v>75.731417000000008</v>
      </c>
      <c r="G49">
        <v>9.1859339999999996</v>
      </c>
      <c r="H49">
        <v>78.337152000000003</v>
      </c>
      <c r="I49">
        <v>5.4622929999999998</v>
      </c>
    </row>
    <row r="50" spans="1:9" x14ac:dyDescent="0.25">
      <c r="A50">
        <v>49</v>
      </c>
      <c r="F50">
        <v>75.746310000000008</v>
      </c>
      <c r="G50">
        <v>9.2186590000000006</v>
      </c>
      <c r="H50">
        <v>78.329060000000013</v>
      </c>
      <c r="I50">
        <v>5.4547169999999996</v>
      </c>
    </row>
    <row r="51" spans="1:9" x14ac:dyDescent="0.25">
      <c r="A51">
        <v>50</v>
      </c>
      <c r="F51">
        <v>75.814080000000004</v>
      </c>
      <c r="G51">
        <v>9.1694429999999993</v>
      </c>
      <c r="H51">
        <v>78.286235000000005</v>
      </c>
      <c r="I51">
        <v>5.4587370000000002</v>
      </c>
    </row>
    <row r="52" spans="1:9" x14ac:dyDescent="0.25">
      <c r="A52">
        <v>51</v>
      </c>
      <c r="H52">
        <v>78.301849000000004</v>
      </c>
      <c r="I52">
        <v>5.4388959999999997</v>
      </c>
    </row>
    <row r="53" spans="1:9" x14ac:dyDescent="0.25">
      <c r="A53">
        <v>52</v>
      </c>
      <c r="B53">
        <v>93.979034000000013</v>
      </c>
      <c r="C53">
        <v>7.6046209999999999</v>
      </c>
      <c r="H53">
        <v>78.336430000000007</v>
      </c>
      <c r="I53">
        <v>5.4475020000000001</v>
      </c>
    </row>
    <row r="54" spans="1:9" x14ac:dyDescent="0.25">
      <c r="A54">
        <v>53</v>
      </c>
      <c r="B54">
        <v>94.011810000000011</v>
      </c>
      <c r="C54">
        <v>7.5932829999999996</v>
      </c>
      <c r="H54">
        <v>78.336430000000007</v>
      </c>
      <c r="I54">
        <v>5.4475020000000001</v>
      </c>
    </row>
    <row r="55" spans="1:9" x14ac:dyDescent="0.25">
      <c r="A55">
        <v>54</v>
      </c>
      <c r="B55">
        <v>94.007119000000003</v>
      </c>
      <c r="C55">
        <v>7.604724</v>
      </c>
    </row>
    <row r="56" spans="1:9" x14ac:dyDescent="0.25">
      <c r="A56">
        <v>55</v>
      </c>
      <c r="B56">
        <v>94.005523000000011</v>
      </c>
      <c r="C56">
        <v>7.6101869999999998</v>
      </c>
    </row>
    <row r="57" spans="1:9" x14ac:dyDescent="0.25">
      <c r="A57">
        <v>56</v>
      </c>
      <c r="B57">
        <v>94.010469000000001</v>
      </c>
      <c r="C57">
        <v>7.606528</v>
      </c>
    </row>
    <row r="58" spans="1:9" x14ac:dyDescent="0.25">
      <c r="A58">
        <v>57</v>
      </c>
      <c r="B58">
        <v>94.005780000000016</v>
      </c>
      <c r="C58">
        <v>7.5998279999999996</v>
      </c>
    </row>
    <row r="59" spans="1:9" x14ac:dyDescent="0.25">
      <c r="A59">
        <v>58</v>
      </c>
      <c r="B59">
        <v>94.000421000000003</v>
      </c>
      <c r="C59">
        <v>7.6170920000000004</v>
      </c>
    </row>
    <row r="60" spans="1:9" x14ac:dyDescent="0.25">
      <c r="A60">
        <v>59</v>
      </c>
      <c r="B60">
        <v>94.012325000000004</v>
      </c>
      <c r="C60">
        <v>7.6255959999999998</v>
      </c>
      <c r="D60">
        <v>100.87963000000001</v>
      </c>
      <c r="E60">
        <v>5.8403049999999999</v>
      </c>
    </row>
    <row r="61" spans="1:9" x14ac:dyDescent="0.25">
      <c r="A61">
        <v>60</v>
      </c>
      <c r="B61">
        <v>93.979034000000013</v>
      </c>
      <c r="C61">
        <v>7.6046209999999999</v>
      </c>
      <c r="D61">
        <v>100.91204400000001</v>
      </c>
      <c r="E61">
        <v>5.8437580000000002</v>
      </c>
    </row>
    <row r="62" spans="1:9" x14ac:dyDescent="0.25">
      <c r="A62">
        <v>61</v>
      </c>
      <c r="D62">
        <v>100.92358900000001</v>
      </c>
      <c r="E62">
        <v>5.8509729999999998</v>
      </c>
    </row>
    <row r="63" spans="1:9" x14ac:dyDescent="0.25">
      <c r="A63">
        <v>62</v>
      </c>
      <c r="D63">
        <v>100.87133100000001</v>
      </c>
      <c r="E63">
        <v>5.8526740000000004</v>
      </c>
    </row>
    <row r="64" spans="1:9" x14ac:dyDescent="0.25">
      <c r="A64">
        <v>63</v>
      </c>
      <c r="D64">
        <v>100.891378</v>
      </c>
      <c r="E64">
        <v>5.8450980000000001</v>
      </c>
    </row>
    <row r="65" spans="1:9" x14ac:dyDescent="0.25">
      <c r="A65">
        <v>64</v>
      </c>
      <c r="D65">
        <v>100.875556</v>
      </c>
      <c r="E65">
        <v>5.8327289999999996</v>
      </c>
    </row>
    <row r="66" spans="1:9" x14ac:dyDescent="0.25">
      <c r="A66">
        <v>65</v>
      </c>
      <c r="D66">
        <v>100.87963000000001</v>
      </c>
      <c r="E66">
        <v>5.8403049999999999</v>
      </c>
    </row>
    <row r="67" spans="1:9" x14ac:dyDescent="0.25">
      <c r="A67">
        <v>66</v>
      </c>
      <c r="F67">
        <v>99.518319000000005</v>
      </c>
      <c r="G67">
        <v>8.9570139999999991</v>
      </c>
    </row>
    <row r="68" spans="1:9" x14ac:dyDescent="0.25">
      <c r="A68">
        <v>67</v>
      </c>
      <c r="F68">
        <v>99.501882000000009</v>
      </c>
      <c r="G68">
        <v>8.9667539999999999</v>
      </c>
      <c r="H68">
        <v>101.18786200000001</v>
      </c>
      <c r="I68">
        <v>4.7326540000000001</v>
      </c>
    </row>
    <row r="69" spans="1:9" x14ac:dyDescent="0.25">
      <c r="A69">
        <v>68</v>
      </c>
      <c r="F69">
        <v>99.516826000000009</v>
      </c>
      <c r="G69">
        <v>8.9574259999999999</v>
      </c>
      <c r="H69">
        <v>101.18873900000001</v>
      </c>
      <c r="I69">
        <v>4.7717700000000001</v>
      </c>
    </row>
    <row r="70" spans="1:9" x14ac:dyDescent="0.25">
      <c r="A70">
        <v>69</v>
      </c>
      <c r="F70">
        <v>99.484254000000007</v>
      </c>
      <c r="G70">
        <v>8.9648979999999998</v>
      </c>
      <c r="H70">
        <v>101.21677500000001</v>
      </c>
      <c r="I70">
        <v>4.7421879999999996</v>
      </c>
    </row>
    <row r="71" spans="1:9" x14ac:dyDescent="0.25">
      <c r="A71">
        <v>70</v>
      </c>
      <c r="F71">
        <v>99.504045000000005</v>
      </c>
      <c r="G71">
        <v>8.9619619999999998</v>
      </c>
      <c r="H71">
        <v>101.16410400000001</v>
      </c>
      <c r="I71">
        <v>4.7496609999999997</v>
      </c>
    </row>
    <row r="72" spans="1:9" x14ac:dyDescent="0.25">
      <c r="A72">
        <v>71</v>
      </c>
      <c r="F72">
        <v>99.507549000000012</v>
      </c>
      <c r="G72">
        <v>8.9776290000000003</v>
      </c>
      <c r="H72">
        <v>101.194303</v>
      </c>
      <c r="I72">
        <v>4.7312630000000002</v>
      </c>
    </row>
    <row r="73" spans="1:9" x14ac:dyDescent="0.25">
      <c r="A73">
        <v>72</v>
      </c>
      <c r="F73">
        <v>99.521774000000008</v>
      </c>
      <c r="G73">
        <v>8.9613429999999994</v>
      </c>
      <c r="H73">
        <v>101.162351</v>
      </c>
      <c r="I73">
        <v>4.7340970000000002</v>
      </c>
    </row>
    <row r="74" spans="1:9" x14ac:dyDescent="0.25">
      <c r="A74">
        <v>73</v>
      </c>
      <c r="B74">
        <v>119.104827</v>
      </c>
      <c r="C74">
        <v>6.6836310000000001</v>
      </c>
      <c r="F74">
        <v>99.518319000000005</v>
      </c>
      <c r="G74">
        <v>8.9570139999999991</v>
      </c>
      <c r="H74">
        <v>101.16889700000002</v>
      </c>
      <c r="I74">
        <v>4.7254389999999997</v>
      </c>
    </row>
    <row r="75" spans="1:9" x14ac:dyDescent="0.25">
      <c r="A75">
        <v>74</v>
      </c>
      <c r="B75">
        <v>119.07926500000001</v>
      </c>
      <c r="C75">
        <v>6.6466810000000001</v>
      </c>
      <c r="H75">
        <v>101.18786200000001</v>
      </c>
      <c r="I75">
        <v>4.7326540000000001</v>
      </c>
    </row>
    <row r="76" spans="1:9" x14ac:dyDescent="0.25">
      <c r="A76">
        <v>75</v>
      </c>
      <c r="B76">
        <v>119.078182</v>
      </c>
      <c r="C76">
        <v>6.6543590000000004</v>
      </c>
    </row>
    <row r="77" spans="1:9" x14ac:dyDescent="0.25">
      <c r="A77">
        <v>76</v>
      </c>
      <c r="B77">
        <v>119.076171</v>
      </c>
      <c r="C77">
        <v>6.660749</v>
      </c>
    </row>
    <row r="78" spans="1:9" x14ac:dyDescent="0.25">
      <c r="A78">
        <v>77</v>
      </c>
      <c r="B78">
        <v>119.110446</v>
      </c>
      <c r="C78">
        <v>6.6534310000000003</v>
      </c>
    </row>
    <row r="79" spans="1:9" x14ac:dyDescent="0.25">
      <c r="A79">
        <v>78</v>
      </c>
      <c r="B79">
        <v>119.121475</v>
      </c>
      <c r="C79">
        <v>6.6589980000000004</v>
      </c>
    </row>
    <row r="80" spans="1:9" x14ac:dyDescent="0.25">
      <c r="A80">
        <v>79</v>
      </c>
      <c r="B80">
        <v>119.140849</v>
      </c>
      <c r="C80">
        <v>6.6623469999999996</v>
      </c>
    </row>
    <row r="81" spans="1:9" x14ac:dyDescent="0.25">
      <c r="A81">
        <v>80</v>
      </c>
      <c r="B81">
        <v>119.208617</v>
      </c>
      <c r="C81">
        <v>6.6421450000000002</v>
      </c>
      <c r="D81">
        <v>126.04144600000001</v>
      </c>
      <c r="E81">
        <v>4.7972279999999996</v>
      </c>
    </row>
    <row r="82" spans="1:9" x14ac:dyDescent="0.25">
      <c r="A82">
        <v>81</v>
      </c>
      <c r="B82">
        <v>119.104827</v>
      </c>
      <c r="C82">
        <v>6.6836310000000001</v>
      </c>
      <c r="D82">
        <v>126.142352</v>
      </c>
      <c r="E82">
        <v>4.8966909999999997</v>
      </c>
    </row>
    <row r="83" spans="1:9" x14ac:dyDescent="0.25">
      <c r="A83">
        <v>82</v>
      </c>
      <c r="D83">
        <v>126.12823</v>
      </c>
      <c r="E83">
        <v>4.8353640000000002</v>
      </c>
    </row>
    <row r="84" spans="1:9" x14ac:dyDescent="0.25">
      <c r="A84">
        <v>83</v>
      </c>
      <c r="D84">
        <v>126.086589</v>
      </c>
      <c r="E84">
        <v>4.8140799999999997</v>
      </c>
    </row>
    <row r="85" spans="1:9" x14ac:dyDescent="0.25">
      <c r="A85">
        <v>84</v>
      </c>
      <c r="D85">
        <v>126.088187</v>
      </c>
      <c r="E85">
        <v>4.7819219999999998</v>
      </c>
    </row>
    <row r="86" spans="1:9" x14ac:dyDescent="0.25">
      <c r="A86">
        <v>85</v>
      </c>
      <c r="D86">
        <v>126.04711500000001</v>
      </c>
      <c r="E86">
        <v>4.7678010000000004</v>
      </c>
    </row>
    <row r="87" spans="1:9" x14ac:dyDescent="0.25">
      <c r="A87">
        <v>86</v>
      </c>
      <c r="D87">
        <v>126.13745800000001</v>
      </c>
      <c r="E87">
        <v>4.7544019999999998</v>
      </c>
    </row>
    <row r="88" spans="1:9" x14ac:dyDescent="0.25">
      <c r="A88">
        <v>87</v>
      </c>
      <c r="D88">
        <v>126.12359600000001</v>
      </c>
      <c r="E88">
        <v>4.6806549999999998</v>
      </c>
    </row>
    <row r="89" spans="1:9" x14ac:dyDescent="0.25">
      <c r="A89">
        <v>88</v>
      </c>
      <c r="D89">
        <v>126.04144600000001</v>
      </c>
      <c r="E89">
        <v>4.7972279999999996</v>
      </c>
    </row>
    <row r="90" spans="1:9" x14ac:dyDescent="0.25">
      <c r="A90">
        <v>89</v>
      </c>
      <c r="F90">
        <v>126.094989</v>
      </c>
      <c r="G90">
        <v>7.2116119999999997</v>
      </c>
      <c r="H90">
        <v>127.219802</v>
      </c>
      <c r="I90">
        <v>3.4900829999999998</v>
      </c>
    </row>
    <row r="91" spans="1:9" x14ac:dyDescent="0.25">
      <c r="A91">
        <v>90</v>
      </c>
      <c r="F91">
        <v>126.08798200000001</v>
      </c>
      <c r="G91">
        <v>7.2137770000000003</v>
      </c>
      <c r="H91">
        <v>127.214702</v>
      </c>
      <c r="I91">
        <v>3.44937</v>
      </c>
    </row>
    <row r="92" spans="1:9" x14ac:dyDescent="0.25">
      <c r="A92">
        <v>91</v>
      </c>
      <c r="F92">
        <v>126.107105</v>
      </c>
      <c r="G92">
        <v>7.2359359999999997</v>
      </c>
      <c r="H92">
        <v>127.21825699999999</v>
      </c>
      <c r="I92">
        <v>3.466634</v>
      </c>
    </row>
    <row r="93" spans="1:9" x14ac:dyDescent="0.25">
      <c r="A93">
        <v>92</v>
      </c>
      <c r="F93">
        <v>126.05123500000001</v>
      </c>
      <c r="G93">
        <v>7.2098079999999998</v>
      </c>
      <c r="H93">
        <v>127.18841900000001</v>
      </c>
      <c r="I93">
        <v>3.437929</v>
      </c>
    </row>
    <row r="94" spans="1:9" x14ac:dyDescent="0.25">
      <c r="A94">
        <v>93</v>
      </c>
      <c r="F94">
        <v>126.06597500000001</v>
      </c>
      <c r="G94">
        <v>7.1940379999999999</v>
      </c>
      <c r="H94">
        <v>127.18326500000001</v>
      </c>
      <c r="I94">
        <v>3.4379810000000002</v>
      </c>
    </row>
    <row r="95" spans="1:9" x14ac:dyDescent="0.25">
      <c r="A95">
        <v>94</v>
      </c>
      <c r="F95">
        <v>126.08009699999999</v>
      </c>
      <c r="G95">
        <v>7.2305250000000001</v>
      </c>
      <c r="H95">
        <v>127.20939200000001</v>
      </c>
      <c r="I95">
        <v>3.4194279999999999</v>
      </c>
    </row>
    <row r="96" spans="1:9" x14ac:dyDescent="0.25">
      <c r="A96">
        <v>95</v>
      </c>
      <c r="B96">
        <v>150.900901</v>
      </c>
      <c r="C96">
        <v>7.6021210000000004</v>
      </c>
      <c r="F96">
        <v>126.180072</v>
      </c>
      <c r="G96">
        <v>7.246759</v>
      </c>
      <c r="H96">
        <v>127.24623800000001</v>
      </c>
      <c r="I96">
        <v>3.4301469999999998</v>
      </c>
    </row>
    <row r="97" spans="1:9" x14ac:dyDescent="0.25">
      <c r="A97">
        <v>96</v>
      </c>
      <c r="B97">
        <v>150.900901</v>
      </c>
      <c r="C97">
        <v>7.6021210000000004</v>
      </c>
      <c r="F97">
        <v>126.094989</v>
      </c>
      <c r="G97">
        <v>7.2116119999999997</v>
      </c>
      <c r="H97">
        <v>127.26922500000001</v>
      </c>
      <c r="I97">
        <v>3.4174699999999998</v>
      </c>
    </row>
    <row r="98" spans="1:9" x14ac:dyDescent="0.25">
      <c r="A98">
        <v>97</v>
      </c>
      <c r="B98">
        <v>150.900901</v>
      </c>
      <c r="C98">
        <v>7.6021210000000004</v>
      </c>
      <c r="H98">
        <v>127.219802</v>
      </c>
      <c r="I98">
        <v>3.4900829999999998</v>
      </c>
    </row>
    <row r="99" spans="1:9" x14ac:dyDescent="0.25">
      <c r="A99">
        <v>98</v>
      </c>
      <c r="B99">
        <v>150.900901</v>
      </c>
      <c r="C99">
        <v>7.6021210000000004</v>
      </c>
      <c r="H99">
        <v>127.219802</v>
      </c>
      <c r="I99">
        <v>3.4900829999999998</v>
      </c>
    </row>
    <row r="100" spans="1:9" x14ac:dyDescent="0.25">
      <c r="A100">
        <v>99</v>
      </c>
      <c r="B100">
        <v>150.900901</v>
      </c>
      <c r="C100">
        <v>7.6021210000000004</v>
      </c>
    </row>
    <row r="101" spans="1:9" x14ac:dyDescent="0.25">
      <c r="A101">
        <v>100</v>
      </c>
      <c r="B101">
        <v>150.900901</v>
      </c>
      <c r="C101">
        <v>7.6021210000000004</v>
      </c>
    </row>
    <row r="102" spans="1:9" x14ac:dyDescent="0.25">
      <c r="A102">
        <v>101</v>
      </c>
      <c r="B102">
        <v>150.900901</v>
      </c>
      <c r="C102">
        <v>7.6021210000000004</v>
      </c>
    </row>
    <row r="103" spans="1:9" x14ac:dyDescent="0.25">
      <c r="A103">
        <v>102</v>
      </c>
      <c r="B103">
        <v>150.900901</v>
      </c>
      <c r="C103">
        <v>7.6021210000000004</v>
      </c>
      <c r="D103">
        <v>155.83233999999999</v>
      </c>
      <c r="E103">
        <v>5.9367979999999996</v>
      </c>
    </row>
    <row r="104" spans="1:9" x14ac:dyDescent="0.25">
      <c r="A104">
        <v>103</v>
      </c>
      <c r="B104">
        <v>150.900901</v>
      </c>
      <c r="C104">
        <v>7.6021210000000004</v>
      </c>
      <c r="D104">
        <v>155.83058800000001</v>
      </c>
      <c r="E104">
        <v>5.8552559999999998</v>
      </c>
    </row>
    <row r="105" spans="1:9" x14ac:dyDescent="0.25">
      <c r="A105">
        <v>104</v>
      </c>
      <c r="D105">
        <v>155.811207</v>
      </c>
      <c r="E105">
        <v>5.9617959999999997</v>
      </c>
    </row>
    <row r="106" spans="1:9" x14ac:dyDescent="0.25">
      <c r="A106">
        <v>105</v>
      </c>
      <c r="D106">
        <v>155.878626</v>
      </c>
      <c r="E106">
        <v>5.9408180000000002</v>
      </c>
    </row>
    <row r="107" spans="1:9" x14ac:dyDescent="0.25">
      <c r="A107">
        <v>106</v>
      </c>
      <c r="D107">
        <v>155.87481300000002</v>
      </c>
      <c r="E107">
        <v>5.9125209999999999</v>
      </c>
    </row>
    <row r="108" spans="1:9" x14ac:dyDescent="0.25">
      <c r="A108">
        <v>107</v>
      </c>
      <c r="D108">
        <v>155.92310900000001</v>
      </c>
      <c r="E108">
        <v>5.957776</v>
      </c>
    </row>
    <row r="109" spans="1:9" x14ac:dyDescent="0.25">
      <c r="A109">
        <v>108</v>
      </c>
      <c r="D109">
        <v>155.94723099999999</v>
      </c>
      <c r="E109">
        <v>5.8900480000000002</v>
      </c>
    </row>
    <row r="110" spans="1:9" x14ac:dyDescent="0.25">
      <c r="A110">
        <v>109</v>
      </c>
      <c r="D110">
        <v>155.83233999999999</v>
      </c>
      <c r="E110">
        <v>5.9367979999999996</v>
      </c>
      <c r="F110">
        <v>154.12418400000001</v>
      </c>
      <c r="G110">
        <v>8.8363859999999992</v>
      </c>
    </row>
    <row r="111" spans="1:9" x14ac:dyDescent="0.25">
      <c r="A111">
        <v>110</v>
      </c>
      <c r="F111">
        <v>154.09753499999999</v>
      </c>
      <c r="G111">
        <v>8.8559719999999995</v>
      </c>
    </row>
    <row r="112" spans="1:9" x14ac:dyDescent="0.25">
      <c r="A112">
        <v>111</v>
      </c>
      <c r="F112">
        <v>154.09908200000001</v>
      </c>
      <c r="G112">
        <v>8.8624150000000004</v>
      </c>
    </row>
    <row r="113" spans="1:9" x14ac:dyDescent="0.25">
      <c r="A113">
        <v>112</v>
      </c>
      <c r="F113">
        <v>154.09568000000002</v>
      </c>
      <c r="G113">
        <v>8.8637560000000004</v>
      </c>
      <c r="H113">
        <v>155.92986100000002</v>
      </c>
      <c r="I113">
        <v>5.2157539999999996</v>
      </c>
    </row>
    <row r="114" spans="1:9" x14ac:dyDescent="0.25">
      <c r="A114">
        <v>113</v>
      </c>
      <c r="F114">
        <v>153.99583999999999</v>
      </c>
      <c r="G114">
        <v>8.8912279999999999</v>
      </c>
      <c r="H114">
        <v>155.917181</v>
      </c>
      <c r="I114">
        <v>5.1686940000000003</v>
      </c>
    </row>
    <row r="115" spans="1:9" x14ac:dyDescent="0.25">
      <c r="A115">
        <v>114</v>
      </c>
      <c r="F115">
        <v>154.019035</v>
      </c>
      <c r="G115">
        <v>8.8788060000000009</v>
      </c>
      <c r="H115">
        <v>155.837391</v>
      </c>
      <c r="I115">
        <v>5.151891</v>
      </c>
    </row>
    <row r="116" spans="1:9" x14ac:dyDescent="0.25">
      <c r="A116">
        <v>115</v>
      </c>
      <c r="F116">
        <v>153.94594599999999</v>
      </c>
      <c r="G116">
        <v>8.8808159999999994</v>
      </c>
      <c r="H116">
        <v>155.84295800000001</v>
      </c>
      <c r="I116">
        <v>5.1039560000000002</v>
      </c>
    </row>
    <row r="117" spans="1:9" x14ac:dyDescent="0.25">
      <c r="A117">
        <v>116</v>
      </c>
      <c r="F117">
        <v>154.12418400000001</v>
      </c>
      <c r="G117">
        <v>8.8363859999999992</v>
      </c>
      <c r="H117">
        <v>155.77914799999999</v>
      </c>
      <c r="I117">
        <v>5.0596800000000002</v>
      </c>
    </row>
    <row r="118" spans="1:9" x14ac:dyDescent="0.25">
      <c r="A118">
        <v>117</v>
      </c>
      <c r="F118">
        <v>154.12418400000001</v>
      </c>
      <c r="G118">
        <v>8.8363859999999992</v>
      </c>
      <c r="H118">
        <v>155.92986100000002</v>
      </c>
      <c r="I118">
        <v>5.2157539999999996</v>
      </c>
    </row>
    <row r="119" spans="1:9" x14ac:dyDescent="0.25">
      <c r="A119">
        <v>118</v>
      </c>
      <c r="B119">
        <v>171.75701000000001</v>
      </c>
      <c r="C119">
        <v>7.105963</v>
      </c>
      <c r="H119">
        <v>155.92986100000002</v>
      </c>
      <c r="I119">
        <v>5.2157539999999996</v>
      </c>
    </row>
    <row r="120" spans="1:9" x14ac:dyDescent="0.25">
      <c r="A120">
        <v>119</v>
      </c>
      <c r="B120">
        <v>171.80077</v>
      </c>
      <c r="C120">
        <v>7.0515330000000001</v>
      </c>
    </row>
    <row r="121" spans="1:9" x14ac:dyDescent="0.25">
      <c r="A121">
        <v>120</v>
      </c>
      <c r="B121">
        <v>171.74700999999999</v>
      </c>
      <c r="C121">
        <v>7.10555</v>
      </c>
    </row>
    <row r="122" spans="1:9" x14ac:dyDescent="0.25">
      <c r="A122">
        <v>121</v>
      </c>
      <c r="B122">
        <v>171.77711299999999</v>
      </c>
      <c r="C122">
        <v>7.1045189999999998</v>
      </c>
    </row>
    <row r="123" spans="1:9" x14ac:dyDescent="0.25">
      <c r="A123">
        <v>122</v>
      </c>
      <c r="B123">
        <v>171.75397000000001</v>
      </c>
      <c r="C123">
        <v>7.1158590000000004</v>
      </c>
    </row>
    <row r="124" spans="1:9" x14ac:dyDescent="0.25">
      <c r="A124">
        <v>123</v>
      </c>
      <c r="B124">
        <v>171.73170099999999</v>
      </c>
      <c r="C124">
        <v>7.0877670000000004</v>
      </c>
    </row>
    <row r="125" spans="1:9" x14ac:dyDescent="0.25">
      <c r="A125">
        <v>124</v>
      </c>
      <c r="B125">
        <v>171.74031100000002</v>
      </c>
      <c r="C125">
        <v>7.0796239999999999</v>
      </c>
      <c r="D125">
        <v>178.53670199999999</v>
      </c>
      <c r="E125">
        <v>5.3098210000000003</v>
      </c>
    </row>
    <row r="126" spans="1:9" x14ac:dyDescent="0.25">
      <c r="A126">
        <v>125</v>
      </c>
      <c r="B126">
        <v>171.691292</v>
      </c>
      <c r="C126">
        <v>7.0723560000000001</v>
      </c>
      <c r="D126">
        <v>178.57324599999998</v>
      </c>
      <c r="E126">
        <v>5.2751320000000002</v>
      </c>
    </row>
    <row r="127" spans="1:9" x14ac:dyDescent="0.25">
      <c r="A127">
        <v>126</v>
      </c>
      <c r="B127">
        <v>171.75701000000001</v>
      </c>
      <c r="C127">
        <v>7.105963</v>
      </c>
      <c r="D127">
        <v>178.546133</v>
      </c>
      <c r="E127">
        <v>5.2697710000000004</v>
      </c>
    </row>
    <row r="128" spans="1:9" x14ac:dyDescent="0.25">
      <c r="A128">
        <v>127</v>
      </c>
      <c r="D128">
        <v>178.66576600000002</v>
      </c>
      <c r="E128">
        <v>5.3290470000000001</v>
      </c>
    </row>
    <row r="129" spans="1:9" x14ac:dyDescent="0.25">
      <c r="A129">
        <v>128</v>
      </c>
      <c r="D129">
        <v>178.64762400000001</v>
      </c>
      <c r="E129">
        <v>5.346984</v>
      </c>
    </row>
    <row r="130" spans="1:9" x14ac:dyDescent="0.25">
      <c r="A130">
        <v>129</v>
      </c>
      <c r="D130">
        <v>178.606596</v>
      </c>
      <c r="E130">
        <v>5.3177589999999997</v>
      </c>
    </row>
    <row r="131" spans="1:9" x14ac:dyDescent="0.25">
      <c r="A131">
        <v>130</v>
      </c>
      <c r="D131">
        <v>178.74519599999999</v>
      </c>
      <c r="E131">
        <v>5.3496639999999998</v>
      </c>
    </row>
    <row r="132" spans="1:9" x14ac:dyDescent="0.25">
      <c r="A132">
        <v>131</v>
      </c>
      <c r="D132">
        <v>178.53670199999999</v>
      </c>
      <c r="E132">
        <v>5.3098210000000003</v>
      </c>
    </row>
    <row r="133" spans="1:9" x14ac:dyDescent="0.25">
      <c r="A133">
        <v>132</v>
      </c>
    </row>
    <row r="134" spans="1:9" x14ac:dyDescent="0.25">
      <c r="A134">
        <v>133</v>
      </c>
      <c r="F134">
        <v>178.59355399999998</v>
      </c>
      <c r="G134">
        <v>7.6423249999999996</v>
      </c>
      <c r="H134">
        <v>180.01863299999999</v>
      </c>
      <c r="I134">
        <v>4.1349859999999996</v>
      </c>
    </row>
    <row r="135" spans="1:9" x14ac:dyDescent="0.25">
      <c r="A135">
        <v>134</v>
      </c>
      <c r="F135">
        <v>178.572937</v>
      </c>
      <c r="G135">
        <v>7.6367589999999996</v>
      </c>
      <c r="H135">
        <v>179.98250100000001</v>
      </c>
      <c r="I135">
        <v>4.1004519999999998</v>
      </c>
    </row>
    <row r="136" spans="1:9" x14ac:dyDescent="0.25">
      <c r="A136">
        <v>135</v>
      </c>
      <c r="F136">
        <v>178.55046300000001</v>
      </c>
      <c r="G136">
        <v>7.6658299999999997</v>
      </c>
      <c r="H136">
        <v>179.96915300000001</v>
      </c>
      <c r="I136">
        <v>4.1139559999999999</v>
      </c>
    </row>
    <row r="137" spans="1:9" x14ac:dyDescent="0.25">
      <c r="A137">
        <v>136</v>
      </c>
      <c r="F137">
        <v>178.56149500000001</v>
      </c>
      <c r="G137">
        <v>7.6769629999999998</v>
      </c>
      <c r="H137">
        <v>179.92271299999999</v>
      </c>
      <c r="I137">
        <v>4.1336459999999997</v>
      </c>
    </row>
    <row r="138" spans="1:9" x14ac:dyDescent="0.25">
      <c r="A138">
        <v>137</v>
      </c>
      <c r="F138">
        <v>178.54727</v>
      </c>
      <c r="G138">
        <v>7.7579380000000002</v>
      </c>
      <c r="H138">
        <v>180.01863299999999</v>
      </c>
      <c r="I138">
        <v>4.1349859999999996</v>
      </c>
    </row>
    <row r="139" spans="1:9" x14ac:dyDescent="0.25">
      <c r="A139">
        <v>138</v>
      </c>
      <c r="F139">
        <v>178.55103200000002</v>
      </c>
      <c r="G139">
        <v>7.7309289999999997</v>
      </c>
      <c r="H139">
        <v>179.98260500000001</v>
      </c>
      <c r="I139">
        <v>4.0571039999999998</v>
      </c>
    </row>
    <row r="140" spans="1:9" x14ac:dyDescent="0.25">
      <c r="A140">
        <v>139</v>
      </c>
      <c r="B140">
        <v>197.71124900000001</v>
      </c>
      <c r="C140">
        <v>6.7071699999999996</v>
      </c>
      <c r="F140">
        <v>178.59355399999998</v>
      </c>
      <c r="G140">
        <v>7.6423249999999996</v>
      </c>
      <c r="H140">
        <v>179.96786400000002</v>
      </c>
      <c r="I140">
        <v>4.073753</v>
      </c>
    </row>
    <row r="141" spans="1:9" x14ac:dyDescent="0.25">
      <c r="A141">
        <v>140</v>
      </c>
      <c r="B141">
        <v>197.71671499999999</v>
      </c>
      <c r="C141">
        <v>6.7015510000000003</v>
      </c>
      <c r="H141">
        <v>180.01863299999999</v>
      </c>
      <c r="I141">
        <v>4.1349859999999996</v>
      </c>
    </row>
    <row r="142" spans="1:9" x14ac:dyDescent="0.25">
      <c r="A142">
        <v>141</v>
      </c>
      <c r="B142">
        <v>197.707797</v>
      </c>
      <c r="C142">
        <v>6.7116020000000001</v>
      </c>
      <c r="H142">
        <v>180.01863299999999</v>
      </c>
      <c r="I142">
        <v>4.1349859999999996</v>
      </c>
    </row>
    <row r="143" spans="1:9" x14ac:dyDescent="0.25">
      <c r="A143">
        <v>142</v>
      </c>
      <c r="B143">
        <v>197.70346699999999</v>
      </c>
      <c r="C143">
        <v>6.6938709999999997</v>
      </c>
    </row>
    <row r="144" spans="1:9" x14ac:dyDescent="0.25">
      <c r="A144">
        <v>143</v>
      </c>
      <c r="B144">
        <v>197.698058</v>
      </c>
      <c r="C144">
        <v>6.7300550000000001</v>
      </c>
    </row>
    <row r="145" spans="1:9" x14ac:dyDescent="0.25">
      <c r="A145">
        <v>144</v>
      </c>
      <c r="B145">
        <v>197.720011</v>
      </c>
      <c r="C145">
        <v>6.7229419999999998</v>
      </c>
    </row>
    <row r="146" spans="1:9" x14ac:dyDescent="0.25">
      <c r="A146">
        <v>145</v>
      </c>
      <c r="B146">
        <v>197.735117</v>
      </c>
      <c r="C146">
        <v>6.726756</v>
      </c>
    </row>
    <row r="147" spans="1:9" x14ac:dyDescent="0.25">
      <c r="A147">
        <v>146</v>
      </c>
      <c r="B147">
        <v>197.742075</v>
      </c>
      <c r="C147">
        <v>6.7068599999999998</v>
      </c>
      <c r="D147">
        <v>204.68191000000002</v>
      </c>
      <c r="E147">
        <v>5.144933</v>
      </c>
    </row>
    <row r="148" spans="1:9" x14ac:dyDescent="0.25">
      <c r="A148">
        <v>147</v>
      </c>
      <c r="B148">
        <v>197.71124900000001</v>
      </c>
      <c r="C148">
        <v>6.7071699999999996</v>
      </c>
      <c r="D148">
        <v>204.638407</v>
      </c>
      <c r="E148">
        <v>5.142665</v>
      </c>
    </row>
    <row r="149" spans="1:9" x14ac:dyDescent="0.25">
      <c r="A149">
        <v>148</v>
      </c>
      <c r="D149">
        <v>204.67021399999999</v>
      </c>
      <c r="E149">
        <v>5.1148829999999998</v>
      </c>
    </row>
    <row r="150" spans="1:9" x14ac:dyDescent="0.25">
      <c r="A150">
        <v>149</v>
      </c>
      <c r="D150">
        <v>204.682841</v>
      </c>
      <c r="E150">
        <v>5.1021000000000001</v>
      </c>
    </row>
    <row r="151" spans="1:9" x14ac:dyDescent="0.25">
      <c r="A151">
        <v>150</v>
      </c>
      <c r="D151">
        <v>204.666144</v>
      </c>
      <c r="E151">
        <v>5.159726</v>
      </c>
    </row>
    <row r="152" spans="1:9" x14ac:dyDescent="0.25">
      <c r="A152">
        <v>151</v>
      </c>
      <c r="D152">
        <v>204.67036300000001</v>
      </c>
      <c r="E152">
        <v>5.1648800000000001</v>
      </c>
    </row>
    <row r="153" spans="1:9" x14ac:dyDescent="0.25">
      <c r="A153">
        <v>152</v>
      </c>
      <c r="D153">
        <v>204.75778400000002</v>
      </c>
      <c r="E153">
        <v>5.1552930000000003</v>
      </c>
    </row>
    <row r="154" spans="1:9" x14ac:dyDescent="0.25">
      <c r="A154">
        <v>153</v>
      </c>
      <c r="D154">
        <v>204.68191000000002</v>
      </c>
      <c r="E154">
        <v>5.144933</v>
      </c>
    </row>
    <row r="155" spans="1:9" x14ac:dyDescent="0.25">
      <c r="A155">
        <v>154</v>
      </c>
      <c r="F155">
        <v>204.25765799999999</v>
      </c>
      <c r="G155">
        <v>7.79474</v>
      </c>
    </row>
    <row r="156" spans="1:9" x14ac:dyDescent="0.25">
      <c r="A156">
        <v>155</v>
      </c>
      <c r="F156">
        <v>204.24338</v>
      </c>
      <c r="G156">
        <v>7.7894310000000004</v>
      </c>
      <c r="H156">
        <v>205.76571899999999</v>
      </c>
      <c r="I156">
        <v>4.2035910000000003</v>
      </c>
    </row>
    <row r="157" spans="1:9" x14ac:dyDescent="0.25">
      <c r="A157">
        <v>156</v>
      </c>
      <c r="F157">
        <v>204.253478</v>
      </c>
      <c r="G157">
        <v>7.8056159999999997</v>
      </c>
      <c r="H157">
        <v>205.74432999999999</v>
      </c>
      <c r="I157">
        <v>4.1764270000000003</v>
      </c>
    </row>
    <row r="158" spans="1:9" x14ac:dyDescent="0.25">
      <c r="A158">
        <v>157</v>
      </c>
      <c r="F158">
        <v>204.24249900000001</v>
      </c>
      <c r="G158">
        <v>7.7840189999999998</v>
      </c>
      <c r="H158">
        <v>205.74339900000001</v>
      </c>
      <c r="I158">
        <v>4.164212</v>
      </c>
    </row>
    <row r="159" spans="1:9" x14ac:dyDescent="0.25">
      <c r="A159">
        <v>158</v>
      </c>
      <c r="F159">
        <v>204.198229</v>
      </c>
      <c r="G159">
        <v>7.7600509999999998</v>
      </c>
      <c r="H159">
        <v>205.74649700000001</v>
      </c>
      <c r="I159">
        <v>4.1829219999999996</v>
      </c>
    </row>
    <row r="160" spans="1:9" x14ac:dyDescent="0.25">
      <c r="A160">
        <v>159</v>
      </c>
      <c r="F160">
        <v>204.20410000000001</v>
      </c>
      <c r="G160">
        <v>7.7728339999999996</v>
      </c>
      <c r="H160">
        <v>205.74139300000002</v>
      </c>
      <c r="I160">
        <v>4.1984370000000002</v>
      </c>
    </row>
    <row r="161" spans="1:9" x14ac:dyDescent="0.25">
      <c r="A161">
        <v>160</v>
      </c>
      <c r="B161">
        <v>220.120454</v>
      </c>
      <c r="C161">
        <v>7.0831809999999997</v>
      </c>
      <c r="F161">
        <v>204.263068</v>
      </c>
      <c r="G161">
        <v>7.8013890000000004</v>
      </c>
      <c r="H161">
        <v>205.77901700000001</v>
      </c>
      <c r="I161">
        <v>4.2448259999999998</v>
      </c>
    </row>
    <row r="162" spans="1:9" x14ac:dyDescent="0.25">
      <c r="A162">
        <v>161</v>
      </c>
      <c r="B162">
        <v>220.13696899999999</v>
      </c>
      <c r="C162">
        <v>7.1048989999999996</v>
      </c>
      <c r="F162">
        <v>204.22642400000001</v>
      </c>
      <c r="G162">
        <v>7.7876269999999996</v>
      </c>
      <c r="H162">
        <v>205.76571899999999</v>
      </c>
      <c r="I162">
        <v>4.2035910000000003</v>
      </c>
    </row>
    <row r="163" spans="1:9" x14ac:dyDescent="0.25">
      <c r="A163">
        <v>162</v>
      </c>
      <c r="B163">
        <v>220.139646</v>
      </c>
      <c r="C163">
        <v>7.1244440000000004</v>
      </c>
      <c r="F163">
        <v>204.25765799999999</v>
      </c>
      <c r="G163">
        <v>7.79474</v>
      </c>
      <c r="H163">
        <v>205.76571899999999</v>
      </c>
      <c r="I163">
        <v>4.2035910000000003</v>
      </c>
    </row>
    <row r="164" spans="1:9" x14ac:dyDescent="0.25">
      <c r="A164">
        <v>163</v>
      </c>
      <c r="B164">
        <v>220.154191</v>
      </c>
      <c r="C164">
        <v>7.1192419999999998</v>
      </c>
      <c r="H164">
        <v>205.76571899999999</v>
      </c>
      <c r="I164">
        <v>4.2035910000000003</v>
      </c>
    </row>
    <row r="165" spans="1:9" x14ac:dyDescent="0.25">
      <c r="A165">
        <v>164</v>
      </c>
      <c r="B165">
        <v>220.16707</v>
      </c>
      <c r="C165">
        <v>7.1039899999999996</v>
      </c>
    </row>
    <row r="166" spans="1:9" x14ac:dyDescent="0.25">
      <c r="A166">
        <v>165</v>
      </c>
      <c r="B166">
        <v>220.154293</v>
      </c>
      <c r="C166">
        <v>7.1127269999999996</v>
      </c>
    </row>
    <row r="167" spans="1:9" x14ac:dyDescent="0.25">
      <c r="A167">
        <v>166</v>
      </c>
      <c r="B167">
        <v>220.171413</v>
      </c>
      <c r="C167">
        <v>7.0980299999999996</v>
      </c>
    </row>
    <row r="168" spans="1:9" x14ac:dyDescent="0.25">
      <c r="A168">
        <v>167</v>
      </c>
      <c r="B168">
        <v>220.09580800000001</v>
      </c>
      <c r="C168">
        <v>7.1063130000000001</v>
      </c>
    </row>
    <row r="169" spans="1:9" x14ac:dyDescent="0.25">
      <c r="A169">
        <v>168</v>
      </c>
      <c r="B169">
        <v>220.120454</v>
      </c>
      <c r="C169">
        <v>7.0831809999999997</v>
      </c>
      <c r="D169">
        <v>227.06504999999999</v>
      </c>
      <c r="E169">
        <v>5.5957569999999999</v>
      </c>
    </row>
    <row r="170" spans="1:9" x14ac:dyDescent="0.25">
      <c r="A170">
        <v>169</v>
      </c>
      <c r="B170">
        <v>220.120454</v>
      </c>
      <c r="C170">
        <v>7.0831809999999997</v>
      </c>
      <c r="D170">
        <v>227.108383</v>
      </c>
      <c r="E170">
        <v>5.6219700000000001</v>
      </c>
    </row>
    <row r="171" spans="1:9" x14ac:dyDescent="0.25">
      <c r="A171">
        <v>170</v>
      </c>
      <c r="D171">
        <v>227.117727</v>
      </c>
      <c r="E171">
        <v>5.6197480000000004</v>
      </c>
    </row>
    <row r="172" spans="1:9" x14ac:dyDescent="0.25">
      <c r="A172">
        <v>171</v>
      </c>
      <c r="D172">
        <v>227.098332</v>
      </c>
      <c r="E172">
        <v>5.6255050000000004</v>
      </c>
    </row>
    <row r="173" spans="1:9" x14ac:dyDescent="0.25">
      <c r="A173">
        <v>172</v>
      </c>
      <c r="D173">
        <v>227.06661600000001</v>
      </c>
      <c r="E173">
        <v>5.6194439999999997</v>
      </c>
    </row>
    <row r="174" spans="1:9" x14ac:dyDescent="0.25">
      <c r="A174">
        <v>173</v>
      </c>
      <c r="D174">
        <v>227.08848399999999</v>
      </c>
      <c r="E174">
        <v>5.6897469999999997</v>
      </c>
    </row>
    <row r="175" spans="1:9" x14ac:dyDescent="0.25">
      <c r="A175">
        <v>174</v>
      </c>
      <c r="D175">
        <v>227.074242</v>
      </c>
      <c r="E175">
        <v>5.6599490000000001</v>
      </c>
    </row>
    <row r="176" spans="1:9" x14ac:dyDescent="0.25">
      <c r="A176">
        <v>175</v>
      </c>
      <c r="D176">
        <v>227.06504999999999</v>
      </c>
      <c r="E176">
        <v>5.5957569999999999</v>
      </c>
      <c r="F176">
        <v>226.21611100000001</v>
      </c>
      <c r="G176">
        <v>8.4702020000000005</v>
      </c>
    </row>
    <row r="177" spans="1:9" x14ac:dyDescent="0.25">
      <c r="A177">
        <v>176</v>
      </c>
      <c r="D177">
        <v>227.06504999999999</v>
      </c>
      <c r="E177">
        <v>5.5957569999999999</v>
      </c>
      <c r="F177">
        <v>226.24257499999999</v>
      </c>
      <c r="G177">
        <v>8.4725249999999992</v>
      </c>
    </row>
    <row r="178" spans="1:9" x14ac:dyDescent="0.25">
      <c r="A178">
        <v>177</v>
      </c>
      <c r="F178">
        <v>226.21777700000001</v>
      </c>
      <c r="G178">
        <v>8.4614130000000003</v>
      </c>
      <c r="H178">
        <v>228.20383699999999</v>
      </c>
      <c r="I178">
        <v>4.8453540000000004</v>
      </c>
    </row>
    <row r="179" spans="1:9" x14ac:dyDescent="0.25">
      <c r="A179">
        <v>178</v>
      </c>
      <c r="F179">
        <v>226.24570700000001</v>
      </c>
      <c r="G179">
        <v>8.4542929999999998</v>
      </c>
      <c r="H179">
        <v>228.17262500000001</v>
      </c>
      <c r="I179">
        <v>4.8119189999999996</v>
      </c>
    </row>
    <row r="180" spans="1:9" x14ac:dyDescent="0.25">
      <c r="A180">
        <v>179</v>
      </c>
      <c r="F180">
        <v>226.23282799999998</v>
      </c>
      <c r="G180">
        <v>8.4354040000000001</v>
      </c>
      <c r="H180">
        <v>228.17616200000001</v>
      </c>
      <c r="I180">
        <v>4.8091410000000003</v>
      </c>
    </row>
    <row r="181" spans="1:9" x14ac:dyDescent="0.25">
      <c r="A181">
        <v>180</v>
      </c>
      <c r="F181">
        <v>226.214394</v>
      </c>
      <c r="G181">
        <v>8.49</v>
      </c>
      <c r="H181">
        <v>228.198937</v>
      </c>
      <c r="I181">
        <v>4.7922729999999998</v>
      </c>
    </row>
    <row r="182" spans="1:9" x14ac:dyDescent="0.25">
      <c r="A182">
        <v>181</v>
      </c>
      <c r="F182">
        <v>226.20191800000001</v>
      </c>
      <c r="G182">
        <v>8.4743429999999993</v>
      </c>
      <c r="H182">
        <v>228.191766</v>
      </c>
      <c r="I182">
        <v>4.815404</v>
      </c>
    </row>
    <row r="183" spans="1:9" x14ac:dyDescent="0.25">
      <c r="A183">
        <v>182</v>
      </c>
      <c r="B183">
        <v>244.271514</v>
      </c>
      <c r="C183">
        <v>7.4106560000000004</v>
      </c>
      <c r="F183">
        <v>226.18994900000001</v>
      </c>
      <c r="G183">
        <v>8.4767170000000007</v>
      </c>
      <c r="H183">
        <v>228.21914200000001</v>
      </c>
      <c r="I183">
        <v>4.7980299999999998</v>
      </c>
    </row>
    <row r="184" spans="1:9" x14ac:dyDescent="0.25">
      <c r="A184">
        <v>183</v>
      </c>
      <c r="B184">
        <v>244.278434</v>
      </c>
      <c r="C184">
        <v>7.3918179999999998</v>
      </c>
      <c r="F184">
        <v>226.23979700000001</v>
      </c>
      <c r="G184">
        <v>8.4131309999999999</v>
      </c>
      <c r="H184">
        <v>228.15747500000001</v>
      </c>
      <c r="I184">
        <v>4.7608079999999999</v>
      </c>
    </row>
    <row r="185" spans="1:9" x14ac:dyDescent="0.25">
      <c r="A185">
        <v>184</v>
      </c>
      <c r="B185">
        <v>244.27393599999999</v>
      </c>
      <c r="C185">
        <v>7.3807580000000002</v>
      </c>
      <c r="F185">
        <v>226.21611100000001</v>
      </c>
      <c r="G185">
        <v>8.4702020000000005</v>
      </c>
      <c r="H185">
        <v>228.13484800000001</v>
      </c>
      <c r="I185">
        <v>4.760656</v>
      </c>
    </row>
    <row r="186" spans="1:9" x14ac:dyDescent="0.25">
      <c r="A186">
        <v>185</v>
      </c>
      <c r="B186">
        <v>244.27358100000001</v>
      </c>
      <c r="C186">
        <v>7.3922730000000003</v>
      </c>
      <c r="H186">
        <v>228.20383699999999</v>
      </c>
      <c r="I186">
        <v>4.8453540000000004</v>
      </c>
    </row>
    <row r="187" spans="1:9" x14ac:dyDescent="0.25">
      <c r="A187">
        <v>186</v>
      </c>
      <c r="B187">
        <v>244.25681600000001</v>
      </c>
      <c r="C187">
        <v>7.4045949999999996</v>
      </c>
      <c r="H187">
        <v>228.20383699999999</v>
      </c>
      <c r="I187">
        <v>4.8453540000000004</v>
      </c>
    </row>
    <row r="188" spans="1:9" x14ac:dyDescent="0.25">
      <c r="A188">
        <v>187</v>
      </c>
      <c r="B188">
        <v>244.26449099999999</v>
      </c>
      <c r="C188">
        <v>7.4011110000000002</v>
      </c>
    </row>
    <row r="189" spans="1:9" x14ac:dyDescent="0.25">
      <c r="A189">
        <v>188</v>
      </c>
      <c r="B189">
        <v>244.29646199999999</v>
      </c>
      <c r="C189">
        <v>7.4036359999999997</v>
      </c>
    </row>
    <row r="190" spans="1:9" x14ac:dyDescent="0.25">
      <c r="A190">
        <v>189</v>
      </c>
      <c r="B190">
        <v>244.27913899999999</v>
      </c>
      <c r="C190">
        <v>7.3902020000000004</v>
      </c>
    </row>
    <row r="191" spans="1:9" x14ac:dyDescent="0.25">
      <c r="A191">
        <v>190</v>
      </c>
      <c r="B191">
        <v>244.28823</v>
      </c>
      <c r="C191">
        <v>7.4020200000000003</v>
      </c>
      <c r="D191">
        <v>252.105906</v>
      </c>
      <c r="E191">
        <v>5.6013130000000002</v>
      </c>
    </row>
    <row r="192" spans="1:9" x14ac:dyDescent="0.25">
      <c r="A192">
        <v>191</v>
      </c>
      <c r="B192">
        <v>244.31727100000001</v>
      </c>
      <c r="C192">
        <v>7.3870199999999997</v>
      </c>
      <c r="D192">
        <v>252.090957</v>
      </c>
      <c r="E192">
        <v>5.6089900000000004</v>
      </c>
    </row>
    <row r="193" spans="1:9" x14ac:dyDescent="0.25">
      <c r="A193">
        <v>192</v>
      </c>
      <c r="B193">
        <v>244.271514</v>
      </c>
      <c r="C193">
        <v>7.4106560000000004</v>
      </c>
      <c r="D193">
        <v>252.16045299999999</v>
      </c>
      <c r="E193">
        <v>5.6131820000000001</v>
      </c>
    </row>
    <row r="194" spans="1:9" x14ac:dyDescent="0.25">
      <c r="A194">
        <v>193</v>
      </c>
      <c r="D194">
        <v>252.14959199999998</v>
      </c>
      <c r="E194">
        <v>5.600454</v>
      </c>
    </row>
    <row r="195" spans="1:9" x14ac:dyDescent="0.25">
      <c r="A195">
        <v>194</v>
      </c>
      <c r="D195">
        <v>252.095099</v>
      </c>
      <c r="E195">
        <v>5.6118180000000004</v>
      </c>
    </row>
    <row r="196" spans="1:9" x14ac:dyDescent="0.25">
      <c r="A196">
        <v>195</v>
      </c>
      <c r="D196">
        <v>252.10100800000001</v>
      </c>
      <c r="E196">
        <v>5.5932829999999996</v>
      </c>
    </row>
    <row r="197" spans="1:9" x14ac:dyDescent="0.25">
      <c r="A197">
        <v>196</v>
      </c>
      <c r="D197">
        <v>252.107776</v>
      </c>
      <c r="E197">
        <v>5.6047979999999997</v>
      </c>
    </row>
    <row r="198" spans="1:9" x14ac:dyDescent="0.25">
      <c r="A198">
        <v>197</v>
      </c>
      <c r="D198">
        <v>252.113383</v>
      </c>
      <c r="E198">
        <v>5.6088380000000004</v>
      </c>
    </row>
    <row r="199" spans="1:9" x14ac:dyDescent="0.25">
      <c r="A199">
        <v>198</v>
      </c>
      <c r="D199">
        <v>252.081817</v>
      </c>
      <c r="E199">
        <v>5.554494</v>
      </c>
      <c r="F199">
        <v>250.06863300000001</v>
      </c>
      <c r="G199">
        <v>8.5195959999999999</v>
      </c>
    </row>
    <row r="200" spans="1:9" x14ac:dyDescent="0.25">
      <c r="A200">
        <v>199</v>
      </c>
      <c r="D200">
        <v>252.105906</v>
      </c>
      <c r="E200">
        <v>5.6013130000000002</v>
      </c>
      <c r="F200">
        <v>250.09121199999998</v>
      </c>
      <c r="G200">
        <v>8.5204540000000009</v>
      </c>
    </row>
    <row r="201" spans="1:9" x14ac:dyDescent="0.25">
      <c r="A201">
        <v>200</v>
      </c>
      <c r="F201">
        <v>250.10979399999999</v>
      </c>
      <c r="G201">
        <v>8.5493430000000004</v>
      </c>
    </row>
    <row r="202" spans="1:9" x14ac:dyDescent="0.25">
      <c r="A202">
        <v>201</v>
      </c>
      <c r="F202">
        <v>250.098536</v>
      </c>
      <c r="G202">
        <v>8.5646470000000008</v>
      </c>
      <c r="H202">
        <v>253.033637</v>
      </c>
      <c r="I202">
        <v>4.6622219999999999</v>
      </c>
    </row>
    <row r="203" spans="1:9" x14ac:dyDescent="0.25">
      <c r="A203">
        <v>202</v>
      </c>
      <c r="F203">
        <v>250.08757299999999</v>
      </c>
      <c r="G203">
        <v>8.5586359999999999</v>
      </c>
      <c r="H203">
        <v>253.090857</v>
      </c>
      <c r="I203">
        <v>4.6738379999999999</v>
      </c>
    </row>
    <row r="204" spans="1:9" x14ac:dyDescent="0.25">
      <c r="A204">
        <v>203</v>
      </c>
      <c r="F204">
        <v>250.09116299999999</v>
      </c>
      <c r="G204">
        <v>8.5466660000000001</v>
      </c>
      <c r="H204">
        <v>253.11136099999999</v>
      </c>
      <c r="I204">
        <v>4.6841410000000003</v>
      </c>
    </row>
    <row r="205" spans="1:9" x14ac:dyDescent="0.25">
      <c r="A205">
        <v>204</v>
      </c>
      <c r="B205">
        <v>266.12797399999999</v>
      </c>
      <c r="C205">
        <v>7.1397979999999999</v>
      </c>
      <c r="F205">
        <v>250.09858600000001</v>
      </c>
      <c r="G205">
        <v>8.5380800000000008</v>
      </c>
      <c r="H205">
        <v>253.08469700000001</v>
      </c>
      <c r="I205">
        <v>4.6680299999999999</v>
      </c>
    </row>
    <row r="206" spans="1:9" x14ac:dyDescent="0.25">
      <c r="A206">
        <v>205</v>
      </c>
      <c r="B206">
        <v>266.14636100000001</v>
      </c>
      <c r="C206">
        <v>7.1143939999999999</v>
      </c>
      <c r="F206">
        <v>250.12222199999999</v>
      </c>
      <c r="G206">
        <v>8.5292429999999992</v>
      </c>
      <c r="H206">
        <v>253.08888899999999</v>
      </c>
      <c r="I206">
        <v>4.6830809999999996</v>
      </c>
    </row>
    <row r="207" spans="1:9" x14ac:dyDescent="0.25">
      <c r="A207">
        <v>206</v>
      </c>
      <c r="B207">
        <v>266.143283</v>
      </c>
      <c r="C207">
        <v>7.1133329999999999</v>
      </c>
      <c r="F207">
        <v>250.09777700000001</v>
      </c>
      <c r="G207">
        <v>8.5605049999999991</v>
      </c>
      <c r="H207">
        <v>253.136313</v>
      </c>
      <c r="I207">
        <v>4.6720199999999998</v>
      </c>
    </row>
    <row r="208" spans="1:9" x14ac:dyDescent="0.25">
      <c r="A208">
        <v>207</v>
      </c>
      <c r="B208">
        <v>266.12767300000002</v>
      </c>
      <c r="C208">
        <v>7.1437369999999998</v>
      </c>
      <c r="F208">
        <v>250.06863300000001</v>
      </c>
      <c r="G208">
        <v>8.5195959999999999</v>
      </c>
      <c r="H208">
        <v>253.161361</v>
      </c>
      <c r="I208">
        <v>4.6547980000000004</v>
      </c>
    </row>
    <row r="209" spans="1:11" x14ac:dyDescent="0.25">
      <c r="A209">
        <v>208</v>
      </c>
      <c r="B209">
        <v>266.16979500000002</v>
      </c>
      <c r="C209">
        <v>7.1340909999999997</v>
      </c>
      <c r="H209">
        <v>253.17616200000001</v>
      </c>
      <c r="I209">
        <v>4.6530800000000001</v>
      </c>
    </row>
    <row r="210" spans="1:11" x14ac:dyDescent="0.25">
      <c r="A210">
        <v>209</v>
      </c>
      <c r="B210">
        <v>266.17418900000001</v>
      </c>
      <c r="C210">
        <v>7.1282319999999997</v>
      </c>
      <c r="H210">
        <v>253.17005</v>
      </c>
      <c r="I210">
        <v>4.6692929999999997</v>
      </c>
    </row>
    <row r="211" spans="1:11" x14ac:dyDescent="0.25">
      <c r="A211">
        <v>210</v>
      </c>
      <c r="B211">
        <v>266.15919000000002</v>
      </c>
      <c r="C211">
        <v>7.1378279999999998</v>
      </c>
      <c r="H211">
        <v>253.033637</v>
      </c>
      <c r="I211">
        <v>4.6622219999999999</v>
      </c>
    </row>
    <row r="212" spans="1:11" x14ac:dyDescent="0.25">
      <c r="A212">
        <v>211</v>
      </c>
      <c r="B212">
        <v>266.17510099999998</v>
      </c>
      <c r="C212">
        <v>7.1244440000000004</v>
      </c>
      <c r="H212">
        <v>253.014644</v>
      </c>
      <c r="I212">
        <v>4.6622219999999999</v>
      </c>
    </row>
    <row r="213" spans="1:11" x14ac:dyDescent="0.25">
      <c r="A213">
        <v>212</v>
      </c>
      <c r="B213">
        <v>266.17813000000001</v>
      </c>
      <c r="C213">
        <v>7.1139890000000001</v>
      </c>
    </row>
    <row r="214" spans="1:11" x14ac:dyDescent="0.25">
      <c r="A214">
        <v>213</v>
      </c>
      <c r="B214">
        <v>266.178382</v>
      </c>
      <c r="C214">
        <v>7.1120200000000002</v>
      </c>
    </row>
    <row r="215" spans="1:11" x14ac:dyDescent="0.25">
      <c r="A215">
        <v>214</v>
      </c>
      <c r="B215">
        <v>266.18388600000003</v>
      </c>
      <c r="C215">
        <v>7.0979789999999996</v>
      </c>
      <c r="D215">
        <v>272.57393500000001</v>
      </c>
      <c r="E215">
        <v>5.7017670000000003</v>
      </c>
    </row>
    <row r="216" spans="1:11" x14ac:dyDescent="0.25">
      <c r="A216">
        <v>215</v>
      </c>
      <c r="B216">
        <v>266.19843200000003</v>
      </c>
      <c r="C216">
        <v>7.1930810000000003</v>
      </c>
      <c r="D216">
        <v>272.57393500000001</v>
      </c>
      <c r="E216">
        <v>5.7017670000000003</v>
      </c>
    </row>
    <row r="217" spans="1:11" x14ac:dyDescent="0.25">
      <c r="A217">
        <v>216</v>
      </c>
      <c r="B217">
        <v>266.12797399999999</v>
      </c>
      <c r="C217">
        <v>7.1397979999999999</v>
      </c>
      <c r="D217">
        <v>272.57393500000001</v>
      </c>
      <c r="E217">
        <v>5.7017670000000003</v>
      </c>
    </row>
    <row r="218" spans="1:11" x14ac:dyDescent="0.25">
      <c r="A218">
        <v>217</v>
      </c>
      <c r="D218">
        <v>272.57393500000001</v>
      </c>
      <c r="E218">
        <v>5.7017670000000003</v>
      </c>
    </row>
    <row r="219" spans="1:11" x14ac:dyDescent="0.25">
      <c r="A219">
        <v>218</v>
      </c>
      <c r="D219">
        <v>272.57393500000001</v>
      </c>
      <c r="E219">
        <v>5.7017670000000003</v>
      </c>
      <c r="J219">
        <v>235.79818</v>
      </c>
      <c r="K219">
        <v>13.533181000000001</v>
      </c>
    </row>
    <row r="220" spans="1:11" x14ac:dyDescent="0.25">
      <c r="A220">
        <v>219</v>
      </c>
    </row>
    <row r="221" spans="1:11" x14ac:dyDescent="0.25">
      <c r="A221">
        <v>220</v>
      </c>
    </row>
    <row r="222" spans="1:11" x14ac:dyDescent="0.25">
      <c r="A222">
        <v>221</v>
      </c>
    </row>
    <row r="223" spans="1:11" x14ac:dyDescent="0.25">
      <c r="A223">
        <v>222</v>
      </c>
    </row>
    <row r="224" spans="1:1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1" x14ac:dyDescent="0.25">
      <c r="A241">
        <v>240</v>
      </c>
    </row>
    <row r="242" spans="1:11" x14ac:dyDescent="0.25">
      <c r="A242">
        <v>241</v>
      </c>
    </row>
    <row r="243" spans="1:11" x14ac:dyDescent="0.25">
      <c r="A243">
        <v>242</v>
      </c>
    </row>
    <row r="244" spans="1:11" x14ac:dyDescent="0.25">
      <c r="A244">
        <v>243</v>
      </c>
    </row>
    <row r="245" spans="1:11" x14ac:dyDescent="0.25">
      <c r="A245">
        <v>244</v>
      </c>
    </row>
    <row r="246" spans="1:11" x14ac:dyDescent="0.25">
      <c r="A246">
        <v>245</v>
      </c>
    </row>
    <row r="247" spans="1:11" x14ac:dyDescent="0.25">
      <c r="A247">
        <v>246</v>
      </c>
    </row>
    <row r="248" spans="1:11" x14ac:dyDescent="0.25">
      <c r="A248">
        <v>247</v>
      </c>
    </row>
    <row r="249" spans="1:11" x14ac:dyDescent="0.25">
      <c r="A249">
        <v>248</v>
      </c>
    </row>
    <row r="250" spans="1:11" x14ac:dyDescent="0.25">
      <c r="A250">
        <v>249</v>
      </c>
    </row>
    <row r="251" spans="1:11" x14ac:dyDescent="0.25">
      <c r="A251">
        <v>250</v>
      </c>
    </row>
    <row r="252" spans="1:11" x14ac:dyDescent="0.25">
      <c r="A252">
        <v>251</v>
      </c>
      <c r="J252">
        <v>236.02626100000001</v>
      </c>
      <c r="K252">
        <v>13.419141</v>
      </c>
    </row>
    <row r="253" spans="1:11" x14ac:dyDescent="0.25">
      <c r="A253">
        <v>252</v>
      </c>
      <c r="B253">
        <v>241.32323</v>
      </c>
      <c r="C253">
        <v>4.7398480000000003</v>
      </c>
    </row>
    <row r="254" spans="1:11" x14ac:dyDescent="0.25">
      <c r="A254">
        <v>253</v>
      </c>
      <c r="B254">
        <v>241.31494800000002</v>
      </c>
      <c r="C254">
        <v>4.6957069999999996</v>
      </c>
      <c r="H254">
        <v>251.40944200000001</v>
      </c>
      <c r="I254">
        <v>6.314495</v>
      </c>
    </row>
    <row r="255" spans="1:11" x14ac:dyDescent="0.25">
      <c r="A255">
        <v>254</v>
      </c>
      <c r="B255">
        <v>241.33727199999998</v>
      </c>
      <c r="C255">
        <v>4.6872730000000002</v>
      </c>
      <c r="H255">
        <v>251.40944200000001</v>
      </c>
      <c r="I255">
        <v>6.314495</v>
      </c>
    </row>
    <row r="256" spans="1:11" x14ac:dyDescent="0.25">
      <c r="A256">
        <v>255</v>
      </c>
      <c r="B256">
        <v>241.294141</v>
      </c>
      <c r="C256">
        <v>4.705959</v>
      </c>
      <c r="H256">
        <v>251.414142</v>
      </c>
      <c r="I256">
        <v>6.3066659999999999</v>
      </c>
    </row>
    <row r="257" spans="1:9" x14ac:dyDescent="0.25">
      <c r="A257">
        <v>256</v>
      </c>
      <c r="B257">
        <v>241.29585700000001</v>
      </c>
      <c r="C257">
        <v>4.7217169999999999</v>
      </c>
      <c r="H257">
        <v>251.380301</v>
      </c>
      <c r="I257">
        <v>6.3062620000000003</v>
      </c>
    </row>
    <row r="258" spans="1:9" x14ac:dyDescent="0.25">
      <c r="A258">
        <v>257</v>
      </c>
      <c r="B258">
        <v>241.26782700000001</v>
      </c>
      <c r="C258">
        <v>4.7143940000000004</v>
      </c>
      <c r="H258">
        <v>251.37525099999999</v>
      </c>
      <c r="I258">
        <v>6.3190400000000002</v>
      </c>
    </row>
    <row r="259" spans="1:9" x14ac:dyDescent="0.25">
      <c r="A259">
        <v>258</v>
      </c>
      <c r="B259">
        <v>241.29716999999999</v>
      </c>
      <c r="C259">
        <v>4.698283</v>
      </c>
      <c r="H259">
        <v>251.37863400000001</v>
      </c>
      <c r="I259">
        <v>6.3356560000000002</v>
      </c>
    </row>
    <row r="260" spans="1:9" x14ac:dyDescent="0.25">
      <c r="A260">
        <v>259</v>
      </c>
      <c r="B260">
        <v>241.26686699999999</v>
      </c>
      <c r="C260">
        <v>4.7111109999999998</v>
      </c>
      <c r="H260">
        <v>251.40474599999999</v>
      </c>
      <c r="I260">
        <v>6.3554040000000001</v>
      </c>
    </row>
    <row r="261" spans="1:9" x14ac:dyDescent="0.25">
      <c r="A261">
        <v>260</v>
      </c>
      <c r="B261">
        <v>241.317725</v>
      </c>
      <c r="C261">
        <v>4.7651009999999996</v>
      </c>
      <c r="H261">
        <v>251.465552</v>
      </c>
      <c r="I261">
        <v>6.3580300000000003</v>
      </c>
    </row>
    <row r="262" spans="1:9" x14ac:dyDescent="0.25">
      <c r="A262">
        <v>261</v>
      </c>
      <c r="B262">
        <v>241.32323</v>
      </c>
      <c r="C262">
        <v>4.7398480000000003</v>
      </c>
      <c r="H262">
        <v>251.37343099999998</v>
      </c>
      <c r="I262">
        <v>6.3449489999999997</v>
      </c>
    </row>
    <row r="263" spans="1:9" x14ac:dyDescent="0.25">
      <c r="A263">
        <v>262</v>
      </c>
      <c r="H263">
        <v>251.40944200000001</v>
      </c>
      <c r="I263">
        <v>6.314495</v>
      </c>
    </row>
    <row r="264" spans="1:9" x14ac:dyDescent="0.25">
      <c r="A264">
        <v>263</v>
      </c>
      <c r="D264">
        <v>230.21080900000001</v>
      </c>
      <c r="E264">
        <v>6.9438890000000004</v>
      </c>
    </row>
    <row r="265" spans="1:9" x14ac:dyDescent="0.25">
      <c r="A265">
        <v>264</v>
      </c>
      <c r="D265">
        <v>230.187827</v>
      </c>
      <c r="E265">
        <v>6.946313</v>
      </c>
    </row>
    <row r="266" spans="1:9" x14ac:dyDescent="0.25">
      <c r="A266">
        <v>265</v>
      </c>
      <c r="D266">
        <v>230.18595999999999</v>
      </c>
      <c r="E266">
        <v>6.9301510000000004</v>
      </c>
    </row>
    <row r="267" spans="1:9" x14ac:dyDescent="0.25">
      <c r="A267">
        <v>266</v>
      </c>
      <c r="D267">
        <v>230.16702000000001</v>
      </c>
      <c r="E267">
        <v>6.9481820000000001</v>
      </c>
    </row>
    <row r="268" spans="1:9" x14ac:dyDescent="0.25">
      <c r="A268">
        <v>267</v>
      </c>
      <c r="D268">
        <v>230.13111000000001</v>
      </c>
      <c r="E268">
        <v>6.9288889999999999</v>
      </c>
    </row>
    <row r="269" spans="1:9" x14ac:dyDescent="0.25">
      <c r="A269">
        <v>268</v>
      </c>
      <c r="D269">
        <v>230.18005099999999</v>
      </c>
      <c r="E269">
        <v>6.9271209999999996</v>
      </c>
    </row>
    <row r="270" spans="1:9" x14ac:dyDescent="0.25">
      <c r="A270">
        <v>269</v>
      </c>
      <c r="D270">
        <v>230.17580699999999</v>
      </c>
      <c r="E270">
        <v>6.9258579999999998</v>
      </c>
    </row>
    <row r="271" spans="1:9" x14ac:dyDescent="0.25">
      <c r="A271">
        <v>270</v>
      </c>
      <c r="D271">
        <v>230.181363</v>
      </c>
      <c r="E271">
        <v>6.9206060000000003</v>
      </c>
    </row>
    <row r="272" spans="1:9" x14ac:dyDescent="0.25">
      <c r="A272">
        <v>271</v>
      </c>
      <c r="D272">
        <v>230.12247400000001</v>
      </c>
      <c r="E272">
        <v>6.984394</v>
      </c>
      <c r="F272">
        <v>233.063231</v>
      </c>
      <c r="G272">
        <v>4.7071719999999999</v>
      </c>
    </row>
    <row r="273" spans="1:9" x14ac:dyDescent="0.25">
      <c r="A273">
        <v>272</v>
      </c>
      <c r="D273">
        <v>230.21080900000001</v>
      </c>
      <c r="E273">
        <v>6.9438890000000004</v>
      </c>
      <c r="F273">
        <v>233.025555</v>
      </c>
      <c r="G273">
        <v>4.6758579999999998</v>
      </c>
    </row>
    <row r="274" spans="1:9" x14ac:dyDescent="0.25">
      <c r="A274">
        <v>273</v>
      </c>
      <c r="F274">
        <v>233.061564</v>
      </c>
      <c r="G274">
        <v>4.6806559999999999</v>
      </c>
    </row>
    <row r="275" spans="1:9" x14ac:dyDescent="0.25">
      <c r="A275">
        <v>274</v>
      </c>
      <c r="F275">
        <v>233.08186799999999</v>
      </c>
      <c r="G275">
        <v>4.6544439999999998</v>
      </c>
    </row>
    <row r="276" spans="1:9" x14ac:dyDescent="0.25">
      <c r="A276">
        <v>275</v>
      </c>
      <c r="F276">
        <v>233.06388899999999</v>
      </c>
      <c r="G276">
        <v>4.7019190000000002</v>
      </c>
      <c r="H276">
        <v>228.46888799999999</v>
      </c>
      <c r="I276">
        <v>8.0212129999999995</v>
      </c>
    </row>
    <row r="277" spans="1:9" x14ac:dyDescent="0.25">
      <c r="A277">
        <v>276</v>
      </c>
      <c r="F277">
        <v>233.07262700000001</v>
      </c>
      <c r="G277">
        <v>4.7227779999999999</v>
      </c>
      <c r="H277">
        <v>228.487323</v>
      </c>
      <c r="I277">
        <v>8.0031309999999998</v>
      </c>
    </row>
    <row r="278" spans="1:9" x14ac:dyDescent="0.25">
      <c r="A278">
        <v>277</v>
      </c>
      <c r="F278">
        <v>233.02287799999999</v>
      </c>
      <c r="G278">
        <v>4.6836869999999999</v>
      </c>
      <c r="H278">
        <v>228.471766</v>
      </c>
      <c r="I278">
        <v>8.0332319999999999</v>
      </c>
    </row>
    <row r="279" spans="1:9" x14ac:dyDescent="0.25">
      <c r="A279">
        <v>278</v>
      </c>
      <c r="B279">
        <v>216.251465</v>
      </c>
      <c r="C279">
        <v>5.4503529999999998</v>
      </c>
      <c r="F279">
        <v>233.063231</v>
      </c>
      <c r="G279">
        <v>4.7071719999999999</v>
      </c>
      <c r="H279">
        <v>228.52318099999999</v>
      </c>
      <c r="I279">
        <v>8.0500509999999998</v>
      </c>
    </row>
    <row r="280" spans="1:9" x14ac:dyDescent="0.25">
      <c r="A280">
        <v>279</v>
      </c>
      <c r="B280">
        <v>216.228838</v>
      </c>
      <c r="C280">
        <v>5.3948989999999997</v>
      </c>
      <c r="F280">
        <v>233.063231</v>
      </c>
      <c r="G280">
        <v>4.7071719999999999</v>
      </c>
      <c r="H280">
        <v>228.509141</v>
      </c>
      <c r="I280">
        <v>8.0199490000000004</v>
      </c>
    </row>
    <row r="281" spans="1:9" x14ac:dyDescent="0.25">
      <c r="A281">
        <v>280</v>
      </c>
      <c r="B281">
        <v>216.21383800000001</v>
      </c>
      <c r="C281">
        <v>5.4342420000000002</v>
      </c>
      <c r="H281">
        <v>228.564494</v>
      </c>
      <c r="I281">
        <v>8.0315650000000005</v>
      </c>
    </row>
    <row r="282" spans="1:9" x14ac:dyDescent="0.25">
      <c r="A282">
        <v>281</v>
      </c>
      <c r="B282">
        <v>216.209293</v>
      </c>
      <c r="C282">
        <v>5.4235350000000002</v>
      </c>
      <c r="H282">
        <v>228.55727100000001</v>
      </c>
      <c r="I282">
        <v>8.0290909999999993</v>
      </c>
    </row>
    <row r="283" spans="1:9" x14ac:dyDescent="0.25">
      <c r="A283">
        <v>282</v>
      </c>
      <c r="B283">
        <v>216.23560599999999</v>
      </c>
      <c r="C283">
        <v>5.4476259999999996</v>
      </c>
      <c r="H283">
        <v>228.51378700000001</v>
      </c>
      <c r="I283">
        <v>8.0206569999999999</v>
      </c>
    </row>
    <row r="284" spans="1:9" x14ac:dyDescent="0.25">
      <c r="A284">
        <v>283</v>
      </c>
      <c r="B284">
        <v>216.26363599999999</v>
      </c>
      <c r="C284">
        <v>5.440353</v>
      </c>
      <c r="H284">
        <v>228.46888799999999</v>
      </c>
      <c r="I284">
        <v>8.0212129999999995</v>
      </c>
    </row>
    <row r="285" spans="1:9" x14ac:dyDescent="0.25">
      <c r="A285">
        <v>284</v>
      </c>
      <c r="B285">
        <v>216.28429299999999</v>
      </c>
      <c r="C285">
        <v>5.4321210000000004</v>
      </c>
    </row>
    <row r="286" spans="1:9" x14ac:dyDescent="0.25">
      <c r="A286">
        <v>285</v>
      </c>
      <c r="B286">
        <v>216.260808</v>
      </c>
      <c r="C286">
        <v>5.4284340000000002</v>
      </c>
    </row>
    <row r="287" spans="1:9" x14ac:dyDescent="0.25">
      <c r="A287">
        <v>286</v>
      </c>
      <c r="B287">
        <v>216.19772800000001</v>
      </c>
      <c r="C287">
        <v>5.4164649999999996</v>
      </c>
      <c r="D287">
        <v>209.305071</v>
      </c>
      <c r="E287">
        <v>7.5120750000000003</v>
      </c>
    </row>
    <row r="288" spans="1:9" x14ac:dyDescent="0.25">
      <c r="A288">
        <v>287</v>
      </c>
      <c r="B288">
        <v>216.22298000000001</v>
      </c>
      <c r="C288">
        <v>5.4792930000000002</v>
      </c>
      <c r="D288">
        <v>209.31795700000001</v>
      </c>
      <c r="E288">
        <v>7.4741390000000001</v>
      </c>
    </row>
    <row r="289" spans="1:9" x14ac:dyDescent="0.25">
      <c r="A289">
        <v>288</v>
      </c>
      <c r="B289">
        <v>216.251465</v>
      </c>
      <c r="C289">
        <v>5.4503529999999998</v>
      </c>
      <c r="D289">
        <v>209.30120299999999</v>
      </c>
      <c r="E289">
        <v>7.4818709999999999</v>
      </c>
    </row>
    <row r="290" spans="1:9" x14ac:dyDescent="0.25">
      <c r="A290">
        <v>289</v>
      </c>
      <c r="D290">
        <v>209.30883299999999</v>
      </c>
      <c r="E290">
        <v>7.4826439999999996</v>
      </c>
    </row>
    <row r="291" spans="1:9" x14ac:dyDescent="0.25">
      <c r="A291">
        <v>290</v>
      </c>
      <c r="D291">
        <v>209.29347100000001</v>
      </c>
      <c r="E291">
        <v>7.4753249999999998</v>
      </c>
    </row>
    <row r="292" spans="1:9" x14ac:dyDescent="0.25">
      <c r="A292">
        <v>291</v>
      </c>
      <c r="D292">
        <v>209.32012</v>
      </c>
      <c r="E292">
        <v>7.479241</v>
      </c>
    </row>
    <row r="293" spans="1:9" x14ac:dyDescent="0.25">
      <c r="A293">
        <v>292</v>
      </c>
      <c r="D293">
        <v>209.34949699999999</v>
      </c>
      <c r="E293">
        <v>7.5140849999999997</v>
      </c>
    </row>
    <row r="294" spans="1:9" x14ac:dyDescent="0.25">
      <c r="A294">
        <v>293</v>
      </c>
      <c r="D294">
        <v>209.37026800000001</v>
      </c>
      <c r="E294">
        <v>7.4918699999999996</v>
      </c>
      <c r="F294">
        <v>212.58070699999999</v>
      </c>
      <c r="G294">
        <v>4.9280299999999997</v>
      </c>
    </row>
    <row r="295" spans="1:9" x14ac:dyDescent="0.25">
      <c r="A295">
        <v>294</v>
      </c>
      <c r="D295">
        <v>209.305071</v>
      </c>
      <c r="E295">
        <v>7.5120750000000003</v>
      </c>
      <c r="F295">
        <v>212.613485</v>
      </c>
      <c r="G295">
        <v>4.9289899999999998</v>
      </c>
    </row>
    <row r="296" spans="1:9" x14ac:dyDescent="0.25">
      <c r="A296">
        <v>295</v>
      </c>
      <c r="D296">
        <v>209.305071</v>
      </c>
      <c r="E296">
        <v>7.5120750000000003</v>
      </c>
      <c r="F296">
        <v>212.571212</v>
      </c>
      <c r="G296">
        <v>4.9239899999999999</v>
      </c>
      <c r="H296">
        <v>209.563456</v>
      </c>
      <c r="I296">
        <v>8.5724820000000008</v>
      </c>
    </row>
    <row r="297" spans="1:9" x14ac:dyDescent="0.25">
      <c r="A297">
        <v>296</v>
      </c>
      <c r="F297">
        <v>212.544849</v>
      </c>
      <c r="G297">
        <v>4.9126260000000004</v>
      </c>
      <c r="H297">
        <v>209.52748</v>
      </c>
      <c r="I297">
        <v>8.5703169999999993</v>
      </c>
    </row>
    <row r="298" spans="1:9" x14ac:dyDescent="0.25">
      <c r="A298">
        <v>297</v>
      </c>
      <c r="F298">
        <v>212.59722199999999</v>
      </c>
      <c r="G298">
        <v>4.8682319999999999</v>
      </c>
      <c r="H298">
        <v>209.54629399999999</v>
      </c>
      <c r="I298">
        <v>8.5848019999999998</v>
      </c>
    </row>
    <row r="299" spans="1:9" x14ac:dyDescent="0.25">
      <c r="A299">
        <v>298</v>
      </c>
      <c r="F299">
        <v>212.58757600000001</v>
      </c>
      <c r="G299">
        <v>4.912172</v>
      </c>
      <c r="H299">
        <v>209.557322</v>
      </c>
      <c r="I299">
        <v>8.5873790000000003</v>
      </c>
    </row>
    <row r="300" spans="1:9" x14ac:dyDescent="0.25">
      <c r="A300">
        <v>299</v>
      </c>
      <c r="F300">
        <v>212.60101</v>
      </c>
      <c r="G300">
        <v>4.8875760000000001</v>
      </c>
      <c r="H300">
        <v>209.60855700000002</v>
      </c>
      <c r="I300">
        <v>8.5768629999999995</v>
      </c>
    </row>
    <row r="301" spans="1:9" x14ac:dyDescent="0.25">
      <c r="A301">
        <v>300</v>
      </c>
      <c r="F301">
        <v>212.61303000000001</v>
      </c>
      <c r="G301">
        <v>4.830101</v>
      </c>
      <c r="H301">
        <v>209.63670200000001</v>
      </c>
      <c r="I301">
        <v>8.5751629999999999</v>
      </c>
    </row>
    <row r="302" spans="1:9" x14ac:dyDescent="0.25">
      <c r="A302">
        <v>301</v>
      </c>
      <c r="F302">
        <v>212.58070699999999</v>
      </c>
      <c r="G302">
        <v>4.9280299999999997</v>
      </c>
      <c r="H302">
        <v>209.66494599999999</v>
      </c>
      <c r="I302">
        <v>8.5835129999999999</v>
      </c>
    </row>
    <row r="303" spans="1:9" x14ac:dyDescent="0.25">
      <c r="A303">
        <v>302</v>
      </c>
      <c r="B303">
        <v>193.62069600000001</v>
      </c>
      <c r="C303">
        <v>7.0623050000000003</v>
      </c>
      <c r="F303">
        <v>212.58070699999999</v>
      </c>
      <c r="G303">
        <v>4.9280299999999997</v>
      </c>
      <c r="H303">
        <v>209.67587500000002</v>
      </c>
      <c r="I303">
        <v>8.5788220000000006</v>
      </c>
    </row>
    <row r="304" spans="1:9" x14ac:dyDescent="0.25">
      <c r="A304">
        <v>303</v>
      </c>
      <c r="B304">
        <v>193.656004</v>
      </c>
      <c r="C304">
        <v>7.0431819999999998</v>
      </c>
      <c r="H304">
        <v>209.53175999999999</v>
      </c>
      <c r="I304">
        <v>8.5656789999999994</v>
      </c>
    </row>
    <row r="305" spans="1:9" x14ac:dyDescent="0.25">
      <c r="A305">
        <v>304</v>
      </c>
      <c r="B305">
        <v>193.70202900000001</v>
      </c>
      <c r="C305">
        <v>7.0250389999999996</v>
      </c>
      <c r="H305">
        <v>209.53175999999999</v>
      </c>
      <c r="I305">
        <v>8.5656789999999994</v>
      </c>
    </row>
    <row r="306" spans="1:9" x14ac:dyDescent="0.25">
      <c r="A306">
        <v>305</v>
      </c>
      <c r="B306">
        <v>193.70672100000002</v>
      </c>
      <c r="C306">
        <v>7.0222550000000004</v>
      </c>
    </row>
    <row r="307" spans="1:9" x14ac:dyDescent="0.25">
      <c r="A307">
        <v>306</v>
      </c>
      <c r="B307">
        <v>193.66878700000001</v>
      </c>
      <c r="C307">
        <v>7.0270489999999999</v>
      </c>
    </row>
    <row r="308" spans="1:9" x14ac:dyDescent="0.25">
      <c r="A308">
        <v>307</v>
      </c>
      <c r="B308">
        <v>193.645228</v>
      </c>
      <c r="C308">
        <v>7.0431299999999997</v>
      </c>
    </row>
    <row r="309" spans="1:9" x14ac:dyDescent="0.25">
      <c r="A309">
        <v>308</v>
      </c>
      <c r="B309">
        <v>193.62884</v>
      </c>
      <c r="C309">
        <v>7.0696750000000002</v>
      </c>
    </row>
    <row r="310" spans="1:9" x14ac:dyDescent="0.25">
      <c r="A310">
        <v>309</v>
      </c>
      <c r="B310">
        <v>193.60146900000001</v>
      </c>
      <c r="C310">
        <v>7.0907049999999998</v>
      </c>
      <c r="D310">
        <v>185.970068</v>
      </c>
      <c r="E310">
        <v>9.0941039999999997</v>
      </c>
    </row>
    <row r="311" spans="1:9" x14ac:dyDescent="0.25">
      <c r="A311">
        <v>310</v>
      </c>
      <c r="B311">
        <v>193.62966399999999</v>
      </c>
      <c r="C311">
        <v>7.0793660000000003</v>
      </c>
      <c r="D311">
        <v>185.93605300000002</v>
      </c>
      <c r="E311">
        <v>9.0727139999999995</v>
      </c>
    </row>
    <row r="312" spans="1:9" x14ac:dyDescent="0.25">
      <c r="A312">
        <v>311</v>
      </c>
      <c r="D312">
        <v>185.94687500000001</v>
      </c>
      <c r="E312">
        <v>9.1065249999999995</v>
      </c>
    </row>
    <row r="313" spans="1:9" x14ac:dyDescent="0.25">
      <c r="A313">
        <v>312</v>
      </c>
      <c r="D313">
        <v>185.94409400000001</v>
      </c>
      <c r="E313">
        <v>9.0974029999999999</v>
      </c>
    </row>
    <row r="314" spans="1:9" x14ac:dyDescent="0.25">
      <c r="A314">
        <v>313</v>
      </c>
      <c r="D314">
        <v>185.94888500000002</v>
      </c>
      <c r="E314">
        <v>9.0977639999999997</v>
      </c>
    </row>
    <row r="315" spans="1:9" x14ac:dyDescent="0.25">
      <c r="A315">
        <v>314</v>
      </c>
      <c r="D315">
        <v>185.971926</v>
      </c>
      <c r="E315">
        <v>9.1324529999999999</v>
      </c>
    </row>
    <row r="316" spans="1:9" x14ac:dyDescent="0.25">
      <c r="A316">
        <v>315</v>
      </c>
      <c r="D316">
        <v>185.99460500000001</v>
      </c>
      <c r="E316">
        <v>9.1141550000000002</v>
      </c>
    </row>
    <row r="317" spans="1:9" x14ac:dyDescent="0.25">
      <c r="A317">
        <v>316</v>
      </c>
      <c r="D317">
        <v>185.970068</v>
      </c>
      <c r="E317">
        <v>9.0941039999999997</v>
      </c>
      <c r="F317">
        <v>187.73693700000001</v>
      </c>
      <c r="G317">
        <v>5.8491220000000004</v>
      </c>
    </row>
    <row r="318" spans="1:9" x14ac:dyDescent="0.25">
      <c r="A318">
        <v>317</v>
      </c>
      <c r="F318">
        <v>187.737448</v>
      </c>
      <c r="G318">
        <v>5.8785020000000001</v>
      </c>
    </row>
    <row r="319" spans="1:9" x14ac:dyDescent="0.25">
      <c r="A319">
        <v>318</v>
      </c>
      <c r="F319">
        <v>187.75718900000001</v>
      </c>
      <c r="G319">
        <v>5.8749969999999996</v>
      </c>
      <c r="H319">
        <v>185.920332</v>
      </c>
      <c r="I319">
        <v>9.9540059999999997</v>
      </c>
    </row>
    <row r="320" spans="1:9" x14ac:dyDescent="0.25">
      <c r="A320">
        <v>319</v>
      </c>
      <c r="F320">
        <v>187.756316</v>
      </c>
      <c r="G320">
        <v>5.8792749999999998</v>
      </c>
      <c r="H320">
        <v>185.882239</v>
      </c>
      <c r="I320">
        <v>9.9516360000000006</v>
      </c>
    </row>
    <row r="321" spans="1:9" x14ac:dyDescent="0.25">
      <c r="A321">
        <v>320</v>
      </c>
      <c r="F321">
        <v>187.813323</v>
      </c>
      <c r="G321">
        <v>5.8827800000000003</v>
      </c>
      <c r="H321">
        <v>185.87399500000001</v>
      </c>
      <c r="I321">
        <v>10.003591999999999</v>
      </c>
    </row>
    <row r="322" spans="1:9" x14ac:dyDescent="0.25">
      <c r="A322">
        <v>321</v>
      </c>
      <c r="F322">
        <v>187.85110299999999</v>
      </c>
      <c r="G322">
        <v>5.8961300000000003</v>
      </c>
      <c r="H322">
        <v>185.88265100000001</v>
      </c>
      <c r="I322">
        <v>10.017353999999999</v>
      </c>
    </row>
    <row r="323" spans="1:9" x14ac:dyDescent="0.25">
      <c r="A323">
        <v>322</v>
      </c>
      <c r="F323">
        <v>187.84610599999999</v>
      </c>
      <c r="G323">
        <v>5.8230919999999999</v>
      </c>
      <c r="H323">
        <v>185.90873199999999</v>
      </c>
      <c r="I323">
        <v>9.9724079999999997</v>
      </c>
    </row>
    <row r="324" spans="1:9" x14ac:dyDescent="0.25">
      <c r="A324">
        <v>323</v>
      </c>
      <c r="F324">
        <v>187.79482100000001</v>
      </c>
      <c r="G324">
        <v>5.8077329999999998</v>
      </c>
      <c r="H324">
        <v>185.92806100000001</v>
      </c>
      <c r="I324">
        <v>9.9982830000000007</v>
      </c>
    </row>
    <row r="325" spans="1:9" x14ac:dyDescent="0.25">
      <c r="A325">
        <v>324</v>
      </c>
      <c r="B325">
        <v>168.713461</v>
      </c>
      <c r="C325">
        <v>7.4396040000000001</v>
      </c>
      <c r="F325">
        <v>187.73693700000001</v>
      </c>
      <c r="G325">
        <v>5.8491220000000004</v>
      </c>
      <c r="H325">
        <v>185.928011</v>
      </c>
      <c r="I325">
        <v>10.034981999999999</v>
      </c>
    </row>
    <row r="326" spans="1:9" x14ac:dyDescent="0.25">
      <c r="A326">
        <v>325</v>
      </c>
      <c r="B326">
        <v>168.55805599999999</v>
      </c>
      <c r="C326">
        <v>7.4618719999999996</v>
      </c>
      <c r="H326">
        <v>185.920332</v>
      </c>
      <c r="I326">
        <v>9.9540059999999997</v>
      </c>
    </row>
    <row r="327" spans="1:9" x14ac:dyDescent="0.25">
      <c r="A327">
        <v>326</v>
      </c>
      <c r="B327">
        <v>168.604344</v>
      </c>
      <c r="C327">
        <v>7.4533149999999999</v>
      </c>
    </row>
    <row r="328" spans="1:9" x14ac:dyDescent="0.25">
      <c r="A328">
        <v>327</v>
      </c>
      <c r="B328">
        <v>168.72108900000001</v>
      </c>
      <c r="C328">
        <v>7.4178009999999999</v>
      </c>
    </row>
    <row r="329" spans="1:9" x14ac:dyDescent="0.25">
      <c r="A329">
        <v>328</v>
      </c>
      <c r="B329">
        <v>168.71191300000001</v>
      </c>
      <c r="C329">
        <v>7.4142450000000002</v>
      </c>
    </row>
    <row r="330" spans="1:9" x14ac:dyDescent="0.25">
      <c r="A330">
        <v>329</v>
      </c>
      <c r="B330">
        <v>168.688256</v>
      </c>
      <c r="C330">
        <v>7.4282649999999997</v>
      </c>
    </row>
    <row r="331" spans="1:9" x14ac:dyDescent="0.25">
      <c r="A331">
        <v>330</v>
      </c>
      <c r="B331">
        <v>168.69320500000001</v>
      </c>
      <c r="C331">
        <v>7.4613560000000003</v>
      </c>
    </row>
    <row r="332" spans="1:9" x14ac:dyDescent="0.25">
      <c r="A332">
        <v>331</v>
      </c>
      <c r="B332">
        <v>168.60815700000001</v>
      </c>
      <c r="C332">
        <v>7.5200120000000004</v>
      </c>
    </row>
    <row r="333" spans="1:9" x14ac:dyDescent="0.25">
      <c r="A333">
        <v>332</v>
      </c>
      <c r="B333">
        <v>168.713461</v>
      </c>
      <c r="C333">
        <v>7.4396040000000001</v>
      </c>
      <c r="D333">
        <v>161.20762200000001</v>
      </c>
      <c r="E333">
        <v>8.7378859999999996</v>
      </c>
    </row>
    <row r="334" spans="1:9" x14ac:dyDescent="0.25">
      <c r="A334">
        <v>333</v>
      </c>
      <c r="B334">
        <v>168.713461</v>
      </c>
      <c r="C334">
        <v>7.4396040000000001</v>
      </c>
      <c r="D334">
        <v>161.17252000000002</v>
      </c>
      <c r="E334">
        <v>8.7522660000000005</v>
      </c>
    </row>
    <row r="335" spans="1:9" x14ac:dyDescent="0.25">
      <c r="A335">
        <v>334</v>
      </c>
      <c r="D335">
        <v>161.13185300000001</v>
      </c>
      <c r="E335">
        <v>8.7576269999999994</v>
      </c>
    </row>
    <row r="336" spans="1:9" x14ac:dyDescent="0.25">
      <c r="A336">
        <v>335</v>
      </c>
      <c r="D336">
        <v>161.19221099999999</v>
      </c>
      <c r="E336">
        <v>8.7422160000000009</v>
      </c>
    </row>
    <row r="337" spans="1:9" x14ac:dyDescent="0.25">
      <c r="A337">
        <v>336</v>
      </c>
      <c r="D337">
        <v>161.18571500000002</v>
      </c>
      <c r="E337">
        <v>8.7179380000000002</v>
      </c>
    </row>
    <row r="338" spans="1:9" x14ac:dyDescent="0.25">
      <c r="A338">
        <v>337</v>
      </c>
      <c r="D338">
        <v>161.16484</v>
      </c>
      <c r="E338">
        <v>8.7160320000000002</v>
      </c>
    </row>
    <row r="339" spans="1:9" x14ac:dyDescent="0.25">
      <c r="A339">
        <v>338</v>
      </c>
      <c r="D339">
        <v>161.10015300000001</v>
      </c>
      <c r="E339">
        <v>8.7499470000000006</v>
      </c>
      <c r="F339">
        <v>163.410134</v>
      </c>
      <c r="G339">
        <v>6.0970979999999999</v>
      </c>
    </row>
    <row r="340" spans="1:9" x14ac:dyDescent="0.25">
      <c r="A340">
        <v>339</v>
      </c>
      <c r="D340">
        <v>161.20762200000001</v>
      </c>
      <c r="E340">
        <v>8.7378859999999996</v>
      </c>
      <c r="F340">
        <v>163.36281700000001</v>
      </c>
      <c r="G340">
        <v>6.0798829999999997</v>
      </c>
    </row>
    <row r="341" spans="1:9" x14ac:dyDescent="0.25">
      <c r="A341">
        <v>340</v>
      </c>
      <c r="F341">
        <v>163.39956799999999</v>
      </c>
      <c r="G341">
        <v>6.0947789999999999</v>
      </c>
      <c r="H341">
        <v>160.797438</v>
      </c>
      <c r="I341">
        <v>9.621499</v>
      </c>
    </row>
    <row r="342" spans="1:9" x14ac:dyDescent="0.25">
      <c r="A342">
        <v>341</v>
      </c>
      <c r="F342">
        <v>163.42905100000002</v>
      </c>
      <c r="G342">
        <v>6.0828720000000001</v>
      </c>
      <c r="H342">
        <v>160.820426</v>
      </c>
      <c r="I342">
        <v>9.6449510000000007</v>
      </c>
    </row>
    <row r="343" spans="1:9" x14ac:dyDescent="0.25">
      <c r="A343">
        <v>342</v>
      </c>
      <c r="F343">
        <v>163.45971900000001</v>
      </c>
      <c r="G343">
        <v>6.0964799999999997</v>
      </c>
      <c r="H343">
        <v>160.79006699999999</v>
      </c>
      <c r="I343">
        <v>9.6302099999999999</v>
      </c>
    </row>
    <row r="344" spans="1:9" x14ac:dyDescent="0.25">
      <c r="A344">
        <v>343</v>
      </c>
      <c r="F344">
        <v>163.49048999999999</v>
      </c>
      <c r="G344">
        <v>6.1129220000000002</v>
      </c>
      <c r="H344">
        <v>160.82831200000001</v>
      </c>
      <c r="I344">
        <v>9.6714450000000003</v>
      </c>
    </row>
    <row r="345" spans="1:9" x14ac:dyDescent="0.25">
      <c r="A345">
        <v>344</v>
      </c>
      <c r="F345">
        <v>163.469255</v>
      </c>
      <c r="G345">
        <v>6.0459670000000001</v>
      </c>
      <c r="H345">
        <v>160.791922</v>
      </c>
      <c r="I345">
        <v>9.6301579999999998</v>
      </c>
    </row>
    <row r="346" spans="1:9" x14ac:dyDescent="0.25">
      <c r="A346">
        <v>345</v>
      </c>
      <c r="B346">
        <v>149.84245200000001</v>
      </c>
      <c r="C346">
        <v>7.332497</v>
      </c>
      <c r="F346">
        <v>163.410134</v>
      </c>
      <c r="G346">
        <v>6.0970979999999999</v>
      </c>
      <c r="H346">
        <v>160.77073799999999</v>
      </c>
      <c r="I346">
        <v>9.5954689999999996</v>
      </c>
    </row>
    <row r="347" spans="1:9" x14ac:dyDescent="0.25">
      <c r="A347">
        <v>346</v>
      </c>
      <c r="B347">
        <v>149.84245200000001</v>
      </c>
      <c r="C347">
        <v>7.332497</v>
      </c>
      <c r="F347">
        <v>163.46023300000002</v>
      </c>
      <c r="G347">
        <v>6.0908620000000004</v>
      </c>
      <c r="H347">
        <v>160.81980799999999</v>
      </c>
      <c r="I347">
        <v>9.6371160000000007</v>
      </c>
    </row>
    <row r="348" spans="1:9" x14ac:dyDescent="0.25">
      <c r="A348">
        <v>347</v>
      </c>
      <c r="B348">
        <v>149.84245200000001</v>
      </c>
      <c r="C348">
        <v>7.332497</v>
      </c>
      <c r="H348">
        <v>160.83238399999999</v>
      </c>
      <c r="I348">
        <v>9.7636570000000003</v>
      </c>
    </row>
    <row r="349" spans="1:9" x14ac:dyDescent="0.25">
      <c r="A349">
        <v>348</v>
      </c>
      <c r="B349">
        <v>149.84245200000001</v>
      </c>
      <c r="C349">
        <v>7.332497</v>
      </c>
      <c r="H349">
        <v>160.797438</v>
      </c>
      <c r="I349">
        <v>9.621499</v>
      </c>
    </row>
    <row r="350" spans="1:9" x14ac:dyDescent="0.25">
      <c r="A350">
        <v>349</v>
      </c>
      <c r="B350">
        <v>149.84245200000001</v>
      </c>
      <c r="C350">
        <v>7.332497</v>
      </c>
    </row>
    <row r="351" spans="1:9" x14ac:dyDescent="0.25">
      <c r="A351">
        <v>350</v>
      </c>
      <c r="B351">
        <v>149.84245200000001</v>
      </c>
      <c r="C351">
        <v>7.332497</v>
      </c>
    </row>
    <row r="352" spans="1:9" x14ac:dyDescent="0.25">
      <c r="A352">
        <v>351</v>
      </c>
      <c r="B352">
        <v>149.84245200000001</v>
      </c>
      <c r="C352">
        <v>7.332497</v>
      </c>
    </row>
    <row r="353" spans="1:9" x14ac:dyDescent="0.25">
      <c r="A353">
        <v>352</v>
      </c>
      <c r="B353">
        <v>149.84245200000001</v>
      </c>
      <c r="C353">
        <v>7.332497</v>
      </c>
    </row>
    <row r="354" spans="1:9" x14ac:dyDescent="0.25">
      <c r="A354">
        <v>353</v>
      </c>
      <c r="B354">
        <v>149.84245200000001</v>
      </c>
      <c r="C354">
        <v>7.332497</v>
      </c>
      <c r="D354">
        <v>133.48950100000002</v>
      </c>
      <c r="E354">
        <v>7.1542529999999998</v>
      </c>
    </row>
    <row r="355" spans="1:9" x14ac:dyDescent="0.25">
      <c r="A355">
        <v>354</v>
      </c>
      <c r="B355">
        <v>149.84245200000001</v>
      </c>
      <c r="C355">
        <v>7.332497</v>
      </c>
      <c r="D355">
        <v>133.447551</v>
      </c>
      <c r="E355">
        <v>7.1792990000000003</v>
      </c>
    </row>
    <row r="356" spans="1:9" x14ac:dyDescent="0.25">
      <c r="A356">
        <v>355</v>
      </c>
      <c r="D356">
        <v>133.46831800000001</v>
      </c>
      <c r="E356">
        <v>7.1485839999999996</v>
      </c>
    </row>
    <row r="357" spans="1:9" x14ac:dyDescent="0.25">
      <c r="A357">
        <v>356</v>
      </c>
      <c r="D357">
        <v>133.49821400000002</v>
      </c>
      <c r="E357">
        <v>7.1012740000000001</v>
      </c>
    </row>
    <row r="358" spans="1:9" x14ac:dyDescent="0.25">
      <c r="A358">
        <v>357</v>
      </c>
      <c r="D358">
        <v>133.531814</v>
      </c>
      <c r="E358">
        <v>7.1354420000000003</v>
      </c>
    </row>
    <row r="359" spans="1:9" x14ac:dyDescent="0.25">
      <c r="A359">
        <v>358</v>
      </c>
      <c r="D359">
        <v>133.529392</v>
      </c>
      <c r="E359">
        <v>7.2335140000000004</v>
      </c>
    </row>
    <row r="360" spans="1:9" x14ac:dyDescent="0.25">
      <c r="A360">
        <v>359</v>
      </c>
      <c r="D360">
        <v>133.64158600000002</v>
      </c>
      <c r="E360">
        <v>7.2499019999999996</v>
      </c>
    </row>
    <row r="361" spans="1:9" x14ac:dyDescent="0.25">
      <c r="A361">
        <v>360</v>
      </c>
      <c r="D361">
        <v>133.48950100000002</v>
      </c>
      <c r="E361">
        <v>7.1542529999999998</v>
      </c>
      <c r="F361">
        <v>135.569209</v>
      </c>
      <c r="G361">
        <v>4.2431190000000001</v>
      </c>
      <c r="H361">
        <v>133.951312</v>
      </c>
      <c r="I361">
        <v>8.2227359999999994</v>
      </c>
    </row>
    <row r="362" spans="1:9" x14ac:dyDescent="0.25">
      <c r="A362">
        <v>361</v>
      </c>
      <c r="F362">
        <v>135.569209</v>
      </c>
      <c r="G362">
        <v>4.2431190000000001</v>
      </c>
      <c r="H362">
        <v>133.951312</v>
      </c>
      <c r="I362">
        <v>8.2227359999999994</v>
      </c>
    </row>
    <row r="363" spans="1:9" x14ac:dyDescent="0.25">
      <c r="A363">
        <v>362</v>
      </c>
      <c r="F363">
        <v>135.569209</v>
      </c>
      <c r="G363">
        <v>4.2431190000000001</v>
      </c>
      <c r="H363">
        <v>133.948272</v>
      </c>
      <c r="I363">
        <v>8.2074309999999997</v>
      </c>
    </row>
    <row r="364" spans="1:9" x14ac:dyDescent="0.25">
      <c r="A364">
        <v>363</v>
      </c>
      <c r="F364">
        <v>135.569209</v>
      </c>
      <c r="G364">
        <v>4.2431190000000001</v>
      </c>
      <c r="H364">
        <v>134.002689</v>
      </c>
      <c r="I364">
        <v>8.2031019999999994</v>
      </c>
    </row>
    <row r="365" spans="1:9" x14ac:dyDescent="0.25">
      <c r="A365">
        <v>364</v>
      </c>
      <c r="F365">
        <v>135.569209</v>
      </c>
      <c r="G365">
        <v>4.2431190000000001</v>
      </c>
      <c r="H365">
        <v>133.985118</v>
      </c>
      <c r="I365">
        <v>8.225263</v>
      </c>
    </row>
    <row r="366" spans="1:9" x14ac:dyDescent="0.25">
      <c r="A366">
        <v>365</v>
      </c>
      <c r="F366">
        <v>135.569209</v>
      </c>
      <c r="G366">
        <v>4.2431190000000001</v>
      </c>
      <c r="H366">
        <v>134.01305300000001</v>
      </c>
      <c r="I366">
        <v>8.3035449999999997</v>
      </c>
    </row>
    <row r="367" spans="1:9" x14ac:dyDescent="0.25">
      <c r="A367">
        <v>366</v>
      </c>
      <c r="F367">
        <v>135.569209</v>
      </c>
      <c r="G367">
        <v>4.2431190000000001</v>
      </c>
      <c r="H367">
        <v>134.11519200000001</v>
      </c>
      <c r="I367">
        <v>8.3587910000000001</v>
      </c>
    </row>
    <row r="368" spans="1:9" x14ac:dyDescent="0.25">
      <c r="A368">
        <v>367</v>
      </c>
      <c r="F368">
        <v>135.569209</v>
      </c>
      <c r="G368">
        <v>4.2431190000000001</v>
      </c>
      <c r="H368">
        <v>134.114833</v>
      </c>
      <c r="I368">
        <v>8.2991119999999992</v>
      </c>
    </row>
    <row r="369" spans="1:9" x14ac:dyDescent="0.25">
      <c r="A369">
        <v>368</v>
      </c>
      <c r="H369">
        <v>134.18533600000001</v>
      </c>
      <c r="I369">
        <v>8.1997520000000002</v>
      </c>
    </row>
    <row r="370" spans="1:9" x14ac:dyDescent="0.25">
      <c r="A370">
        <v>369</v>
      </c>
    </row>
    <row r="371" spans="1:9" x14ac:dyDescent="0.25">
      <c r="A371">
        <v>370</v>
      </c>
      <c r="B371">
        <v>114.31126</v>
      </c>
      <c r="C371">
        <v>6.4131729999999996</v>
      </c>
    </row>
    <row r="372" spans="1:9" x14ac:dyDescent="0.25">
      <c r="A372">
        <v>371</v>
      </c>
      <c r="B372">
        <v>114.355941</v>
      </c>
      <c r="C372">
        <v>6.3906520000000002</v>
      </c>
    </row>
    <row r="373" spans="1:9" x14ac:dyDescent="0.25">
      <c r="A373">
        <v>372</v>
      </c>
      <c r="B373">
        <v>114.33429700000001</v>
      </c>
      <c r="C373">
        <v>6.4240979999999999</v>
      </c>
    </row>
    <row r="374" spans="1:9" x14ac:dyDescent="0.25">
      <c r="A374">
        <v>373</v>
      </c>
      <c r="B374">
        <v>114.32718200000001</v>
      </c>
      <c r="C374">
        <v>6.4199760000000001</v>
      </c>
    </row>
    <row r="375" spans="1:9" x14ac:dyDescent="0.25">
      <c r="A375">
        <v>374</v>
      </c>
      <c r="B375">
        <v>114.31909100000001</v>
      </c>
      <c r="C375">
        <v>6.4316230000000001</v>
      </c>
    </row>
    <row r="376" spans="1:9" x14ac:dyDescent="0.25">
      <c r="A376">
        <v>375</v>
      </c>
      <c r="B376">
        <v>114.35712700000001</v>
      </c>
      <c r="C376">
        <v>6.4276549999999997</v>
      </c>
      <c r="D376">
        <v>108.16235700000001</v>
      </c>
      <c r="E376">
        <v>8.3833219999999997</v>
      </c>
    </row>
    <row r="377" spans="1:9" x14ac:dyDescent="0.25">
      <c r="A377">
        <v>376</v>
      </c>
      <c r="B377">
        <v>114.382533</v>
      </c>
      <c r="C377">
        <v>6.420852</v>
      </c>
      <c r="D377">
        <v>108.133655</v>
      </c>
      <c r="E377">
        <v>8.3815170000000006</v>
      </c>
    </row>
    <row r="378" spans="1:9" x14ac:dyDescent="0.25">
      <c r="A378">
        <v>377</v>
      </c>
      <c r="B378">
        <v>114.31126</v>
      </c>
      <c r="C378">
        <v>6.4131729999999996</v>
      </c>
      <c r="D378">
        <v>108.139476</v>
      </c>
      <c r="E378">
        <v>8.4013069999999992</v>
      </c>
    </row>
    <row r="379" spans="1:9" x14ac:dyDescent="0.25">
      <c r="A379">
        <v>378</v>
      </c>
      <c r="B379">
        <v>114.31126</v>
      </c>
      <c r="C379">
        <v>6.4131729999999996</v>
      </c>
      <c r="D379">
        <v>108.15973200000001</v>
      </c>
      <c r="E379">
        <v>8.4077490000000008</v>
      </c>
    </row>
    <row r="380" spans="1:9" x14ac:dyDescent="0.25">
      <c r="A380">
        <v>379</v>
      </c>
      <c r="D380">
        <v>108.20729800000001</v>
      </c>
      <c r="E380">
        <v>8.4371240000000007</v>
      </c>
    </row>
    <row r="381" spans="1:9" x14ac:dyDescent="0.25">
      <c r="A381">
        <v>380</v>
      </c>
      <c r="D381">
        <v>108.211524</v>
      </c>
      <c r="E381">
        <v>8.4297550000000001</v>
      </c>
    </row>
    <row r="382" spans="1:9" x14ac:dyDescent="0.25">
      <c r="A382">
        <v>381</v>
      </c>
      <c r="D382">
        <v>108.21079900000001</v>
      </c>
      <c r="E382">
        <v>8.3954839999999997</v>
      </c>
    </row>
    <row r="383" spans="1:9" x14ac:dyDescent="0.25">
      <c r="A383">
        <v>382</v>
      </c>
      <c r="D383">
        <v>108.16235700000001</v>
      </c>
      <c r="E383">
        <v>8.3833219999999997</v>
      </c>
      <c r="F383">
        <v>109.82901700000001</v>
      </c>
      <c r="G383">
        <v>4.5777390000000002</v>
      </c>
    </row>
    <row r="384" spans="1:9" x14ac:dyDescent="0.25">
      <c r="A384">
        <v>383</v>
      </c>
      <c r="F384">
        <v>109.835666</v>
      </c>
      <c r="G384">
        <v>4.6086080000000003</v>
      </c>
      <c r="H384">
        <v>108.06212500000001</v>
      </c>
      <c r="I384">
        <v>8.8472950000000008</v>
      </c>
    </row>
    <row r="385" spans="1:9" x14ac:dyDescent="0.25">
      <c r="A385">
        <v>384</v>
      </c>
      <c r="F385">
        <v>109.87514</v>
      </c>
      <c r="G385">
        <v>4.6194309999999996</v>
      </c>
      <c r="H385">
        <v>108.064029</v>
      </c>
      <c r="I385">
        <v>8.8094680000000007</v>
      </c>
    </row>
    <row r="386" spans="1:9" x14ac:dyDescent="0.25">
      <c r="A386">
        <v>385</v>
      </c>
      <c r="F386">
        <v>109.85395700000001</v>
      </c>
      <c r="G386">
        <v>4.6400969999999999</v>
      </c>
      <c r="H386">
        <v>108.10778400000001</v>
      </c>
      <c r="I386">
        <v>8.8234860000000008</v>
      </c>
    </row>
    <row r="387" spans="1:9" x14ac:dyDescent="0.25">
      <c r="A387">
        <v>386</v>
      </c>
      <c r="F387">
        <v>109.825462</v>
      </c>
      <c r="G387">
        <v>4.6430850000000001</v>
      </c>
      <c r="H387">
        <v>108.08959100000001</v>
      </c>
      <c r="I387">
        <v>8.8283299999999993</v>
      </c>
    </row>
    <row r="388" spans="1:9" x14ac:dyDescent="0.25">
      <c r="A388">
        <v>387</v>
      </c>
      <c r="F388">
        <v>109.811286</v>
      </c>
      <c r="G388">
        <v>4.600517</v>
      </c>
      <c r="H388">
        <v>108.115512</v>
      </c>
      <c r="I388">
        <v>8.7928730000000002</v>
      </c>
    </row>
    <row r="389" spans="1:9" x14ac:dyDescent="0.25">
      <c r="A389">
        <v>388</v>
      </c>
      <c r="F389">
        <v>109.837726</v>
      </c>
      <c r="G389">
        <v>4.591189</v>
      </c>
      <c r="H389">
        <v>108.14463000000001</v>
      </c>
      <c r="I389">
        <v>8.8082309999999993</v>
      </c>
    </row>
    <row r="390" spans="1:9" x14ac:dyDescent="0.25">
      <c r="A390">
        <v>389</v>
      </c>
      <c r="F390">
        <v>109.824893</v>
      </c>
      <c r="G390">
        <v>4.6174720000000002</v>
      </c>
      <c r="H390">
        <v>108.13988800000001</v>
      </c>
      <c r="I390">
        <v>8.8096219999999992</v>
      </c>
    </row>
    <row r="391" spans="1:9" x14ac:dyDescent="0.25">
      <c r="A391">
        <v>390</v>
      </c>
      <c r="B391">
        <v>88.732106000000016</v>
      </c>
      <c r="C391">
        <v>6.0458800000000004</v>
      </c>
      <c r="H391">
        <v>108.06212500000001</v>
      </c>
      <c r="I391">
        <v>8.8472950000000008</v>
      </c>
    </row>
    <row r="392" spans="1:9" x14ac:dyDescent="0.25">
      <c r="A392">
        <v>391</v>
      </c>
      <c r="B392">
        <v>88.672378000000009</v>
      </c>
      <c r="C392">
        <v>6.0656179999999997</v>
      </c>
    </row>
    <row r="393" spans="1:9" x14ac:dyDescent="0.25">
      <c r="A393">
        <v>392</v>
      </c>
      <c r="B393">
        <v>88.697732000000002</v>
      </c>
      <c r="C393">
        <v>6.0649480000000002</v>
      </c>
    </row>
    <row r="394" spans="1:9" x14ac:dyDescent="0.25">
      <c r="A394">
        <v>393</v>
      </c>
      <c r="B394">
        <v>88.732724000000005</v>
      </c>
      <c r="C394">
        <v>6.0781409999999996</v>
      </c>
    </row>
    <row r="395" spans="1:9" x14ac:dyDescent="0.25">
      <c r="A395">
        <v>394</v>
      </c>
      <c r="B395">
        <v>88.715925000000013</v>
      </c>
      <c r="C395">
        <v>6.0612380000000003</v>
      </c>
    </row>
    <row r="396" spans="1:9" x14ac:dyDescent="0.25">
      <c r="A396">
        <v>395</v>
      </c>
      <c r="B396">
        <v>88.690622000000005</v>
      </c>
      <c r="C396">
        <v>6.0747910000000003</v>
      </c>
      <c r="D396">
        <v>83.634273000000007</v>
      </c>
      <c r="E396">
        <v>8.1581630000000001</v>
      </c>
    </row>
    <row r="397" spans="1:9" x14ac:dyDescent="0.25">
      <c r="A397">
        <v>396</v>
      </c>
      <c r="B397">
        <v>88.718450000000004</v>
      </c>
      <c r="C397">
        <v>6.0705140000000002</v>
      </c>
      <c r="D397">
        <v>83.568359000000015</v>
      </c>
      <c r="E397">
        <v>8.1863530000000004</v>
      </c>
    </row>
    <row r="398" spans="1:9" x14ac:dyDescent="0.25">
      <c r="A398">
        <v>397</v>
      </c>
      <c r="B398">
        <v>88.586057000000011</v>
      </c>
      <c r="C398">
        <v>6.1419420000000002</v>
      </c>
      <c r="D398">
        <v>83.576502000000005</v>
      </c>
      <c r="E398">
        <v>8.1775400000000005</v>
      </c>
    </row>
    <row r="399" spans="1:9" x14ac:dyDescent="0.25">
      <c r="A399">
        <v>398</v>
      </c>
      <c r="B399">
        <v>88.732106000000016</v>
      </c>
      <c r="C399">
        <v>6.0458800000000004</v>
      </c>
      <c r="D399">
        <v>83.584181000000001</v>
      </c>
      <c r="E399">
        <v>8.1664089999999998</v>
      </c>
    </row>
    <row r="400" spans="1:9" x14ac:dyDescent="0.25">
      <c r="A400">
        <v>399</v>
      </c>
      <c r="D400">
        <v>83.556145000000015</v>
      </c>
      <c r="E400">
        <v>8.1693979999999993</v>
      </c>
    </row>
    <row r="401" spans="1:9" x14ac:dyDescent="0.25">
      <c r="A401">
        <v>400</v>
      </c>
      <c r="D401">
        <v>83.578976000000011</v>
      </c>
      <c r="E401">
        <v>8.1819729999999993</v>
      </c>
    </row>
    <row r="402" spans="1:9" x14ac:dyDescent="0.25">
      <c r="A402">
        <v>401</v>
      </c>
      <c r="D402">
        <v>83.565628000000004</v>
      </c>
      <c r="E402">
        <v>8.1693979999999993</v>
      </c>
    </row>
    <row r="403" spans="1:9" x14ac:dyDescent="0.25">
      <c r="A403">
        <v>402</v>
      </c>
      <c r="D403">
        <v>83.634273000000007</v>
      </c>
      <c r="E403">
        <v>8.1581630000000001</v>
      </c>
    </row>
    <row r="404" spans="1:9" x14ac:dyDescent="0.25">
      <c r="A404">
        <v>403</v>
      </c>
      <c r="F404">
        <v>83.265022000000002</v>
      </c>
      <c r="G404">
        <v>5.1961639999999996</v>
      </c>
    </row>
    <row r="405" spans="1:9" x14ac:dyDescent="0.25">
      <c r="A405">
        <v>404</v>
      </c>
      <c r="F405">
        <v>83.229513000000011</v>
      </c>
      <c r="G405">
        <v>5.167046</v>
      </c>
    </row>
    <row r="406" spans="1:9" x14ac:dyDescent="0.25">
      <c r="A406">
        <v>405</v>
      </c>
      <c r="F406">
        <v>83.276102000000009</v>
      </c>
      <c r="G406">
        <v>5.185238</v>
      </c>
      <c r="H406">
        <v>81.863774000000006</v>
      </c>
      <c r="I406">
        <v>9.0399349999999998</v>
      </c>
    </row>
    <row r="407" spans="1:9" x14ac:dyDescent="0.25">
      <c r="A407">
        <v>406</v>
      </c>
      <c r="F407">
        <v>83.230081000000013</v>
      </c>
      <c r="G407">
        <v>5.158182</v>
      </c>
      <c r="H407">
        <v>81.78935700000001</v>
      </c>
      <c r="I407">
        <v>8.9724240000000002</v>
      </c>
    </row>
    <row r="408" spans="1:9" x14ac:dyDescent="0.25">
      <c r="A408">
        <v>407</v>
      </c>
      <c r="F408">
        <v>83.280174000000002</v>
      </c>
      <c r="G408">
        <v>5.1529249999999998</v>
      </c>
      <c r="H408">
        <v>81.780235000000005</v>
      </c>
      <c r="I408">
        <v>8.9600539999999995</v>
      </c>
    </row>
    <row r="409" spans="1:9" x14ac:dyDescent="0.25">
      <c r="A409">
        <v>408</v>
      </c>
      <c r="F409">
        <v>83.311249000000004</v>
      </c>
      <c r="G409">
        <v>5.1652940000000003</v>
      </c>
      <c r="H409">
        <v>81.833933999999999</v>
      </c>
      <c r="I409">
        <v>9.0212269999999997</v>
      </c>
    </row>
    <row r="410" spans="1:9" x14ac:dyDescent="0.25">
      <c r="A410">
        <v>409</v>
      </c>
      <c r="B410">
        <v>68.040782000000007</v>
      </c>
      <c r="C410">
        <v>6.3346349999999996</v>
      </c>
      <c r="F410">
        <v>83.276462000000009</v>
      </c>
      <c r="G410">
        <v>5.1695200000000003</v>
      </c>
      <c r="H410">
        <v>81.824555000000004</v>
      </c>
      <c r="I410">
        <v>9.0197319999999994</v>
      </c>
    </row>
    <row r="411" spans="1:9" x14ac:dyDescent="0.25">
      <c r="A411">
        <v>410</v>
      </c>
      <c r="B411">
        <v>68.028644</v>
      </c>
      <c r="C411">
        <v>6.3759889999999997</v>
      </c>
      <c r="F411">
        <v>83.265022000000002</v>
      </c>
      <c r="G411">
        <v>5.1961639999999996</v>
      </c>
      <c r="H411">
        <v>81.802137000000002</v>
      </c>
      <c r="I411">
        <v>9.0179799999999997</v>
      </c>
    </row>
    <row r="412" spans="1:9" x14ac:dyDescent="0.25">
      <c r="A412">
        <v>411</v>
      </c>
      <c r="B412">
        <v>68.064536000000004</v>
      </c>
      <c r="C412">
        <v>6.3478640000000004</v>
      </c>
      <c r="H412">
        <v>81.851506999999998</v>
      </c>
      <c r="I412">
        <v>9.0312249999999992</v>
      </c>
    </row>
    <row r="413" spans="1:9" x14ac:dyDescent="0.25">
      <c r="A413">
        <v>412</v>
      </c>
      <c r="B413">
        <v>68.058647000000008</v>
      </c>
      <c r="C413">
        <v>6.331302</v>
      </c>
      <c r="H413">
        <v>81.863774000000006</v>
      </c>
      <c r="I413">
        <v>9.0399349999999998</v>
      </c>
    </row>
    <row r="414" spans="1:9" x14ac:dyDescent="0.25">
      <c r="A414">
        <v>413</v>
      </c>
      <c r="B414">
        <v>68.070835000000002</v>
      </c>
      <c r="C414">
        <v>6.3409380000000004</v>
      </c>
    </row>
    <row r="415" spans="1:9" x14ac:dyDescent="0.25">
      <c r="A415">
        <v>414</v>
      </c>
      <c r="B415">
        <v>68.08323200000001</v>
      </c>
      <c r="C415">
        <v>6.3389059999999997</v>
      </c>
    </row>
    <row r="416" spans="1:9" x14ac:dyDescent="0.25">
      <c r="A416">
        <v>415</v>
      </c>
      <c r="B416">
        <v>68.080837000000002</v>
      </c>
      <c r="C416">
        <v>6.3611979999999999</v>
      </c>
    </row>
    <row r="417" spans="1:9" x14ac:dyDescent="0.25">
      <c r="A417">
        <v>416</v>
      </c>
      <c r="B417">
        <v>68.121204000000006</v>
      </c>
      <c r="C417">
        <v>6.3070830000000004</v>
      </c>
      <c r="D417">
        <v>61.280940000000001</v>
      </c>
      <c r="E417">
        <v>7.8893230000000001</v>
      </c>
    </row>
    <row r="418" spans="1:9" x14ac:dyDescent="0.25">
      <c r="A418">
        <v>417</v>
      </c>
      <c r="B418">
        <v>68.040782000000007</v>
      </c>
      <c r="C418">
        <v>6.3346349999999996</v>
      </c>
      <c r="D418">
        <v>61.298076000000002</v>
      </c>
      <c r="E418">
        <v>7.8553639999999998</v>
      </c>
    </row>
    <row r="419" spans="1:9" x14ac:dyDescent="0.25">
      <c r="A419">
        <v>418</v>
      </c>
      <c r="D419">
        <v>61.331043000000001</v>
      </c>
      <c r="E419">
        <v>7.8832810000000002</v>
      </c>
    </row>
    <row r="420" spans="1:9" x14ac:dyDescent="0.25">
      <c r="A420">
        <v>419</v>
      </c>
      <c r="D420">
        <v>61.329376000000003</v>
      </c>
      <c r="E420">
        <v>7.8283849999999999</v>
      </c>
    </row>
    <row r="421" spans="1:9" x14ac:dyDescent="0.25">
      <c r="A421">
        <v>420</v>
      </c>
      <c r="D421">
        <v>61.316302999999998</v>
      </c>
      <c r="E421">
        <v>7.8192190000000004</v>
      </c>
    </row>
    <row r="422" spans="1:9" x14ac:dyDescent="0.25">
      <c r="A422">
        <v>421</v>
      </c>
      <c r="D422">
        <v>61.313383999999999</v>
      </c>
      <c r="E422">
        <v>7.8333849999999998</v>
      </c>
    </row>
    <row r="423" spans="1:9" x14ac:dyDescent="0.25">
      <c r="A423">
        <v>422</v>
      </c>
      <c r="D423">
        <v>61.326095000000002</v>
      </c>
      <c r="E423">
        <v>7.8229689999999996</v>
      </c>
    </row>
    <row r="424" spans="1:9" x14ac:dyDescent="0.25">
      <c r="A424">
        <v>423</v>
      </c>
      <c r="D424">
        <v>61.280940000000001</v>
      </c>
      <c r="E424">
        <v>7.8893230000000001</v>
      </c>
    </row>
    <row r="425" spans="1:9" x14ac:dyDescent="0.25">
      <c r="A425">
        <v>424</v>
      </c>
      <c r="F425">
        <v>61.462139000000001</v>
      </c>
      <c r="G425">
        <v>5.1334900000000001</v>
      </c>
    </row>
    <row r="426" spans="1:9" x14ac:dyDescent="0.25">
      <c r="A426">
        <v>425</v>
      </c>
      <c r="F426">
        <v>61.402244000000003</v>
      </c>
      <c r="G426">
        <v>5.130312</v>
      </c>
    </row>
    <row r="427" spans="1:9" x14ac:dyDescent="0.25">
      <c r="A427">
        <v>426</v>
      </c>
      <c r="F427">
        <v>61.418956000000001</v>
      </c>
      <c r="G427">
        <v>5.1468749999999996</v>
      </c>
      <c r="H427">
        <v>59.651251999999999</v>
      </c>
      <c r="I427">
        <v>9.0403129999999994</v>
      </c>
    </row>
    <row r="428" spans="1:9" x14ac:dyDescent="0.25">
      <c r="A428">
        <v>427</v>
      </c>
      <c r="F428">
        <v>61.416149000000004</v>
      </c>
      <c r="G428">
        <v>5.1505210000000003</v>
      </c>
      <c r="H428">
        <v>59.618437999999998</v>
      </c>
      <c r="I428">
        <v>9.0270829999999993</v>
      </c>
    </row>
    <row r="429" spans="1:9" x14ac:dyDescent="0.25">
      <c r="A429">
        <v>428</v>
      </c>
      <c r="F429">
        <v>61.424114000000003</v>
      </c>
      <c r="G429">
        <v>5.1079160000000003</v>
      </c>
      <c r="H429">
        <v>59.623801999999998</v>
      </c>
      <c r="I429">
        <v>9.0683849999999993</v>
      </c>
    </row>
    <row r="430" spans="1:9" x14ac:dyDescent="0.25">
      <c r="A430">
        <v>429</v>
      </c>
      <c r="F430">
        <v>61.402453999999999</v>
      </c>
      <c r="G430">
        <v>5.0968229999999997</v>
      </c>
      <c r="H430">
        <v>59.626826999999999</v>
      </c>
      <c r="I430">
        <v>9.0715620000000001</v>
      </c>
    </row>
    <row r="431" spans="1:9" x14ac:dyDescent="0.25">
      <c r="A431">
        <v>430</v>
      </c>
      <c r="B431">
        <v>44.097082999999998</v>
      </c>
      <c r="C431">
        <v>6.5889059999999997</v>
      </c>
      <c r="F431">
        <v>61.432239000000003</v>
      </c>
      <c r="G431">
        <v>5.1013019999999996</v>
      </c>
      <c r="H431">
        <v>59.647865000000003</v>
      </c>
      <c r="I431">
        <v>9.1066140000000004</v>
      </c>
    </row>
    <row r="432" spans="1:9" x14ac:dyDescent="0.25">
      <c r="A432">
        <v>431</v>
      </c>
      <c r="B432">
        <v>44.027290000000001</v>
      </c>
      <c r="C432">
        <v>6.6107290000000001</v>
      </c>
      <c r="F432">
        <v>61.360263000000003</v>
      </c>
      <c r="G432">
        <v>5.118385</v>
      </c>
      <c r="H432">
        <v>59.691409</v>
      </c>
      <c r="I432">
        <v>9.109947</v>
      </c>
    </row>
    <row r="433" spans="1:9" x14ac:dyDescent="0.25">
      <c r="A433">
        <v>432</v>
      </c>
      <c r="B433">
        <v>44.006720999999999</v>
      </c>
      <c r="C433">
        <v>6.6024479999999999</v>
      </c>
      <c r="F433">
        <v>61.462139000000001</v>
      </c>
      <c r="G433">
        <v>5.1334900000000001</v>
      </c>
      <c r="H433">
        <v>59.684375000000003</v>
      </c>
      <c r="I433">
        <v>9.1245829999999994</v>
      </c>
    </row>
    <row r="434" spans="1:9" x14ac:dyDescent="0.25">
      <c r="A434">
        <v>433</v>
      </c>
      <c r="B434">
        <v>44.070678000000001</v>
      </c>
      <c r="C434">
        <v>6.6054680000000001</v>
      </c>
      <c r="H434">
        <v>59.651251999999999</v>
      </c>
      <c r="I434">
        <v>9.0403129999999994</v>
      </c>
    </row>
    <row r="435" spans="1:9" x14ac:dyDescent="0.25">
      <c r="A435">
        <v>434</v>
      </c>
      <c r="B435">
        <v>44.092708000000002</v>
      </c>
      <c r="C435">
        <v>6.5580210000000001</v>
      </c>
    </row>
    <row r="436" spans="1:9" x14ac:dyDescent="0.25">
      <c r="A436">
        <v>435</v>
      </c>
      <c r="B436">
        <v>44.092081999999998</v>
      </c>
      <c r="C436">
        <v>6.5720830000000001</v>
      </c>
    </row>
    <row r="437" spans="1:9" x14ac:dyDescent="0.25">
      <c r="A437">
        <v>436</v>
      </c>
      <c r="B437">
        <v>44.098486999999999</v>
      </c>
      <c r="C437">
        <v>6.6029689999999999</v>
      </c>
    </row>
    <row r="438" spans="1:9" x14ac:dyDescent="0.25">
      <c r="A438">
        <v>437</v>
      </c>
      <c r="B438">
        <v>44.067134000000003</v>
      </c>
      <c r="C438">
        <v>6.6433850000000003</v>
      </c>
    </row>
    <row r="439" spans="1:9" x14ac:dyDescent="0.25">
      <c r="A439">
        <v>438</v>
      </c>
      <c r="B439">
        <v>44.030470999999999</v>
      </c>
      <c r="C439">
        <v>6.6107810000000002</v>
      </c>
    </row>
    <row r="440" spans="1:9" x14ac:dyDescent="0.25">
      <c r="A440">
        <v>439</v>
      </c>
      <c r="B440">
        <v>44.097082999999998</v>
      </c>
      <c r="C440">
        <v>6.5889059999999997</v>
      </c>
      <c r="D440">
        <v>34.765937000000001</v>
      </c>
      <c r="E440">
        <v>8.4307809999999996</v>
      </c>
    </row>
    <row r="441" spans="1:9" x14ac:dyDescent="0.25">
      <c r="A441">
        <v>440</v>
      </c>
      <c r="D441">
        <v>34.712915000000002</v>
      </c>
      <c r="E441">
        <v>8.3852080000000004</v>
      </c>
    </row>
    <row r="442" spans="1:9" x14ac:dyDescent="0.25">
      <c r="A442">
        <v>441</v>
      </c>
      <c r="D442">
        <v>34.735832000000002</v>
      </c>
      <c r="E442">
        <v>8.4139590000000002</v>
      </c>
    </row>
    <row r="443" spans="1:9" x14ac:dyDescent="0.25">
      <c r="A443">
        <v>442</v>
      </c>
      <c r="D443">
        <v>34.737656999999999</v>
      </c>
      <c r="E443">
        <v>8.4370309999999993</v>
      </c>
    </row>
    <row r="444" spans="1:9" x14ac:dyDescent="0.25">
      <c r="A444">
        <v>443</v>
      </c>
      <c r="D444">
        <v>34.740312000000003</v>
      </c>
      <c r="E444">
        <v>8.4443750000000009</v>
      </c>
    </row>
    <row r="445" spans="1:9" x14ac:dyDescent="0.25">
      <c r="A445">
        <v>444</v>
      </c>
      <c r="D445">
        <v>34.766041999999999</v>
      </c>
      <c r="E445">
        <v>8.4398959999999992</v>
      </c>
    </row>
    <row r="446" spans="1:9" x14ac:dyDescent="0.25">
      <c r="A446">
        <v>445</v>
      </c>
      <c r="D446">
        <v>34.746406</v>
      </c>
      <c r="E446">
        <v>8.3990620000000007</v>
      </c>
    </row>
    <row r="447" spans="1:9" x14ac:dyDescent="0.25">
      <c r="A447">
        <v>446</v>
      </c>
      <c r="D447">
        <v>34.748907000000003</v>
      </c>
      <c r="E447">
        <v>8.4049469999999999</v>
      </c>
      <c r="F447">
        <v>36.782550000000001</v>
      </c>
      <c r="G447">
        <v>5.1548439999999998</v>
      </c>
    </row>
    <row r="448" spans="1:9" x14ac:dyDescent="0.25">
      <c r="A448">
        <v>447</v>
      </c>
      <c r="D448">
        <v>34.765937000000001</v>
      </c>
      <c r="E448">
        <v>8.4307809999999996</v>
      </c>
      <c r="F448">
        <v>36.758384</v>
      </c>
      <c r="G448">
        <v>5.1436460000000004</v>
      </c>
    </row>
    <row r="449" spans="1:9" x14ac:dyDescent="0.25">
      <c r="A449">
        <v>448</v>
      </c>
      <c r="F449">
        <v>36.773697999999996</v>
      </c>
      <c r="G449">
        <v>5.1604169999999998</v>
      </c>
    </row>
    <row r="450" spans="1:9" x14ac:dyDescent="0.25">
      <c r="A450">
        <v>449</v>
      </c>
      <c r="F450">
        <v>36.774428999999998</v>
      </c>
      <c r="G450">
        <v>5.1340620000000001</v>
      </c>
      <c r="H450">
        <v>34.168542000000002</v>
      </c>
      <c r="I450">
        <v>8.9759370000000001</v>
      </c>
    </row>
    <row r="451" spans="1:9" x14ac:dyDescent="0.25">
      <c r="A451">
        <v>450</v>
      </c>
      <c r="F451">
        <v>36.809947000000001</v>
      </c>
      <c r="G451">
        <v>5.1415620000000004</v>
      </c>
      <c r="H451">
        <v>34.161094000000006</v>
      </c>
      <c r="I451">
        <v>8.994218</v>
      </c>
    </row>
    <row r="452" spans="1:9" x14ac:dyDescent="0.25">
      <c r="A452">
        <v>451</v>
      </c>
      <c r="F452">
        <v>36.798490000000001</v>
      </c>
      <c r="G452">
        <v>5.1605730000000003</v>
      </c>
      <c r="H452">
        <v>34.145781999999997</v>
      </c>
      <c r="I452">
        <v>8.9933329999999998</v>
      </c>
    </row>
    <row r="453" spans="1:9" x14ac:dyDescent="0.25">
      <c r="A453">
        <v>452</v>
      </c>
      <c r="B453">
        <v>21.846979000000005</v>
      </c>
      <c r="C453">
        <v>6.0935940000000004</v>
      </c>
      <c r="F453">
        <v>36.807292000000004</v>
      </c>
      <c r="G453">
        <v>5.1474479999999998</v>
      </c>
      <c r="H453">
        <v>34.162447999999998</v>
      </c>
      <c r="I453">
        <v>9.0269270000000006</v>
      </c>
    </row>
    <row r="454" spans="1:9" x14ac:dyDescent="0.25">
      <c r="A454">
        <v>453</v>
      </c>
      <c r="B454">
        <v>21.819946999999999</v>
      </c>
      <c r="C454">
        <v>6.0910419999999998</v>
      </c>
      <c r="F454">
        <v>36.798750999999996</v>
      </c>
      <c r="G454">
        <v>5.1358329999999999</v>
      </c>
      <c r="H454">
        <v>34.154012000000002</v>
      </c>
      <c r="I454">
        <v>9.0288540000000008</v>
      </c>
    </row>
    <row r="455" spans="1:9" x14ac:dyDescent="0.25">
      <c r="A455">
        <v>454</v>
      </c>
      <c r="B455">
        <v>21.824583000000004</v>
      </c>
      <c r="C455">
        <v>6.0663020000000003</v>
      </c>
      <c r="F455">
        <v>36.791353000000001</v>
      </c>
      <c r="G455">
        <v>5.1053119999999996</v>
      </c>
      <c r="H455">
        <v>34.073228</v>
      </c>
      <c r="I455">
        <v>9.0338539999999998</v>
      </c>
    </row>
    <row r="456" spans="1:9" x14ac:dyDescent="0.25">
      <c r="A456">
        <v>455</v>
      </c>
      <c r="B456">
        <v>21.824739000000001</v>
      </c>
      <c r="C456">
        <v>6.0872390000000003</v>
      </c>
      <c r="F456">
        <v>36.782550000000001</v>
      </c>
      <c r="G456">
        <v>5.1548439999999998</v>
      </c>
      <c r="H456">
        <v>34.111614000000003</v>
      </c>
      <c r="I456">
        <v>9.0107289999999995</v>
      </c>
    </row>
    <row r="457" spans="1:9" x14ac:dyDescent="0.25">
      <c r="A457">
        <v>456</v>
      </c>
      <c r="B457">
        <v>21.831927</v>
      </c>
      <c r="C457">
        <v>6.1063020000000003</v>
      </c>
      <c r="H457">
        <v>34.142134999999996</v>
      </c>
      <c r="I457">
        <v>8.9871350000000003</v>
      </c>
    </row>
    <row r="458" spans="1:9" x14ac:dyDescent="0.25">
      <c r="A458">
        <v>457</v>
      </c>
      <c r="B458">
        <v>21.828489000000005</v>
      </c>
      <c r="C458">
        <v>6.0590109999999999</v>
      </c>
      <c r="H458">
        <v>34.168542000000002</v>
      </c>
      <c r="I458">
        <v>8.9759370000000001</v>
      </c>
    </row>
    <row r="459" spans="1:9" x14ac:dyDescent="0.25">
      <c r="A459">
        <v>458</v>
      </c>
      <c r="B459">
        <v>21.856458000000003</v>
      </c>
      <c r="C459">
        <v>6.0330729999999999</v>
      </c>
      <c r="H459">
        <v>34.168542000000002</v>
      </c>
      <c r="I459">
        <v>8.9759370000000001</v>
      </c>
    </row>
    <row r="460" spans="1:9" x14ac:dyDescent="0.25">
      <c r="A460">
        <v>459</v>
      </c>
      <c r="B460">
        <v>21.846563000000003</v>
      </c>
      <c r="C460">
        <v>6.0331770000000002</v>
      </c>
    </row>
    <row r="461" spans="1:9" x14ac:dyDescent="0.25">
      <c r="A461">
        <v>460</v>
      </c>
      <c r="B461">
        <v>21.839427000000001</v>
      </c>
      <c r="C461">
        <v>6.0314059999999996</v>
      </c>
    </row>
    <row r="462" spans="1:9" x14ac:dyDescent="0.25">
      <c r="A462">
        <v>461</v>
      </c>
      <c r="B462">
        <v>21.846979000000005</v>
      </c>
      <c r="C462">
        <v>6.0935940000000004</v>
      </c>
      <c r="D462">
        <v>15.795573000000005</v>
      </c>
      <c r="E462">
        <v>8.0229160000000004</v>
      </c>
    </row>
    <row r="463" spans="1:9" x14ac:dyDescent="0.25">
      <c r="A463">
        <v>462</v>
      </c>
      <c r="B463">
        <v>21.846979000000005</v>
      </c>
      <c r="C463">
        <v>6.0935940000000004</v>
      </c>
      <c r="D463">
        <v>15.792186999999998</v>
      </c>
      <c r="E463">
        <v>8.0218229999999995</v>
      </c>
    </row>
    <row r="464" spans="1:9" x14ac:dyDescent="0.25">
      <c r="A464">
        <v>463</v>
      </c>
      <c r="B464">
        <v>21.846979000000005</v>
      </c>
      <c r="C464">
        <v>6.0935940000000004</v>
      </c>
      <c r="D464">
        <v>15.780312000000002</v>
      </c>
      <c r="E464">
        <v>7.9831770000000004</v>
      </c>
    </row>
    <row r="465" spans="1:11" x14ac:dyDescent="0.25">
      <c r="A465">
        <v>464</v>
      </c>
      <c r="D465">
        <v>15.778385</v>
      </c>
      <c r="E465">
        <v>7.9939580000000001</v>
      </c>
    </row>
    <row r="466" spans="1:11" x14ac:dyDescent="0.25">
      <c r="A466">
        <v>465</v>
      </c>
      <c r="D466">
        <v>15.795573000000005</v>
      </c>
      <c r="E466">
        <v>8.0229160000000004</v>
      </c>
      <c r="J466">
        <v>39.251871999999999</v>
      </c>
      <c r="K466">
        <v>13.645</v>
      </c>
    </row>
    <row r="467" spans="1:11" x14ac:dyDescent="0.25">
      <c r="A467">
        <v>466</v>
      </c>
    </row>
    <row r="468" spans="1:11" x14ac:dyDescent="0.25">
      <c r="A468">
        <v>467</v>
      </c>
    </row>
    <row r="469" spans="1:11" x14ac:dyDescent="0.25">
      <c r="A469">
        <v>468</v>
      </c>
    </row>
    <row r="470" spans="1:11" x14ac:dyDescent="0.25">
      <c r="A470">
        <v>469</v>
      </c>
    </row>
    <row r="471" spans="1:11" x14ac:dyDescent="0.25">
      <c r="A471">
        <v>470</v>
      </c>
    </row>
    <row r="472" spans="1:11" x14ac:dyDescent="0.25">
      <c r="A472">
        <v>471</v>
      </c>
    </row>
    <row r="473" spans="1:11" x14ac:dyDescent="0.25">
      <c r="A473">
        <v>472</v>
      </c>
    </row>
    <row r="474" spans="1:11" x14ac:dyDescent="0.25">
      <c r="A474">
        <v>473</v>
      </c>
    </row>
    <row r="475" spans="1:11" x14ac:dyDescent="0.25">
      <c r="A475">
        <v>474</v>
      </c>
    </row>
    <row r="476" spans="1:11" x14ac:dyDescent="0.25">
      <c r="A476">
        <v>475</v>
      </c>
    </row>
    <row r="477" spans="1:11" x14ac:dyDescent="0.25">
      <c r="A477">
        <v>476</v>
      </c>
    </row>
    <row r="478" spans="1:11" x14ac:dyDescent="0.25">
      <c r="A478">
        <v>477</v>
      </c>
    </row>
    <row r="479" spans="1:11" x14ac:dyDescent="0.25">
      <c r="A479">
        <v>478</v>
      </c>
    </row>
    <row r="480" spans="1:1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1" x14ac:dyDescent="0.25">
      <c r="A497">
        <v>496</v>
      </c>
    </row>
    <row r="498" spans="1:11" x14ac:dyDescent="0.25">
      <c r="A498">
        <v>497</v>
      </c>
    </row>
    <row r="499" spans="1:11" x14ac:dyDescent="0.25">
      <c r="A499">
        <v>498</v>
      </c>
      <c r="J499">
        <v>39.212760000000003</v>
      </c>
      <c r="K499">
        <v>13.175833000000001</v>
      </c>
    </row>
    <row r="500" spans="1:11" x14ac:dyDescent="0.25">
      <c r="A500">
        <v>499</v>
      </c>
      <c r="D500">
        <v>58.498125999999999</v>
      </c>
      <c r="E500">
        <v>6.737031</v>
      </c>
    </row>
    <row r="501" spans="1:11" x14ac:dyDescent="0.25">
      <c r="A501">
        <v>500</v>
      </c>
      <c r="D501">
        <v>58.495941000000002</v>
      </c>
      <c r="E501">
        <v>6.7459369999999996</v>
      </c>
    </row>
    <row r="502" spans="1:11" x14ac:dyDescent="0.25">
      <c r="A502">
        <v>501</v>
      </c>
      <c r="D502">
        <v>58.515472000000003</v>
      </c>
      <c r="E502">
        <v>6.6790630000000002</v>
      </c>
    </row>
    <row r="503" spans="1:11" x14ac:dyDescent="0.25">
      <c r="A503">
        <v>502</v>
      </c>
      <c r="D503">
        <v>58.501356999999999</v>
      </c>
      <c r="E503">
        <v>6.627656</v>
      </c>
    </row>
    <row r="504" spans="1:11" x14ac:dyDescent="0.25">
      <c r="A504">
        <v>503</v>
      </c>
      <c r="D504">
        <v>58.473334999999999</v>
      </c>
      <c r="E504">
        <v>6.6693220000000002</v>
      </c>
    </row>
    <row r="505" spans="1:11" x14ac:dyDescent="0.25">
      <c r="A505">
        <v>504</v>
      </c>
      <c r="D505">
        <v>58.497138</v>
      </c>
      <c r="E505">
        <v>6.6934380000000004</v>
      </c>
      <c r="F505">
        <v>51.372501</v>
      </c>
      <c r="G505">
        <v>9.2670829999999995</v>
      </c>
    </row>
    <row r="506" spans="1:11" x14ac:dyDescent="0.25">
      <c r="A506">
        <v>505</v>
      </c>
      <c r="D506">
        <v>58.516303000000001</v>
      </c>
      <c r="E506">
        <v>6.6637500000000003</v>
      </c>
      <c r="F506">
        <v>51.401561000000001</v>
      </c>
      <c r="G506">
        <v>9.2744260000000001</v>
      </c>
    </row>
    <row r="507" spans="1:11" x14ac:dyDescent="0.25">
      <c r="A507">
        <v>506</v>
      </c>
      <c r="D507">
        <v>58.518751999999999</v>
      </c>
      <c r="E507">
        <v>6.6296869999999997</v>
      </c>
      <c r="F507">
        <v>51.374011000000003</v>
      </c>
      <c r="G507">
        <v>9.2752610000000004</v>
      </c>
    </row>
    <row r="508" spans="1:11" x14ac:dyDescent="0.25">
      <c r="A508">
        <v>507</v>
      </c>
      <c r="D508">
        <v>58.524428999999998</v>
      </c>
      <c r="E508">
        <v>6.5727080000000004</v>
      </c>
      <c r="F508">
        <v>51.391925000000001</v>
      </c>
      <c r="G508">
        <v>9.2459369999999996</v>
      </c>
    </row>
    <row r="509" spans="1:11" x14ac:dyDescent="0.25">
      <c r="A509">
        <v>508</v>
      </c>
      <c r="D509">
        <v>58.611144000000003</v>
      </c>
      <c r="E509">
        <v>6.6232810000000004</v>
      </c>
      <c r="F509">
        <v>51.378906000000001</v>
      </c>
      <c r="G509">
        <v>9.2534369999999999</v>
      </c>
    </row>
    <row r="510" spans="1:11" x14ac:dyDescent="0.25">
      <c r="A510">
        <v>509</v>
      </c>
      <c r="D510">
        <v>58.498125999999999</v>
      </c>
      <c r="E510">
        <v>6.737031</v>
      </c>
      <c r="F510">
        <v>51.363596999999999</v>
      </c>
      <c r="G510">
        <v>9.2556250000000002</v>
      </c>
    </row>
    <row r="511" spans="1:11" x14ac:dyDescent="0.25">
      <c r="A511">
        <v>510</v>
      </c>
      <c r="F511">
        <v>51.365366999999999</v>
      </c>
      <c r="G511">
        <v>9.2667699999999993</v>
      </c>
    </row>
    <row r="512" spans="1:11" x14ac:dyDescent="0.25">
      <c r="A512">
        <v>511</v>
      </c>
      <c r="F512">
        <v>51.353335999999999</v>
      </c>
      <c r="G512">
        <v>9.2430730000000008</v>
      </c>
    </row>
    <row r="513" spans="1:9" x14ac:dyDescent="0.25">
      <c r="A513">
        <v>512</v>
      </c>
      <c r="F513">
        <v>51.372501</v>
      </c>
      <c r="G513">
        <v>9.2670829999999995</v>
      </c>
      <c r="H513">
        <v>59.670833000000002</v>
      </c>
      <c r="I513">
        <v>5.9577600000000004</v>
      </c>
    </row>
    <row r="514" spans="1:9" x14ac:dyDescent="0.25">
      <c r="A514">
        <v>513</v>
      </c>
      <c r="F514">
        <v>51.372501</v>
      </c>
      <c r="G514">
        <v>9.2670829999999995</v>
      </c>
      <c r="H514">
        <v>59.672241</v>
      </c>
      <c r="I514">
        <v>5.9610940000000001</v>
      </c>
    </row>
    <row r="515" spans="1:9" x14ac:dyDescent="0.25">
      <c r="A515">
        <v>514</v>
      </c>
      <c r="H515">
        <v>59.678020000000004</v>
      </c>
      <c r="I515">
        <v>5.9574480000000003</v>
      </c>
    </row>
    <row r="516" spans="1:9" x14ac:dyDescent="0.25">
      <c r="A516">
        <v>515</v>
      </c>
      <c r="B516">
        <v>72.607132000000007</v>
      </c>
      <c r="C516">
        <v>7.5285549999999999</v>
      </c>
      <c r="H516">
        <v>59.681407</v>
      </c>
      <c r="I516">
        <v>5.9522399999999998</v>
      </c>
    </row>
    <row r="517" spans="1:9" x14ac:dyDescent="0.25">
      <c r="A517">
        <v>516</v>
      </c>
      <c r="B517">
        <v>72.614141000000004</v>
      </c>
      <c r="C517">
        <v>7.4699590000000002</v>
      </c>
      <c r="H517">
        <v>59.683387000000003</v>
      </c>
      <c r="I517">
        <v>5.9502610000000002</v>
      </c>
    </row>
    <row r="518" spans="1:9" x14ac:dyDescent="0.25">
      <c r="A518">
        <v>517</v>
      </c>
      <c r="B518">
        <v>72.631405000000001</v>
      </c>
      <c r="C518">
        <v>7.492737</v>
      </c>
      <c r="H518">
        <v>59.758178000000001</v>
      </c>
      <c r="I518">
        <v>5.9391150000000001</v>
      </c>
    </row>
    <row r="519" spans="1:9" x14ac:dyDescent="0.25">
      <c r="A519">
        <v>518</v>
      </c>
      <c r="B519">
        <v>72.646918000000014</v>
      </c>
      <c r="C519">
        <v>7.5019109999999998</v>
      </c>
      <c r="H519">
        <v>59.770831000000001</v>
      </c>
      <c r="I519">
        <v>5.939635</v>
      </c>
    </row>
    <row r="520" spans="1:9" x14ac:dyDescent="0.25">
      <c r="A520">
        <v>519</v>
      </c>
      <c r="B520">
        <v>72.638002</v>
      </c>
      <c r="C520">
        <v>7.5061879999999999</v>
      </c>
      <c r="H520">
        <v>59.670833000000002</v>
      </c>
      <c r="I520">
        <v>5.9577600000000004</v>
      </c>
    </row>
    <row r="521" spans="1:9" x14ac:dyDescent="0.25">
      <c r="A521">
        <v>520</v>
      </c>
      <c r="B521">
        <v>72.620995000000008</v>
      </c>
      <c r="C521">
        <v>7.5288639999999996</v>
      </c>
    </row>
    <row r="522" spans="1:9" x14ac:dyDescent="0.25">
      <c r="A522">
        <v>521</v>
      </c>
      <c r="B522">
        <v>72.605483000000007</v>
      </c>
      <c r="C522">
        <v>7.5201029999999998</v>
      </c>
    </row>
    <row r="523" spans="1:9" x14ac:dyDescent="0.25">
      <c r="A523">
        <v>522</v>
      </c>
      <c r="B523">
        <v>72.618676000000008</v>
      </c>
      <c r="C523">
        <v>7.5280389999999997</v>
      </c>
      <c r="D523">
        <v>78.303190000000001</v>
      </c>
      <c r="E523">
        <v>5.705025</v>
      </c>
    </row>
    <row r="524" spans="1:9" x14ac:dyDescent="0.25">
      <c r="A524">
        <v>523</v>
      </c>
      <c r="B524">
        <v>72.629241000000007</v>
      </c>
      <c r="C524">
        <v>7.6068369999999996</v>
      </c>
      <c r="D524">
        <v>78.30334400000001</v>
      </c>
      <c r="E524">
        <v>5.6637449999999996</v>
      </c>
    </row>
    <row r="525" spans="1:9" x14ac:dyDescent="0.25">
      <c r="A525">
        <v>524</v>
      </c>
      <c r="B525">
        <v>72.828271000000001</v>
      </c>
      <c r="C525">
        <v>7.5859139999999998</v>
      </c>
      <c r="D525">
        <v>78.292109000000011</v>
      </c>
      <c r="E525">
        <v>5.6925020000000002</v>
      </c>
    </row>
    <row r="526" spans="1:9" x14ac:dyDescent="0.25">
      <c r="A526">
        <v>525</v>
      </c>
      <c r="D526">
        <v>78.29638700000001</v>
      </c>
      <c r="E526">
        <v>5.6902340000000002</v>
      </c>
    </row>
    <row r="527" spans="1:9" x14ac:dyDescent="0.25">
      <c r="A527">
        <v>526</v>
      </c>
      <c r="D527">
        <v>78.269950000000009</v>
      </c>
      <c r="E527">
        <v>5.6903889999999997</v>
      </c>
    </row>
    <row r="528" spans="1:9" x14ac:dyDescent="0.25">
      <c r="A528">
        <v>527</v>
      </c>
      <c r="D528">
        <v>78.25278800000001</v>
      </c>
      <c r="E528">
        <v>5.6722999999999999</v>
      </c>
    </row>
    <row r="529" spans="1:9" x14ac:dyDescent="0.25">
      <c r="A529">
        <v>528</v>
      </c>
      <c r="D529">
        <v>78.24284200000001</v>
      </c>
      <c r="E529">
        <v>5.667713</v>
      </c>
    </row>
    <row r="530" spans="1:9" x14ac:dyDescent="0.25">
      <c r="A530">
        <v>529</v>
      </c>
      <c r="D530">
        <v>78.201252000000011</v>
      </c>
      <c r="E530">
        <v>5.6902860000000004</v>
      </c>
      <c r="F530">
        <v>76.442193000000003</v>
      </c>
      <c r="G530">
        <v>8.4737659999999995</v>
      </c>
    </row>
    <row r="531" spans="1:9" x14ac:dyDescent="0.25">
      <c r="A531">
        <v>530</v>
      </c>
      <c r="D531">
        <v>78.176670000000001</v>
      </c>
      <c r="E531">
        <v>5.652253</v>
      </c>
      <c r="F531">
        <v>76.421940000000006</v>
      </c>
      <c r="G531">
        <v>8.4500080000000004</v>
      </c>
    </row>
    <row r="532" spans="1:9" x14ac:dyDescent="0.25">
      <c r="A532">
        <v>531</v>
      </c>
      <c r="D532">
        <v>78.303190000000001</v>
      </c>
      <c r="E532">
        <v>5.705025</v>
      </c>
      <c r="F532">
        <v>76.356335000000001</v>
      </c>
      <c r="G532">
        <v>8.354101</v>
      </c>
      <c r="H532">
        <v>77.638125000000002</v>
      </c>
      <c r="I532">
        <v>4.7134830000000001</v>
      </c>
    </row>
    <row r="533" spans="1:9" x14ac:dyDescent="0.25">
      <c r="A533">
        <v>532</v>
      </c>
      <c r="F533">
        <v>76.367261000000013</v>
      </c>
      <c r="G533">
        <v>8.33962</v>
      </c>
      <c r="H533">
        <v>77.626478000000006</v>
      </c>
      <c r="I533">
        <v>4.7296129999999996</v>
      </c>
    </row>
    <row r="534" spans="1:9" x14ac:dyDescent="0.25">
      <c r="A534">
        <v>533</v>
      </c>
      <c r="F534">
        <v>76.365302000000014</v>
      </c>
      <c r="G534">
        <v>8.3476590000000002</v>
      </c>
      <c r="H534">
        <v>77.598546000000013</v>
      </c>
      <c r="I534">
        <v>4.7154930000000004</v>
      </c>
    </row>
    <row r="535" spans="1:9" x14ac:dyDescent="0.25">
      <c r="A535">
        <v>534</v>
      </c>
      <c r="F535">
        <v>76.389421000000013</v>
      </c>
      <c r="G535">
        <v>8.3880110000000005</v>
      </c>
      <c r="H535">
        <v>77.613233000000008</v>
      </c>
      <c r="I535">
        <v>4.7163170000000001</v>
      </c>
    </row>
    <row r="536" spans="1:9" x14ac:dyDescent="0.25">
      <c r="A536">
        <v>535</v>
      </c>
      <c r="F536">
        <v>76.366178000000005</v>
      </c>
      <c r="G536">
        <v>8.4267140000000005</v>
      </c>
      <c r="H536">
        <v>77.613027000000002</v>
      </c>
      <c r="I536">
        <v>4.7001350000000004</v>
      </c>
    </row>
    <row r="537" spans="1:9" x14ac:dyDescent="0.25">
      <c r="A537">
        <v>536</v>
      </c>
      <c r="F537">
        <v>76.357108000000011</v>
      </c>
      <c r="G537">
        <v>8.3826000000000001</v>
      </c>
      <c r="H537">
        <v>77.623953</v>
      </c>
      <c r="I537">
        <v>4.6954459999999996</v>
      </c>
    </row>
    <row r="538" spans="1:9" x14ac:dyDescent="0.25">
      <c r="A538">
        <v>537</v>
      </c>
      <c r="F538">
        <v>76.330825000000004</v>
      </c>
      <c r="G538">
        <v>8.4213039999999992</v>
      </c>
      <c r="H538">
        <v>77.62807500000001</v>
      </c>
      <c r="I538">
        <v>4.7108549999999996</v>
      </c>
    </row>
    <row r="539" spans="1:9" x14ac:dyDescent="0.25">
      <c r="A539">
        <v>538</v>
      </c>
      <c r="B539">
        <v>91.942045000000007</v>
      </c>
      <c r="C539">
        <v>7.2822149999999999</v>
      </c>
      <c r="F539">
        <v>76.329898000000014</v>
      </c>
      <c r="G539">
        <v>8.4301159999999999</v>
      </c>
      <c r="H539">
        <v>77.612924000000007</v>
      </c>
      <c r="I539">
        <v>4.7501239999999996</v>
      </c>
    </row>
    <row r="540" spans="1:9" x14ac:dyDescent="0.25">
      <c r="A540">
        <v>539</v>
      </c>
      <c r="B540">
        <v>91.930345000000003</v>
      </c>
      <c r="C540">
        <v>7.2897910000000001</v>
      </c>
      <c r="F540">
        <v>76.442193000000003</v>
      </c>
      <c r="G540">
        <v>8.4737659999999995</v>
      </c>
      <c r="H540">
        <v>77.638125000000002</v>
      </c>
      <c r="I540">
        <v>4.7134830000000001</v>
      </c>
    </row>
    <row r="541" spans="1:9" x14ac:dyDescent="0.25">
      <c r="A541">
        <v>540</v>
      </c>
      <c r="B541">
        <v>91.927150000000012</v>
      </c>
      <c r="C541">
        <v>7.2991700000000002</v>
      </c>
      <c r="H541">
        <v>77.638125000000002</v>
      </c>
      <c r="I541">
        <v>4.7134830000000001</v>
      </c>
    </row>
    <row r="542" spans="1:9" x14ac:dyDescent="0.25">
      <c r="A542">
        <v>541</v>
      </c>
      <c r="B542">
        <v>91.930448000000013</v>
      </c>
      <c r="C542">
        <v>7.2872139999999996</v>
      </c>
      <c r="H542">
        <v>77.638125000000002</v>
      </c>
      <c r="I542">
        <v>4.7134830000000001</v>
      </c>
    </row>
    <row r="543" spans="1:9" x14ac:dyDescent="0.25">
      <c r="A543">
        <v>542</v>
      </c>
      <c r="B543">
        <v>91.919729000000004</v>
      </c>
      <c r="C543">
        <v>7.282267</v>
      </c>
    </row>
    <row r="544" spans="1:9" x14ac:dyDescent="0.25">
      <c r="A544">
        <v>543</v>
      </c>
      <c r="B544">
        <v>91.917875000000009</v>
      </c>
      <c r="C544">
        <v>7.2875240000000003</v>
      </c>
    </row>
    <row r="545" spans="1:9" x14ac:dyDescent="0.25">
      <c r="A545">
        <v>544</v>
      </c>
      <c r="B545">
        <v>91.926532000000009</v>
      </c>
      <c r="C545">
        <v>7.2957179999999999</v>
      </c>
    </row>
    <row r="546" spans="1:9" x14ac:dyDescent="0.25">
      <c r="A546">
        <v>545</v>
      </c>
      <c r="B546">
        <v>91.920244000000011</v>
      </c>
      <c r="C546">
        <v>7.3165889999999996</v>
      </c>
    </row>
    <row r="547" spans="1:9" x14ac:dyDescent="0.25">
      <c r="A547">
        <v>546</v>
      </c>
      <c r="B547">
        <v>91.892415</v>
      </c>
      <c r="C547">
        <v>7.3070029999999999</v>
      </c>
    </row>
    <row r="548" spans="1:9" x14ac:dyDescent="0.25">
      <c r="A548">
        <v>547</v>
      </c>
      <c r="B548">
        <v>91.942045000000007</v>
      </c>
      <c r="C548">
        <v>7.2822149999999999</v>
      </c>
      <c r="D548">
        <v>99.078000000000003</v>
      </c>
      <c r="E548">
        <v>5.8141769999999999</v>
      </c>
    </row>
    <row r="549" spans="1:9" x14ac:dyDescent="0.25">
      <c r="A549">
        <v>548</v>
      </c>
      <c r="B549">
        <v>91.942045000000007</v>
      </c>
      <c r="C549">
        <v>7.2822149999999999</v>
      </c>
      <c r="D549">
        <v>99.078983000000008</v>
      </c>
      <c r="E549">
        <v>5.8377800000000004</v>
      </c>
    </row>
    <row r="550" spans="1:9" x14ac:dyDescent="0.25">
      <c r="A550">
        <v>549</v>
      </c>
      <c r="D550">
        <v>99.054553000000013</v>
      </c>
      <c r="E550">
        <v>5.8005709999999997</v>
      </c>
    </row>
    <row r="551" spans="1:9" x14ac:dyDescent="0.25">
      <c r="A551">
        <v>550</v>
      </c>
      <c r="D551">
        <v>99.048213000000004</v>
      </c>
      <c r="E551">
        <v>5.8059310000000002</v>
      </c>
    </row>
    <row r="552" spans="1:9" x14ac:dyDescent="0.25">
      <c r="A552">
        <v>551</v>
      </c>
      <c r="D552">
        <v>99.02162100000001</v>
      </c>
      <c r="E552">
        <v>5.8104659999999999</v>
      </c>
    </row>
    <row r="553" spans="1:9" x14ac:dyDescent="0.25">
      <c r="A553">
        <v>552</v>
      </c>
      <c r="D553">
        <v>99.014716000000007</v>
      </c>
      <c r="E553">
        <v>5.8853470000000003</v>
      </c>
      <c r="F553">
        <v>95.744741000000005</v>
      </c>
      <c r="G553">
        <v>9.4395919999999993</v>
      </c>
    </row>
    <row r="554" spans="1:9" x14ac:dyDescent="0.25">
      <c r="A554">
        <v>553</v>
      </c>
      <c r="D554">
        <v>99.013273000000012</v>
      </c>
      <c r="E554">
        <v>5.8654549999999999</v>
      </c>
      <c r="F554">
        <v>95.751287000000005</v>
      </c>
      <c r="G554">
        <v>9.4585570000000008</v>
      </c>
    </row>
    <row r="555" spans="1:9" x14ac:dyDescent="0.25">
      <c r="A555">
        <v>554</v>
      </c>
      <c r="D555">
        <v>99.078000000000003</v>
      </c>
      <c r="E555">
        <v>5.8141769999999999</v>
      </c>
      <c r="F555">
        <v>95.713664000000009</v>
      </c>
      <c r="G555">
        <v>9.4906120000000005</v>
      </c>
      <c r="H555">
        <v>97.907220000000009</v>
      </c>
      <c r="I555">
        <v>5.4602310000000003</v>
      </c>
    </row>
    <row r="556" spans="1:9" x14ac:dyDescent="0.25">
      <c r="A556">
        <v>555</v>
      </c>
      <c r="F556">
        <v>95.737680000000012</v>
      </c>
      <c r="G556">
        <v>9.4913849999999993</v>
      </c>
      <c r="H556">
        <v>97.873771000000005</v>
      </c>
      <c r="I556">
        <v>5.4715689999999997</v>
      </c>
    </row>
    <row r="557" spans="1:9" x14ac:dyDescent="0.25">
      <c r="A557">
        <v>556</v>
      </c>
      <c r="F557">
        <v>95.741494000000003</v>
      </c>
      <c r="G557">
        <v>9.4549489999999992</v>
      </c>
      <c r="H557">
        <v>97.887479000000013</v>
      </c>
      <c r="I557">
        <v>5.4653330000000002</v>
      </c>
    </row>
    <row r="558" spans="1:9" x14ac:dyDescent="0.25">
      <c r="A558">
        <v>557</v>
      </c>
      <c r="F558">
        <v>95.747215000000011</v>
      </c>
      <c r="G558">
        <v>9.4304179999999995</v>
      </c>
      <c r="H558">
        <v>97.886243000000007</v>
      </c>
      <c r="I558">
        <v>5.4637359999999999</v>
      </c>
    </row>
    <row r="559" spans="1:9" x14ac:dyDescent="0.25">
      <c r="A559">
        <v>558</v>
      </c>
      <c r="F559">
        <v>95.76437700000001</v>
      </c>
      <c r="G559">
        <v>9.4597940000000005</v>
      </c>
      <c r="H559">
        <v>97.889388000000011</v>
      </c>
      <c r="I559">
        <v>5.44137</v>
      </c>
    </row>
    <row r="560" spans="1:9" x14ac:dyDescent="0.25">
      <c r="A560">
        <v>559</v>
      </c>
      <c r="F560">
        <v>95.738557000000014</v>
      </c>
      <c r="G560">
        <v>9.4474769999999992</v>
      </c>
      <c r="H560">
        <v>97.907012000000009</v>
      </c>
      <c r="I560">
        <v>5.4548719999999999</v>
      </c>
    </row>
    <row r="561" spans="1:9" x14ac:dyDescent="0.25">
      <c r="A561">
        <v>560</v>
      </c>
      <c r="B561">
        <v>114.926799</v>
      </c>
      <c r="C561">
        <v>8.2096990000000005</v>
      </c>
      <c r="F561">
        <v>95.744741000000005</v>
      </c>
      <c r="G561">
        <v>9.4395919999999993</v>
      </c>
      <c r="H561">
        <v>97.900466000000009</v>
      </c>
      <c r="I561">
        <v>5.4225589999999997</v>
      </c>
    </row>
    <row r="562" spans="1:9" x14ac:dyDescent="0.25">
      <c r="A562">
        <v>561</v>
      </c>
      <c r="B562">
        <v>114.93602300000001</v>
      </c>
      <c r="C562">
        <v>8.1989280000000004</v>
      </c>
      <c r="F562">
        <v>95.744741000000005</v>
      </c>
      <c r="G562">
        <v>9.4395919999999993</v>
      </c>
      <c r="H562">
        <v>97.895623000000001</v>
      </c>
      <c r="I562">
        <v>5.412509</v>
      </c>
    </row>
    <row r="563" spans="1:9" x14ac:dyDescent="0.25">
      <c r="A563">
        <v>562</v>
      </c>
      <c r="B563">
        <v>114.910667</v>
      </c>
      <c r="C563">
        <v>8.2160379999999993</v>
      </c>
      <c r="H563">
        <v>97.907220000000009</v>
      </c>
      <c r="I563">
        <v>5.4602310000000003</v>
      </c>
    </row>
    <row r="564" spans="1:9" x14ac:dyDescent="0.25">
      <c r="A564">
        <v>563</v>
      </c>
      <c r="B564">
        <v>114.92788200000001</v>
      </c>
      <c r="C564">
        <v>8.2030510000000003</v>
      </c>
      <c r="H564">
        <v>97.907220000000009</v>
      </c>
      <c r="I564">
        <v>5.4602310000000003</v>
      </c>
    </row>
    <row r="565" spans="1:9" x14ac:dyDescent="0.25">
      <c r="A565">
        <v>564</v>
      </c>
      <c r="B565">
        <v>114.89804000000001</v>
      </c>
      <c r="C565">
        <v>8.2112449999999999</v>
      </c>
    </row>
    <row r="566" spans="1:9" x14ac:dyDescent="0.25">
      <c r="A566">
        <v>565</v>
      </c>
      <c r="B566">
        <v>114.921798</v>
      </c>
      <c r="C566">
        <v>8.2188210000000002</v>
      </c>
    </row>
    <row r="567" spans="1:9" x14ac:dyDescent="0.25">
      <c r="A567">
        <v>566</v>
      </c>
      <c r="B567">
        <v>114.917316</v>
      </c>
      <c r="C567">
        <v>8.2222740000000005</v>
      </c>
    </row>
    <row r="568" spans="1:9" x14ac:dyDescent="0.25">
      <c r="A568">
        <v>567</v>
      </c>
      <c r="B568">
        <v>114.94875300000001</v>
      </c>
      <c r="C568">
        <v>8.2568529999999996</v>
      </c>
    </row>
    <row r="569" spans="1:9" x14ac:dyDescent="0.25">
      <c r="A569">
        <v>568</v>
      </c>
      <c r="B569">
        <v>114.920356</v>
      </c>
      <c r="C569">
        <v>8.2358270000000005</v>
      </c>
      <c r="D569">
        <v>121.429847</v>
      </c>
      <c r="E569">
        <v>6.0717509999999999</v>
      </c>
    </row>
    <row r="570" spans="1:9" x14ac:dyDescent="0.25">
      <c r="A570">
        <v>569</v>
      </c>
      <c r="B570">
        <v>114.869437</v>
      </c>
      <c r="C570">
        <v>8.2321679999999997</v>
      </c>
      <c r="D570">
        <v>121.454841</v>
      </c>
      <c r="E570">
        <v>6.0556200000000002</v>
      </c>
    </row>
    <row r="571" spans="1:9" x14ac:dyDescent="0.25">
      <c r="A571">
        <v>570</v>
      </c>
      <c r="B571">
        <v>114.926799</v>
      </c>
      <c r="C571">
        <v>8.2096990000000005</v>
      </c>
      <c r="D571">
        <v>121.45953300000001</v>
      </c>
      <c r="E571">
        <v>6.0616500000000002</v>
      </c>
    </row>
    <row r="572" spans="1:9" x14ac:dyDescent="0.25">
      <c r="A572">
        <v>571</v>
      </c>
      <c r="D572">
        <v>121.453658</v>
      </c>
      <c r="E572">
        <v>6.0414479999999999</v>
      </c>
    </row>
    <row r="573" spans="1:9" x14ac:dyDescent="0.25">
      <c r="A573">
        <v>572</v>
      </c>
      <c r="D573">
        <v>121.426807</v>
      </c>
      <c r="E573">
        <v>6.0308320000000002</v>
      </c>
    </row>
    <row r="574" spans="1:9" x14ac:dyDescent="0.25">
      <c r="A574">
        <v>573</v>
      </c>
      <c r="D574">
        <v>121.41650300000001</v>
      </c>
      <c r="E574">
        <v>6.0080020000000003</v>
      </c>
    </row>
    <row r="575" spans="1:9" x14ac:dyDescent="0.25">
      <c r="A575">
        <v>574</v>
      </c>
      <c r="D575">
        <v>121.442886</v>
      </c>
      <c r="E575">
        <v>5.9933649999999998</v>
      </c>
      <c r="F575">
        <v>118.84045</v>
      </c>
      <c r="G575">
        <v>8.9885529999999996</v>
      </c>
    </row>
    <row r="576" spans="1:9" x14ac:dyDescent="0.25">
      <c r="A576">
        <v>575</v>
      </c>
      <c r="D576">
        <v>121.429847</v>
      </c>
      <c r="E576">
        <v>6.0717509999999999</v>
      </c>
      <c r="F576">
        <v>118.90301400000001</v>
      </c>
      <c r="G576">
        <v>8.9926250000000003</v>
      </c>
      <c r="H576">
        <v>120.647178</v>
      </c>
      <c r="I576">
        <v>4.809596</v>
      </c>
    </row>
    <row r="577" spans="1:9" x14ac:dyDescent="0.25">
      <c r="A577">
        <v>576</v>
      </c>
      <c r="D577">
        <v>121.371509</v>
      </c>
      <c r="E577">
        <v>6.0717509999999999</v>
      </c>
      <c r="F577">
        <v>118.902862</v>
      </c>
      <c r="G577">
        <v>9.0089100000000002</v>
      </c>
      <c r="H577">
        <v>120.67712</v>
      </c>
      <c r="I577">
        <v>4.8323749999999999</v>
      </c>
    </row>
    <row r="578" spans="1:9" x14ac:dyDescent="0.25">
      <c r="A578">
        <v>577</v>
      </c>
      <c r="F578">
        <v>118.859363</v>
      </c>
      <c r="G578">
        <v>8.9834519999999998</v>
      </c>
      <c r="H578">
        <v>120.68078199999999</v>
      </c>
      <c r="I578">
        <v>4.7972789999999996</v>
      </c>
    </row>
    <row r="579" spans="1:9" x14ac:dyDescent="0.25">
      <c r="A579">
        <v>578</v>
      </c>
      <c r="F579">
        <v>118.87642200000001</v>
      </c>
      <c r="G579">
        <v>8.9813390000000002</v>
      </c>
      <c r="H579">
        <v>120.692531</v>
      </c>
      <c r="I579">
        <v>4.7811490000000001</v>
      </c>
    </row>
    <row r="580" spans="1:9" x14ac:dyDescent="0.25">
      <c r="A580">
        <v>579</v>
      </c>
      <c r="F580">
        <v>118.914714</v>
      </c>
      <c r="G580">
        <v>8.9716500000000003</v>
      </c>
      <c r="H580">
        <v>120.66480200000001</v>
      </c>
      <c r="I580">
        <v>4.8247999999999998</v>
      </c>
    </row>
    <row r="581" spans="1:9" x14ac:dyDescent="0.25">
      <c r="A581">
        <v>580</v>
      </c>
      <c r="F581">
        <v>118.93981100000001</v>
      </c>
      <c r="G581">
        <v>8.9712899999999998</v>
      </c>
      <c r="H581">
        <v>120.66300100000001</v>
      </c>
      <c r="I581">
        <v>4.8192849999999998</v>
      </c>
    </row>
    <row r="582" spans="1:9" x14ac:dyDescent="0.25">
      <c r="A582">
        <v>581</v>
      </c>
      <c r="F582">
        <v>118.941821</v>
      </c>
      <c r="G582">
        <v>8.9894809999999996</v>
      </c>
      <c r="H582">
        <v>120.664649</v>
      </c>
      <c r="I582">
        <v>4.7956300000000001</v>
      </c>
    </row>
    <row r="583" spans="1:9" x14ac:dyDescent="0.25">
      <c r="A583">
        <v>582</v>
      </c>
      <c r="F583">
        <v>118.84045</v>
      </c>
      <c r="G583">
        <v>8.9885529999999996</v>
      </c>
      <c r="H583">
        <v>120.73505</v>
      </c>
      <c r="I583">
        <v>4.7917129999999997</v>
      </c>
    </row>
    <row r="584" spans="1:9" x14ac:dyDescent="0.25">
      <c r="A584">
        <v>583</v>
      </c>
      <c r="H584">
        <v>120.728454</v>
      </c>
      <c r="I584">
        <v>4.7248720000000004</v>
      </c>
    </row>
    <row r="585" spans="1:9" x14ac:dyDescent="0.25">
      <c r="A585">
        <v>584</v>
      </c>
      <c r="B585">
        <v>137.015094</v>
      </c>
      <c r="C585">
        <v>6.2716050000000001</v>
      </c>
      <c r="H585">
        <v>120.647178</v>
      </c>
      <c r="I585">
        <v>4.809596</v>
      </c>
    </row>
    <row r="586" spans="1:9" x14ac:dyDescent="0.25">
      <c r="A586">
        <v>585</v>
      </c>
      <c r="B586">
        <v>137.015094</v>
      </c>
      <c r="C586">
        <v>6.2716050000000001</v>
      </c>
    </row>
    <row r="587" spans="1:9" x14ac:dyDescent="0.25">
      <c r="A587">
        <v>586</v>
      </c>
      <c r="B587">
        <v>137.015094</v>
      </c>
      <c r="C587">
        <v>6.2716050000000001</v>
      </c>
    </row>
    <row r="588" spans="1:9" x14ac:dyDescent="0.25">
      <c r="A588">
        <v>587</v>
      </c>
      <c r="B588">
        <v>137.015094</v>
      </c>
      <c r="C588">
        <v>6.2716050000000001</v>
      </c>
    </row>
    <row r="589" spans="1:9" x14ac:dyDescent="0.25">
      <c r="A589">
        <v>588</v>
      </c>
      <c r="B589">
        <v>137.015094</v>
      </c>
      <c r="C589">
        <v>6.2716050000000001</v>
      </c>
    </row>
    <row r="590" spans="1:9" x14ac:dyDescent="0.25">
      <c r="A590">
        <v>589</v>
      </c>
      <c r="B590">
        <v>137.015094</v>
      </c>
      <c r="C590">
        <v>6.2716050000000001</v>
      </c>
    </row>
    <row r="591" spans="1:9" x14ac:dyDescent="0.25">
      <c r="A591">
        <v>590</v>
      </c>
      <c r="B591">
        <v>137.015094</v>
      </c>
      <c r="C591">
        <v>6.2716050000000001</v>
      </c>
      <c r="D591">
        <v>152.30515700000001</v>
      </c>
      <c r="E591">
        <v>6.4562549999999996</v>
      </c>
    </row>
    <row r="592" spans="1:9" x14ac:dyDescent="0.25">
      <c r="A592">
        <v>591</v>
      </c>
      <c r="B592">
        <v>137.015094</v>
      </c>
      <c r="C592">
        <v>6.2716050000000001</v>
      </c>
      <c r="D592">
        <v>152.30515700000001</v>
      </c>
      <c r="E592">
        <v>6.4562549999999996</v>
      </c>
    </row>
    <row r="593" spans="1:9" x14ac:dyDescent="0.25">
      <c r="A593">
        <v>592</v>
      </c>
      <c r="B593">
        <v>137.015094</v>
      </c>
      <c r="C593">
        <v>6.2716050000000001</v>
      </c>
      <c r="D593">
        <v>152.30515700000001</v>
      </c>
      <c r="E593">
        <v>6.4562549999999996</v>
      </c>
    </row>
    <row r="594" spans="1:9" x14ac:dyDescent="0.25">
      <c r="A594">
        <v>593</v>
      </c>
      <c r="D594">
        <v>152.30515700000001</v>
      </c>
      <c r="E594">
        <v>6.4562549999999996</v>
      </c>
    </row>
    <row r="595" spans="1:9" x14ac:dyDescent="0.25">
      <c r="A595">
        <v>594</v>
      </c>
      <c r="D595">
        <v>152.30515700000001</v>
      </c>
      <c r="E595">
        <v>6.4562549999999996</v>
      </c>
    </row>
    <row r="596" spans="1:9" x14ac:dyDescent="0.25">
      <c r="A596">
        <v>595</v>
      </c>
      <c r="D596">
        <v>152.30515700000001</v>
      </c>
      <c r="E596">
        <v>6.4562549999999996</v>
      </c>
    </row>
    <row r="597" spans="1:9" x14ac:dyDescent="0.25">
      <c r="A597">
        <v>596</v>
      </c>
      <c r="D597">
        <v>152.30515700000001</v>
      </c>
      <c r="E597">
        <v>6.4562549999999996</v>
      </c>
    </row>
    <row r="598" spans="1:9" x14ac:dyDescent="0.25">
      <c r="A598">
        <v>597</v>
      </c>
      <c r="F598">
        <v>151.132229</v>
      </c>
      <c r="G598">
        <v>9.0170969999999997</v>
      </c>
    </row>
    <row r="599" spans="1:9" x14ac:dyDescent="0.25">
      <c r="A599">
        <v>598</v>
      </c>
      <c r="F599">
        <v>151.132229</v>
      </c>
      <c r="G599">
        <v>9.0170969999999997</v>
      </c>
      <c r="H599">
        <v>151.97677200000001</v>
      </c>
      <c r="I599">
        <v>5.5958370000000004</v>
      </c>
    </row>
    <row r="600" spans="1:9" x14ac:dyDescent="0.25">
      <c r="A600">
        <v>599</v>
      </c>
      <c r="F600">
        <v>151.132229</v>
      </c>
      <c r="G600">
        <v>9.0170969999999997</v>
      </c>
      <c r="H600">
        <v>151.97677200000001</v>
      </c>
      <c r="I600">
        <v>5.5958370000000004</v>
      </c>
    </row>
    <row r="601" spans="1:9" x14ac:dyDescent="0.25">
      <c r="A601">
        <v>600</v>
      </c>
      <c r="F601">
        <v>151.132229</v>
      </c>
      <c r="G601">
        <v>9.0170969999999997</v>
      </c>
      <c r="H601">
        <v>151.97677200000001</v>
      </c>
      <c r="I601">
        <v>5.5958370000000004</v>
      </c>
    </row>
    <row r="602" spans="1:9" x14ac:dyDescent="0.25">
      <c r="A602">
        <v>601</v>
      </c>
      <c r="F602">
        <v>151.132229</v>
      </c>
      <c r="G602">
        <v>9.0170969999999997</v>
      </c>
      <c r="H602">
        <v>151.97677200000001</v>
      </c>
      <c r="I602">
        <v>5.5958370000000004</v>
      </c>
    </row>
    <row r="603" spans="1:9" x14ac:dyDescent="0.25">
      <c r="A603">
        <v>602</v>
      </c>
      <c r="F603">
        <v>151.132229</v>
      </c>
      <c r="G603">
        <v>9.0170969999999997</v>
      </c>
      <c r="H603">
        <v>151.97677200000001</v>
      </c>
      <c r="I603">
        <v>5.5958370000000004</v>
      </c>
    </row>
    <row r="604" spans="1:9" x14ac:dyDescent="0.25">
      <c r="A604">
        <v>603</v>
      </c>
      <c r="F604">
        <v>151.132229</v>
      </c>
      <c r="G604">
        <v>9.0170969999999997</v>
      </c>
      <c r="H604">
        <v>151.97677200000001</v>
      </c>
      <c r="I604">
        <v>5.5958370000000004</v>
      </c>
    </row>
    <row r="605" spans="1:9" x14ac:dyDescent="0.25">
      <c r="A605">
        <v>604</v>
      </c>
      <c r="F605">
        <v>151.132229</v>
      </c>
      <c r="G605">
        <v>9.0170969999999997</v>
      </c>
      <c r="H605">
        <v>151.97677200000001</v>
      </c>
      <c r="I605">
        <v>5.5958370000000004</v>
      </c>
    </row>
    <row r="606" spans="1:9" x14ac:dyDescent="0.25">
      <c r="A606">
        <v>605</v>
      </c>
    </row>
    <row r="607" spans="1:9" x14ac:dyDescent="0.25">
      <c r="A607">
        <v>606</v>
      </c>
    </row>
    <row r="608" spans="1:9" x14ac:dyDescent="0.25">
      <c r="A608">
        <v>607</v>
      </c>
    </row>
    <row r="609" spans="1:9" x14ac:dyDescent="0.25">
      <c r="A609">
        <v>608</v>
      </c>
      <c r="B609">
        <v>169.80726900000002</v>
      </c>
      <c r="C609">
        <v>6.5236229999999997</v>
      </c>
    </row>
    <row r="610" spans="1:9" x14ac:dyDescent="0.25">
      <c r="A610">
        <v>609</v>
      </c>
      <c r="B610">
        <v>169.82494800000001</v>
      </c>
      <c r="C610">
        <v>6.5280550000000002</v>
      </c>
    </row>
    <row r="611" spans="1:9" x14ac:dyDescent="0.25">
      <c r="A611">
        <v>610</v>
      </c>
      <c r="B611">
        <v>169.84881300000001</v>
      </c>
      <c r="C611">
        <v>6.5654750000000002</v>
      </c>
    </row>
    <row r="612" spans="1:9" x14ac:dyDescent="0.25">
      <c r="A612">
        <v>611</v>
      </c>
      <c r="B612">
        <v>169.859328</v>
      </c>
      <c r="C612">
        <v>6.545013</v>
      </c>
    </row>
    <row r="613" spans="1:9" x14ac:dyDescent="0.25">
      <c r="A613">
        <v>612</v>
      </c>
      <c r="B613">
        <v>169.86747</v>
      </c>
      <c r="C613">
        <v>6.5755780000000001</v>
      </c>
    </row>
    <row r="614" spans="1:9" x14ac:dyDescent="0.25">
      <c r="A614">
        <v>613</v>
      </c>
      <c r="B614">
        <v>169.87664599999999</v>
      </c>
      <c r="C614">
        <v>6.5386730000000002</v>
      </c>
      <c r="D614">
        <v>174.95642900000001</v>
      </c>
      <c r="E614">
        <v>4.4550210000000003</v>
      </c>
    </row>
    <row r="615" spans="1:9" x14ac:dyDescent="0.25">
      <c r="A615">
        <v>614</v>
      </c>
      <c r="B615">
        <v>169.78752800000001</v>
      </c>
      <c r="C615">
        <v>6.5413019999999999</v>
      </c>
      <c r="D615">
        <v>174.97838400000001</v>
      </c>
      <c r="E615">
        <v>4.4154869999999997</v>
      </c>
    </row>
    <row r="616" spans="1:9" x14ac:dyDescent="0.25">
      <c r="A616">
        <v>615</v>
      </c>
      <c r="B616">
        <v>169.80726900000002</v>
      </c>
      <c r="C616">
        <v>6.5236229999999997</v>
      </c>
      <c r="D616">
        <v>175.061114</v>
      </c>
      <c r="E616">
        <v>4.4667729999999999</v>
      </c>
    </row>
    <row r="617" spans="1:9" x14ac:dyDescent="0.25">
      <c r="A617">
        <v>616</v>
      </c>
      <c r="D617">
        <v>175.059515</v>
      </c>
      <c r="E617">
        <v>4.4701230000000001</v>
      </c>
    </row>
    <row r="618" spans="1:9" x14ac:dyDescent="0.25">
      <c r="A618">
        <v>617</v>
      </c>
      <c r="D618">
        <v>175.04565100000002</v>
      </c>
      <c r="E618">
        <v>4.4844520000000001</v>
      </c>
    </row>
    <row r="619" spans="1:9" x14ac:dyDescent="0.25">
      <c r="A619">
        <v>618</v>
      </c>
      <c r="D619">
        <v>175.01513499999999</v>
      </c>
      <c r="E619">
        <v>4.5412020000000002</v>
      </c>
    </row>
    <row r="620" spans="1:9" x14ac:dyDescent="0.25">
      <c r="A620">
        <v>619</v>
      </c>
      <c r="D620">
        <v>174.982663</v>
      </c>
      <c r="E620">
        <v>4.4697620000000002</v>
      </c>
    </row>
    <row r="621" spans="1:9" x14ac:dyDescent="0.25">
      <c r="A621">
        <v>620</v>
      </c>
      <c r="F621">
        <v>175.06106</v>
      </c>
      <c r="G621">
        <v>7.6989720000000004</v>
      </c>
    </row>
    <row r="622" spans="1:9" x14ac:dyDescent="0.25">
      <c r="A622">
        <v>621</v>
      </c>
      <c r="F622">
        <v>175.06688700000001</v>
      </c>
      <c r="G622">
        <v>7.6839209999999998</v>
      </c>
      <c r="H622">
        <v>175.31805800000001</v>
      </c>
      <c r="I622">
        <v>4.0517440000000002</v>
      </c>
    </row>
    <row r="623" spans="1:9" x14ac:dyDescent="0.25">
      <c r="A623">
        <v>622</v>
      </c>
      <c r="F623">
        <v>175.02750600000002</v>
      </c>
      <c r="G623">
        <v>7.6653140000000004</v>
      </c>
      <c r="H623">
        <v>175.34857199999999</v>
      </c>
      <c r="I623">
        <v>4.0375180000000004</v>
      </c>
    </row>
    <row r="624" spans="1:9" x14ac:dyDescent="0.25">
      <c r="A624">
        <v>623</v>
      </c>
      <c r="F624">
        <v>175.02328199999999</v>
      </c>
      <c r="G624">
        <v>7.6967549999999996</v>
      </c>
      <c r="H624">
        <v>175.321101</v>
      </c>
      <c r="I624">
        <v>4.0228270000000004</v>
      </c>
    </row>
    <row r="625" spans="1:9" x14ac:dyDescent="0.25">
      <c r="A625">
        <v>624</v>
      </c>
      <c r="F625">
        <v>175.01869399999998</v>
      </c>
      <c r="G625">
        <v>7.7191770000000002</v>
      </c>
      <c r="H625">
        <v>175.32950099999999</v>
      </c>
      <c r="I625">
        <v>4.0181370000000003</v>
      </c>
    </row>
    <row r="626" spans="1:9" x14ac:dyDescent="0.25">
      <c r="A626">
        <v>625</v>
      </c>
      <c r="F626">
        <v>175.03271100000001</v>
      </c>
      <c r="G626">
        <v>7.7844819999999997</v>
      </c>
      <c r="H626">
        <v>175.293419</v>
      </c>
      <c r="I626">
        <v>4.0395269999999996</v>
      </c>
    </row>
    <row r="627" spans="1:9" x14ac:dyDescent="0.25">
      <c r="A627">
        <v>626</v>
      </c>
      <c r="F627">
        <v>175.01575500000001</v>
      </c>
      <c r="G627">
        <v>7.7565980000000003</v>
      </c>
      <c r="H627">
        <v>175.26558699999998</v>
      </c>
      <c r="I627">
        <v>4.0073129999999999</v>
      </c>
    </row>
    <row r="628" spans="1:9" x14ac:dyDescent="0.25">
      <c r="A628">
        <v>627</v>
      </c>
      <c r="B628">
        <v>193.939391</v>
      </c>
      <c r="C628">
        <v>6.2840470000000002</v>
      </c>
      <c r="F628">
        <v>175.06106</v>
      </c>
      <c r="G628">
        <v>7.6989720000000004</v>
      </c>
      <c r="H628">
        <v>175.288523</v>
      </c>
      <c r="I628">
        <v>3.972315</v>
      </c>
    </row>
    <row r="629" spans="1:9" x14ac:dyDescent="0.25">
      <c r="A629">
        <v>628</v>
      </c>
      <c r="B629">
        <v>193.97304800000001</v>
      </c>
      <c r="C629">
        <v>6.2276579999999999</v>
      </c>
      <c r="H629">
        <v>175.31805800000001</v>
      </c>
      <c r="I629">
        <v>4.0517440000000002</v>
      </c>
    </row>
    <row r="630" spans="1:9" x14ac:dyDescent="0.25">
      <c r="A630">
        <v>629</v>
      </c>
      <c r="B630">
        <v>193.95238000000001</v>
      </c>
      <c r="C630">
        <v>6.2593059999999996</v>
      </c>
    </row>
    <row r="631" spans="1:9" x14ac:dyDescent="0.25">
      <c r="A631">
        <v>630</v>
      </c>
      <c r="B631">
        <v>193.94485299999999</v>
      </c>
      <c r="C631">
        <v>6.2688940000000004</v>
      </c>
    </row>
    <row r="632" spans="1:9" x14ac:dyDescent="0.25">
      <c r="A632">
        <v>631</v>
      </c>
      <c r="B632">
        <v>193.95959300000001</v>
      </c>
      <c r="C632">
        <v>6.2669860000000002</v>
      </c>
    </row>
    <row r="633" spans="1:9" x14ac:dyDescent="0.25">
      <c r="A633">
        <v>632</v>
      </c>
      <c r="B633">
        <v>193.971655</v>
      </c>
      <c r="C633">
        <v>6.2639449999999997</v>
      </c>
    </row>
    <row r="634" spans="1:9" x14ac:dyDescent="0.25">
      <c r="A634">
        <v>633</v>
      </c>
      <c r="B634">
        <v>193.966658</v>
      </c>
      <c r="C634">
        <v>6.2408020000000004</v>
      </c>
      <c r="D634">
        <v>200.45852500000001</v>
      </c>
      <c r="E634">
        <v>4.6175889999999997</v>
      </c>
    </row>
    <row r="635" spans="1:9" x14ac:dyDescent="0.25">
      <c r="A635">
        <v>634</v>
      </c>
      <c r="B635">
        <v>193.960005</v>
      </c>
      <c r="C635">
        <v>6.2859540000000003</v>
      </c>
      <c r="D635">
        <v>200.43780800000002</v>
      </c>
      <c r="E635">
        <v>4.575736</v>
      </c>
    </row>
    <row r="636" spans="1:9" x14ac:dyDescent="0.25">
      <c r="A636">
        <v>635</v>
      </c>
      <c r="B636">
        <v>193.939391</v>
      </c>
      <c r="C636">
        <v>6.2840470000000002</v>
      </c>
      <c r="D636">
        <v>200.429202</v>
      </c>
      <c r="E636">
        <v>4.5355319999999999</v>
      </c>
    </row>
    <row r="637" spans="1:9" x14ac:dyDescent="0.25">
      <c r="A637">
        <v>636</v>
      </c>
      <c r="D637">
        <v>200.46966</v>
      </c>
      <c r="E637">
        <v>4.5934670000000004</v>
      </c>
    </row>
    <row r="638" spans="1:9" x14ac:dyDescent="0.25">
      <c r="A638">
        <v>637</v>
      </c>
      <c r="D638">
        <v>200.47146499999999</v>
      </c>
      <c r="E638">
        <v>4.6325890000000003</v>
      </c>
    </row>
    <row r="639" spans="1:9" x14ac:dyDescent="0.25">
      <c r="A639">
        <v>638</v>
      </c>
      <c r="D639">
        <v>200.50641100000001</v>
      </c>
      <c r="E639">
        <v>4.6237750000000002</v>
      </c>
    </row>
    <row r="640" spans="1:9" x14ac:dyDescent="0.25">
      <c r="A640">
        <v>639</v>
      </c>
      <c r="D640">
        <v>200.49497099999999</v>
      </c>
      <c r="E640">
        <v>4.6386190000000003</v>
      </c>
    </row>
    <row r="641" spans="1:9" x14ac:dyDescent="0.25">
      <c r="A641">
        <v>640</v>
      </c>
      <c r="D641">
        <v>200.45852500000001</v>
      </c>
      <c r="E641">
        <v>4.6175889999999997</v>
      </c>
    </row>
    <row r="642" spans="1:9" x14ac:dyDescent="0.25">
      <c r="A642">
        <v>641</v>
      </c>
      <c r="F642">
        <v>200.57491200000001</v>
      </c>
      <c r="G642">
        <v>7.8462839999999998</v>
      </c>
    </row>
    <row r="643" spans="1:9" x14ac:dyDescent="0.25">
      <c r="A643">
        <v>642</v>
      </c>
      <c r="F643">
        <v>200.57285200000001</v>
      </c>
      <c r="G643">
        <v>7.8034520000000001</v>
      </c>
    </row>
    <row r="644" spans="1:9" x14ac:dyDescent="0.25">
      <c r="A644">
        <v>643</v>
      </c>
      <c r="F644">
        <v>200.58960200000001</v>
      </c>
      <c r="G644">
        <v>7.8209239999999998</v>
      </c>
      <c r="H644">
        <v>201.986639</v>
      </c>
      <c r="I644">
        <v>3.9678819999999999</v>
      </c>
    </row>
    <row r="645" spans="1:9" x14ac:dyDescent="0.25">
      <c r="A645">
        <v>644</v>
      </c>
      <c r="F645">
        <v>200.591307</v>
      </c>
      <c r="G645">
        <v>7.8190689999999998</v>
      </c>
      <c r="H645">
        <v>202.00813500000001</v>
      </c>
      <c r="I645">
        <v>3.9761799999999998</v>
      </c>
    </row>
    <row r="646" spans="1:9" x14ac:dyDescent="0.25">
      <c r="A646">
        <v>645</v>
      </c>
      <c r="F646">
        <v>200.54218500000002</v>
      </c>
      <c r="G646">
        <v>7.8275740000000003</v>
      </c>
      <c r="H646">
        <v>201.98736400000001</v>
      </c>
      <c r="I646">
        <v>3.9769019999999999</v>
      </c>
    </row>
    <row r="647" spans="1:9" x14ac:dyDescent="0.25">
      <c r="A647">
        <v>646</v>
      </c>
      <c r="F647">
        <v>200.51646299999999</v>
      </c>
      <c r="G647">
        <v>7.8445830000000001</v>
      </c>
      <c r="H647">
        <v>201.96144000000001</v>
      </c>
      <c r="I647">
        <v>4.0270539999999997</v>
      </c>
    </row>
    <row r="648" spans="1:9" x14ac:dyDescent="0.25">
      <c r="A648">
        <v>647</v>
      </c>
      <c r="F648">
        <v>200.575377</v>
      </c>
      <c r="G648">
        <v>7.8498400000000004</v>
      </c>
      <c r="H648">
        <v>202.00854699999999</v>
      </c>
      <c r="I648">
        <v>4.0065910000000002</v>
      </c>
    </row>
    <row r="649" spans="1:9" x14ac:dyDescent="0.25">
      <c r="A649">
        <v>648</v>
      </c>
      <c r="B649">
        <v>218.37626299999999</v>
      </c>
      <c r="C649">
        <v>6.5342929999999999</v>
      </c>
      <c r="F649">
        <v>200.606562</v>
      </c>
      <c r="G649">
        <v>7.8419540000000003</v>
      </c>
      <c r="H649">
        <v>202.11008699999999</v>
      </c>
      <c r="I649">
        <v>3.9696859999999998</v>
      </c>
    </row>
    <row r="650" spans="1:9" x14ac:dyDescent="0.25">
      <c r="A650">
        <v>649</v>
      </c>
      <c r="B650">
        <v>218.39196999999999</v>
      </c>
      <c r="C650">
        <v>6.5818690000000002</v>
      </c>
      <c r="F650">
        <v>200.57491200000001</v>
      </c>
      <c r="G650">
        <v>7.8462839999999998</v>
      </c>
      <c r="H650">
        <v>202.13833099999999</v>
      </c>
      <c r="I650">
        <v>3.961697</v>
      </c>
    </row>
    <row r="651" spans="1:9" x14ac:dyDescent="0.25">
      <c r="A651">
        <v>650</v>
      </c>
      <c r="B651">
        <v>218.360252</v>
      </c>
      <c r="C651">
        <v>6.5392919999999997</v>
      </c>
      <c r="H651">
        <v>201.986639</v>
      </c>
      <c r="I651">
        <v>3.9678819999999999</v>
      </c>
    </row>
    <row r="652" spans="1:9" x14ac:dyDescent="0.25">
      <c r="A652">
        <v>651</v>
      </c>
      <c r="B652">
        <v>218.36393899999999</v>
      </c>
      <c r="C652">
        <v>6.5456570000000003</v>
      </c>
    </row>
    <row r="653" spans="1:9" x14ac:dyDescent="0.25">
      <c r="A653">
        <v>652</v>
      </c>
      <c r="B653">
        <v>218.36010099999999</v>
      </c>
      <c r="C653">
        <v>6.5373229999999998</v>
      </c>
    </row>
    <row r="654" spans="1:9" x14ac:dyDescent="0.25">
      <c r="A654">
        <v>653</v>
      </c>
      <c r="B654">
        <v>218.344797</v>
      </c>
      <c r="C654">
        <v>6.5507059999999999</v>
      </c>
    </row>
    <row r="655" spans="1:9" x14ac:dyDescent="0.25">
      <c r="A655">
        <v>654</v>
      </c>
      <c r="B655">
        <v>218.35833299999999</v>
      </c>
      <c r="C655">
        <v>6.537172</v>
      </c>
    </row>
    <row r="656" spans="1:9" x14ac:dyDescent="0.25">
      <c r="A656">
        <v>655</v>
      </c>
      <c r="B656">
        <v>218.311869</v>
      </c>
      <c r="C656">
        <v>6.5583330000000002</v>
      </c>
      <c r="D656">
        <v>224.303989</v>
      </c>
      <c r="E656">
        <v>4.6643939999999997</v>
      </c>
    </row>
    <row r="657" spans="1:9" x14ac:dyDescent="0.25">
      <c r="A657">
        <v>656</v>
      </c>
      <c r="B657">
        <v>218.37626299999999</v>
      </c>
      <c r="C657">
        <v>6.5342929999999999</v>
      </c>
      <c r="D657">
        <v>224.297121</v>
      </c>
      <c r="E657">
        <v>4.6185349999999996</v>
      </c>
    </row>
    <row r="658" spans="1:9" x14ac:dyDescent="0.25">
      <c r="A658">
        <v>657</v>
      </c>
      <c r="D658">
        <v>224.320908</v>
      </c>
      <c r="E658">
        <v>4.6265650000000003</v>
      </c>
    </row>
    <row r="659" spans="1:9" x14ac:dyDescent="0.25">
      <c r="A659">
        <v>658</v>
      </c>
      <c r="D659">
        <v>224.294646</v>
      </c>
      <c r="E659">
        <v>4.6188890000000002</v>
      </c>
    </row>
    <row r="660" spans="1:9" x14ac:dyDescent="0.25">
      <c r="A660">
        <v>659</v>
      </c>
      <c r="D660">
        <v>224.25782899999999</v>
      </c>
      <c r="E660">
        <v>4.6122719999999999</v>
      </c>
    </row>
    <row r="661" spans="1:9" x14ac:dyDescent="0.25">
      <c r="A661">
        <v>660</v>
      </c>
      <c r="D661">
        <v>224.252374</v>
      </c>
      <c r="E661">
        <v>4.6207070000000003</v>
      </c>
    </row>
    <row r="662" spans="1:9" x14ac:dyDescent="0.25">
      <c r="A662">
        <v>661</v>
      </c>
      <c r="D662">
        <v>224.319647</v>
      </c>
      <c r="E662">
        <v>4.6355550000000001</v>
      </c>
    </row>
    <row r="663" spans="1:9" x14ac:dyDescent="0.25">
      <c r="A663">
        <v>662</v>
      </c>
      <c r="D663">
        <v>224.303989</v>
      </c>
      <c r="E663">
        <v>4.6643939999999997</v>
      </c>
    </row>
    <row r="664" spans="1:9" x14ac:dyDescent="0.25">
      <c r="A664">
        <v>663</v>
      </c>
      <c r="F664">
        <v>225.270959</v>
      </c>
      <c r="G664">
        <v>7.5188879999999996</v>
      </c>
      <c r="H664">
        <v>225.49136300000001</v>
      </c>
      <c r="I664">
        <v>3.6382319999999999</v>
      </c>
    </row>
    <row r="665" spans="1:9" x14ac:dyDescent="0.25">
      <c r="A665">
        <v>664</v>
      </c>
      <c r="F665">
        <v>225.25222099999999</v>
      </c>
      <c r="G665">
        <v>7.5220700000000003</v>
      </c>
      <c r="H665">
        <v>225.915302</v>
      </c>
      <c r="I665">
        <v>3.7563629999999999</v>
      </c>
    </row>
    <row r="666" spans="1:9" x14ac:dyDescent="0.25">
      <c r="A666">
        <v>665</v>
      </c>
      <c r="F666">
        <v>225.21302900000001</v>
      </c>
      <c r="G666">
        <v>7.4811610000000002</v>
      </c>
      <c r="H666">
        <v>225.87949499999999</v>
      </c>
      <c r="I666">
        <v>3.7614139999999998</v>
      </c>
    </row>
    <row r="667" spans="1:9" x14ac:dyDescent="0.25">
      <c r="A667">
        <v>666</v>
      </c>
      <c r="F667">
        <v>225.22898900000001</v>
      </c>
      <c r="G667">
        <v>7.5037370000000001</v>
      </c>
      <c r="H667">
        <v>225.87318099999999</v>
      </c>
      <c r="I667">
        <v>3.7802519999999999</v>
      </c>
    </row>
    <row r="668" spans="1:9" x14ac:dyDescent="0.25">
      <c r="A668">
        <v>667</v>
      </c>
      <c r="F668">
        <v>225.223534</v>
      </c>
      <c r="G668">
        <v>7.5056050000000001</v>
      </c>
      <c r="H668">
        <v>225.86474799999999</v>
      </c>
      <c r="I668">
        <v>3.7937370000000001</v>
      </c>
    </row>
    <row r="669" spans="1:9" x14ac:dyDescent="0.25">
      <c r="A669">
        <v>668</v>
      </c>
      <c r="F669">
        <v>225.20126299999998</v>
      </c>
      <c r="G669">
        <v>7.5565150000000001</v>
      </c>
      <c r="H669">
        <v>225.90297899999999</v>
      </c>
      <c r="I669">
        <v>3.738737</v>
      </c>
    </row>
    <row r="670" spans="1:9" x14ac:dyDescent="0.25">
      <c r="A670">
        <v>669</v>
      </c>
      <c r="B670">
        <v>242.02484799999999</v>
      </c>
      <c r="C670">
        <v>6.4965659999999996</v>
      </c>
      <c r="F670">
        <v>225.21020099999998</v>
      </c>
      <c r="G670">
        <v>7.5258580000000004</v>
      </c>
      <c r="H670">
        <v>225.90747300000001</v>
      </c>
      <c r="I670">
        <v>3.7342930000000001</v>
      </c>
    </row>
    <row r="671" spans="1:9" x14ac:dyDescent="0.25">
      <c r="A671">
        <v>670</v>
      </c>
      <c r="B671">
        <v>242.05166700000001</v>
      </c>
      <c r="C671">
        <v>6.509849</v>
      </c>
      <c r="F671">
        <v>225.19848400000001</v>
      </c>
      <c r="G671">
        <v>7.5569699999999997</v>
      </c>
      <c r="H671">
        <v>225.88378699999998</v>
      </c>
      <c r="I671">
        <v>3.7071719999999999</v>
      </c>
    </row>
    <row r="672" spans="1:9" x14ac:dyDescent="0.25">
      <c r="A672">
        <v>671</v>
      </c>
      <c r="B672">
        <v>242.040908</v>
      </c>
      <c r="C672">
        <v>6.4975750000000003</v>
      </c>
      <c r="F672">
        <v>225.270959</v>
      </c>
      <c r="G672">
        <v>7.5188879999999996</v>
      </c>
      <c r="H672">
        <v>225.94979699999999</v>
      </c>
      <c r="I672">
        <v>3.6756060000000002</v>
      </c>
    </row>
    <row r="673" spans="1:9" x14ac:dyDescent="0.25">
      <c r="A673">
        <v>672</v>
      </c>
      <c r="B673">
        <v>242.05403999999999</v>
      </c>
      <c r="C673">
        <v>6.5036360000000002</v>
      </c>
      <c r="H673">
        <v>225.915302</v>
      </c>
      <c r="I673">
        <v>3.7563629999999999</v>
      </c>
    </row>
    <row r="674" spans="1:9" x14ac:dyDescent="0.25">
      <c r="A674">
        <v>673</v>
      </c>
      <c r="B674">
        <v>242.040402</v>
      </c>
      <c r="C674">
        <v>6.4996970000000003</v>
      </c>
    </row>
    <row r="675" spans="1:9" x14ac:dyDescent="0.25">
      <c r="A675">
        <v>674</v>
      </c>
      <c r="B675">
        <v>242.04499899999999</v>
      </c>
      <c r="C675">
        <v>6.514697</v>
      </c>
    </row>
    <row r="676" spans="1:9" x14ac:dyDescent="0.25">
      <c r="A676">
        <v>675</v>
      </c>
      <c r="B676">
        <v>242.07858400000001</v>
      </c>
      <c r="C676">
        <v>6.5127269999999999</v>
      </c>
    </row>
    <row r="677" spans="1:9" x14ac:dyDescent="0.25">
      <c r="A677">
        <v>676</v>
      </c>
      <c r="B677">
        <v>242.08105900000001</v>
      </c>
      <c r="C677">
        <v>6.49404</v>
      </c>
    </row>
    <row r="678" spans="1:9" x14ac:dyDescent="0.25">
      <c r="A678">
        <v>677</v>
      </c>
      <c r="B678">
        <v>242.02484799999999</v>
      </c>
      <c r="C678">
        <v>6.4965659999999996</v>
      </c>
      <c r="D678">
        <v>250.05479700000001</v>
      </c>
      <c r="E678">
        <v>5.0319190000000003</v>
      </c>
    </row>
    <row r="679" spans="1:9" x14ac:dyDescent="0.25">
      <c r="A679">
        <v>678</v>
      </c>
      <c r="B679">
        <v>242.02484799999999</v>
      </c>
      <c r="C679">
        <v>6.4965659999999996</v>
      </c>
      <c r="D679">
        <v>250.15727100000001</v>
      </c>
      <c r="E679">
        <v>5.1042420000000002</v>
      </c>
    </row>
    <row r="680" spans="1:9" x14ac:dyDescent="0.25">
      <c r="A680">
        <v>679</v>
      </c>
      <c r="D680">
        <v>250.13065599999999</v>
      </c>
      <c r="E680">
        <v>5.0953540000000004</v>
      </c>
    </row>
    <row r="681" spans="1:9" x14ac:dyDescent="0.25">
      <c r="A681">
        <v>680</v>
      </c>
      <c r="D681">
        <v>250.11424099999999</v>
      </c>
      <c r="E681">
        <v>5.0868690000000001</v>
      </c>
    </row>
    <row r="682" spans="1:9" x14ac:dyDescent="0.25">
      <c r="A682">
        <v>681</v>
      </c>
      <c r="D682">
        <v>250.11822799999999</v>
      </c>
      <c r="E682">
        <v>5.0856060000000003</v>
      </c>
    </row>
    <row r="683" spans="1:9" x14ac:dyDescent="0.25">
      <c r="A683">
        <v>682</v>
      </c>
      <c r="D683">
        <v>250.11136099999999</v>
      </c>
      <c r="E683">
        <v>5.087879</v>
      </c>
    </row>
    <row r="684" spans="1:9" x14ac:dyDescent="0.25">
      <c r="A684">
        <v>683</v>
      </c>
      <c r="D684">
        <v>250.129088</v>
      </c>
      <c r="E684">
        <v>5.103485</v>
      </c>
    </row>
    <row r="685" spans="1:9" x14ac:dyDescent="0.25">
      <c r="A685">
        <v>684</v>
      </c>
      <c r="D685">
        <v>250.05479700000001</v>
      </c>
      <c r="E685">
        <v>5.0319190000000003</v>
      </c>
    </row>
    <row r="686" spans="1:9" x14ac:dyDescent="0.25">
      <c r="A686">
        <v>685</v>
      </c>
      <c r="D686">
        <v>250.05479700000001</v>
      </c>
      <c r="E686">
        <v>5.0319190000000003</v>
      </c>
      <c r="F686">
        <v>249.37509800000001</v>
      </c>
      <c r="G686">
        <v>7.9906560000000004</v>
      </c>
    </row>
    <row r="687" spans="1:9" x14ac:dyDescent="0.25">
      <c r="A687">
        <v>686</v>
      </c>
      <c r="F687">
        <v>249.409594</v>
      </c>
      <c r="G687">
        <v>7.9498990000000003</v>
      </c>
      <c r="H687">
        <v>251.48565600000001</v>
      </c>
      <c r="I687">
        <v>4.08995</v>
      </c>
    </row>
    <row r="688" spans="1:9" x14ac:dyDescent="0.25">
      <c r="A688">
        <v>687</v>
      </c>
      <c r="F688">
        <v>249.42873700000001</v>
      </c>
      <c r="G688">
        <v>7.9690899999999996</v>
      </c>
      <c r="H688">
        <v>251.525958</v>
      </c>
      <c r="I688">
        <v>4.0540909999999997</v>
      </c>
    </row>
    <row r="689" spans="1:9" x14ac:dyDescent="0.25">
      <c r="A689">
        <v>688</v>
      </c>
      <c r="F689">
        <v>249.43625900000001</v>
      </c>
      <c r="G689">
        <v>7.9873729999999998</v>
      </c>
      <c r="H689">
        <v>251.50353100000001</v>
      </c>
      <c r="I689">
        <v>4.0697469999999996</v>
      </c>
    </row>
    <row r="690" spans="1:9" x14ac:dyDescent="0.25">
      <c r="A690">
        <v>689</v>
      </c>
      <c r="F690">
        <v>249.42631399999999</v>
      </c>
      <c r="G690">
        <v>7.9846969999999997</v>
      </c>
      <c r="H690">
        <v>251.52515299999999</v>
      </c>
      <c r="I690">
        <v>4.0737880000000004</v>
      </c>
    </row>
    <row r="691" spans="1:9" x14ac:dyDescent="0.25">
      <c r="A691">
        <v>690</v>
      </c>
      <c r="F691">
        <v>249.43494699999999</v>
      </c>
      <c r="G691">
        <v>7.9610099999999999</v>
      </c>
      <c r="H691">
        <v>251.504493</v>
      </c>
      <c r="I691">
        <v>4.0715649999999997</v>
      </c>
    </row>
    <row r="692" spans="1:9" x14ac:dyDescent="0.25">
      <c r="A692">
        <v>691</v>
      </c>
      <c r="B692">
        <v>266.22959400000002</v>
      </c>
      <c r="C692">
        <v>6.918939</v>
      </c>
      <c r="F692">
        <v>249.463481</v>
      </c>
      <c r="G692">
        <v>8.0110609999999998</v>
      </c>
      <c r="H692">
        <v>251.524089</v>
      </c>
      <c r="I692">
        <v>4.0664639999999999</v>
      </c>
    </row>
    <row r="693" spans="1:9" x14ac:dyDescent="0.25">
      <c r="A693">
        <v>692</v>
      </c>
      <c r="B693">
        <v>266.23045200000001</v>
      </c>
      <c r="C693">
        <v>6.8852010000000003</v>
      </c>
      <c r="F693">
        <v>249.46025399999999</v>
      </c>
      <c r="G693">
        <v>8.0295950000000005</v>
      </c>
      <c r="H693">
        <v>251.53358299999999</v>
      </c>
      <c r="I693">
        <v>4.0756059999999996</v>
      </c>
    </row>
    <row r="694" spans="1:9" x14ac:dyDescent="0.25">
      <c r="A694">
        <v>693</v>
      </c>
      <c r="B694">
        <v>266.24014899999997</v>
      </c>
      <c r="C694">
        <v>6.9073229999999999</v>
      </c>
      <c r="F694">
        <v>249.37509800000001</v>
      </c>
      <c r="G694">
        <v>7.9906560000000004</v>
      </c>
      <c r="H694">
        <v>251.559798</v>
      </c>
      <c r="I694">
        <v>4.0805550000000004</v>
      </c>
    </row>
    <row r="695" spans="1:9" x14ac:dyDescent="0.25">
      <c r="A695">
        <v>694</v>
      </c>
      <c r="B695">
        <v>266.25408800000002</v>
      </c>
      <c r="C695">
        <v>6.9010100000000003</v>
      </c>
      <c r="F695">
        <v>249.37509800000001</v>
      </c>
      <c r="G695">
        <v>7.9906560000000004</v>
      </c>
      <c r="H695">
        <v>251.54004900000001</v>
      </c>
      <c r="I695">
        <v>4.0745959999999997</v>
      </c>
    </row>
    <row r="696" spans="1:9" x14ac:dyDescent="0.25">
      <c r="A696">
        <v>695</v>
      </c>
      <c r="B696">
        <v>266.23974499999997</v>
      </c>
      <c r="C696">
        <v>6.9224750000000004</v>
      </c>
      <c r="H696">
        <v>251.48565600000001</v>
      </c>
      <c r="I696">
        <v>4.08995</v>
      </c>
    </row>
    <row r="697" spans="1:9" x14ac:dyDescent="0.25">
      <c r="A697">
        <v>696</v>
      </c>
      <c r="B697">
        <v>266.24196899999998</v>
      </c>
      <c r="C697">
        <v>6.9106560000000004</v>
      </c>
      <c r="H697">
        <v>251.48565600000001</v>
      </c>
      <c r="I697">
        <v>4.08995</v>
      </c>
    </row>
    <row r="698" spans="1:9" x14ac:dyDescent="0.25">
      <c r="A698">
        <v>697</v>
      </c>
      <c r="B698">
        <v>266.25267300000002</v>
      </c>
      <c r="C698">
        <v>6.9162629999999998</v>
      </c>
    </row>
    <row r="699" spans="1:9" x14ac:dyDescent="0.25">
      <c r="A699">
        <v>698</v>
      </c>
      <c r="B699">
        <v>266.27125799999999</v>
      </c>
      <c r="C699">
        <v>6.9003030000000001</v>
      </c>
    </row>
    <row r="700" spans="1:9" x14ac:dyDescent="0.25">
      <c r="A700">
        <v>699</v>
      </c>
      <c r="B700">
        <v>266.27959299999998</v>
      </c>
      <c r="C700">
        <v>6.9012630000000001</v>
      </c>
      <c r="D700">
        <v>272.025149</v>
      </c>
      <c r="E700">
        <v>5.3565149999999999</v>
      </c>
    </row>
    <row r="701" spans="1:9" x14ac:dyDescent="0.25">
      <c r="A701">
        <v>700</v>
      </c>
      <c r="B701">
        <v>266.31095800000003</v>
      </c>
      <c r="C701">
        <v>6.9061110000000001</v>
      </c>
      <c r="D701">
        <v>272.04500100000001</v>
      </c>
      <c r="E701">
        <v>5.2788890000000004</v>
      </c>
    </row>
    <row r="702" spans="1:9" x14ac:dyDescent="0.25">
      <c r="A702">
        <v>701</v>
      </c>
      <c r="B702">
        <v>266.22959400000002</v>
      </c>
      <c r="C702">
        <v>6.918939</v>
      </c>
      <c r="D702">
        <v>272.083125</v>
      </c>
      <c r="E702">
        <v>5.3355050000000004</v>
      </c>
    </row>
    <row r="703" spans="1:9" x14ac:dyDescent="0.25">
      <c r="A703">
        <v>702</v>
      </c>
      <c r="B703">
        <v>266.22959400000002</v>
      </c>
      <c r="C703">
        <v>6.918939</v>
      </c>
      <c r="D703">
        <v>272.08575300000001</v>
      </c>
      <c r="E703">
        <v>5.322171</v>
      </c>
    </row>
    <row r="704" spans="1:9" x14ac:dyDescent="0.25">
      <c r="A704">
        <v>703</v>
      </c>
      <c r="D704">
        <v>272.07115799999997</v>
      </c>
      <c r="E704">
        <v>5.2491409999999998</v>
      </c>
    </row>
    <row r="705" spans="1:11" x14ac:dyDescent="0.25">
      <c r="A705">
        <v>704</v>
      </c>
      <c r="D705">
        <v>272.025149</v>
      </c>
      <c r="E705">
        <v>5.3565149999999999</v>
      </c>
      <c r="J705">
        <v>236.140353</v>
      </c>
      <c r="K705">
        <v>13.457171000000001</v>
      </c>
    </row>
    <row r="706" spans="1:11" x14ac:dyDescent="0.25">
      <c r="A706">
        <v>705</v>
      </c>
    </row>
    <row r="707" spans="1:11" x14ac:dyDescent="0.25">
      <c r="A707">
        <v>706</v>
      </c>
    </row>
    <row r="708" spans="1:11" x14ac:dyDescent="0.25">
      <c r="A708">
        <v>707</v>
      </c>
    </row>
    <row r="709" spans="1:11" x14ac:dyDescent="0.25">
      <c r="A709">
        <v>708</v>
      </c>
    </row>
    <row r="710" spans="1:11" x14ac:dyDescent="0.25">
      <c r="A710">
        <v>709</v>
      </c>
    </row>
    <row r="711" spans="1:11" x14ac:dyDescent="0.25">
      <c r="A711">
        <v>710</v>
      </c>
    </row>
    <row r="712" spans="1:11" x14ac:dyDescent="0.25">
      <c r="A712">
        <v>711</v>
      </c>
    </row>
    <row r="713" spans="1:11" x14ac:dyDescent="0.25">
      <c r="A713">
        <v>712</v>
      </c>
    </row>
    <row r="714" spans="1:11" x14ac:dyDescent="0.25">
      <c r="A714">
        <v>713</v>
      </c>
    </row>
    <row r="715" spans="1:11" x14ac:dyDescent="0.25">
      <c r="A715">
        <v>714</v>
      </c>
    </row>
    <row r="716" spans="1:11" x14ac:dyDescent="0.25">
      <c r="A716">
        <v>715</v>
      </c>
    </row>
    <row r="717" spans="1:11" x14ac:dyDescent="0.25">
      <c r="A717">
        <v>716</v>
      </c>
    </row>
    <row r="718" spans="1:11" x14ac:dyDescent="0.25">
      <c r="A718">
        <v>717</v>
      </c>
    </row>
    <row r="719" spans="1:11" x14ac:dyDescent="0.25">
      <c r="A719">
        <v>718</v>
      </c>
    </row>
    <row r="720" spans="1:1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  <c r="J738">
        <v>39.408542000000004</v>
      </c>
      <c r="K738">
        <v>13.332239</v>
      </c>
    </row>
    <row r="739" spans="1:11" x14ac:dyDescent="0.25">
      <c r="A739">
        <v>738</v>
      </c>
      <c r="D739">
        <v>41.993282000000001</v>
      </c>
      <c r="E739">
        <v>7.2109370000000004</v>
      </c>
    </row>
    <row r="740" spans="1:11" x14ac:dyDescent="0.25">
      <c r="A740">
        <v>739</v>
      </c>
      <c r="D740">
        <v>41.939117000000003</v>
      </c>
      <c r="E740">
        <v>7.2414579999999997</v>
      </c>
    </row>
    <row r="741" spans="1:11" x14ac:dyDescent="0.25">
      <c r="A741">
        <v>740</v>
      </c>
      <c r="D741">
        <v>41.970728999999999</v>
      </c>
      <c r="E741">
        <v>7.1731249999999998</v>
      </c>
    </row>
    <row r="742" spans="1:11" x14ac:dyDescent="0.25">
      <c r="A742">
        <v>741</v>
      </c>
      <c r="D742">
        <v>41.976982</v>
      </c>
      <c r="E742">
        <v>7.2160419999999998</v>
      </c>
    </row>
    <row r="743" spans="1:11" x14ac:dyDescent="0.25">
      <c r="A743">
        <v>742</v>
      </c>
      <c r="D743">
        <v>42.002448000000001</v>
      </c>
      <c r="E743">
        <v>7.2204170000000003</v>
      </c>
    </row>
    <row r="744" spans="1:11" x14ac:dyDescent="0.25">
      <c r="A744">
        <v>743</v>
      </c>
      <c r="D744">
        <v>41.962657</v>
      </c>
      <c r="E744">
        <v>7.2245309999999998</v>
      </c>
      <c r="F744">
        <v>35.694478000000004</v>
      </c>
      <c r="G744">
        <v>10.390573</v>
      </c>
    </row>
    <row r="745" spans="1:11" x14ac:dyDescent="0.25">
      <c r="A745">
        <v>744</v>
      </c>
      <c r="D745">
        <v>41.978594999999999</v>
      </c>
      <c r="E745">
        <v>7.2320830000000003</v>
      </c>
      <c r="F745">
        <v>35.84151</v>
      </c>
      <c r="G745">
        <v>10.340157</v>
      </c>
    </row>
    <row r="746" spans="1:11" x14ac:dyDescent="0.25">
      <c r="A746">
        <v>745</v>
      </c>
      <c r="D746">
        <v>41.995105000000002</v>
      </c>
      <c r="E746">
        <v>7.2355200000000002</v>
      </c>
      <c r="F746">
        <v>35.777032000000005</v>
      </c>
      <c r="G746">
        <v>10.305728999999999</v>
      </c>
    </row>
    <row r="747" spans="1:11" x14ac:dyDescent="0.25">
      <c r="A747">
        <v>746</v>
      </c>
      <c r="D747">
        <v>41.987396000000004</v>
      </c>
      <c r="E747">
        <v>7.2706249999999999</v>
      </c>
      <c r="F747">
        <v>35.715364000000001</v>
      </c>
      <c r="G747">
        <v>10.320989000000001</v>
      </c>
    </row>
    <row r="748" spans="1:11" x14ac:dyDescent="0.25">
      <c r="A748">
        <v>747</v>
      </c>
      <c r="D748">
        <v>41.990366999999999</v>
      </c>
      <c r="E748">
        <v>7.2206250000000001</v>
      </c>
      <c r="F748">
        <v>35.723123000000001</v>
      </c>
      <c r="G748">
        <v>10.34526</v>
      </c>
    </row>
    <row r="749" spans="1:11" x14ac:dyDescent="0.25">
      <c r="A749">
        <v>748</v>
      </c>
      <c r="D749">
        <v>41.993282000000001</v>
      </c>
      <c r="E749">
        <v>7.2109370000000004</v>
      </c>
      <c r="F749">
        <v>35.698751000000001</v>
      </c>
      <c r="G749">
        <v>10.330208000000001</v>
      </c>
    </row>
    <row r="750" spans="1:11" x14ac:dyDescent="0.25">
      <c r="A750">
        <v>749</v>
      </c>
      <c r="D750">
        <v>41.993282000000001</v>
      </c>
      <c r="E750">
        <v>7.2109370000000004</v>
      </c>
      <c r="F750">
        <v>35.699688999999999</v>
      </c>
      <c r="G750">
        <v>10.330626000000001</v>
      </c>
    </row>
    <row r="751" spans="1:11" x14ac:dyDescent="0.25">
      <c r="A751">
        <v>750</v>
      </c>
      <c r="F751">
        <v>35.720729000000006</v>
      </c>
      <c r="G751">
        <v>10.325468000000001</v>
      </c>
      <c r="H751">
        <v>40.919845000000002</v>
      </c>
      <c r="I751">
        <v>7.2374999999999998</v>
      </c>
    </row>
    <row r="752" spans="1:11" x14ac:dyDescent="0.25">
      <c r="A752">
        <v>751</v>
      </c>
      <c r="F752">
        <v>35.752865999999997</v>
      </c>
      <c r="G752">
        <v>10.328646000000001</v>
      </c>
      <c r="H752">
        <v>40.948177000000001</v>
      </c>
      <c r="I752">
        <v>7.2626559999999998</v>
      </c>
    </row>
    <row r="753" spans="1:9" x14ac:dyDescent="0.25">
      <c r="A753">
        <v>752</v>
      </c>
      <c r="F753">
        <v>35.774324</v>
      </c>
      <c r="G753">
        <v>10.326718</v>
      </c>
      <c r="H753">
        <v>40.948905000000003</v>
      </c>
      <c r="I753">
        <v>7.2430729999999999</v>
      </c>
    </row>
    <row r="754" spans="1:9" x14ac:dyDescent="0.25">
      <c r="A754">
        <v>753</v>
      </c>
      <c r="F754">
        <v>35.776980999999999</v>
      </c>
      <c r="G754">
        <v>10.27177</v>
      </c>
      <c r="H754">
        <v>40.952708999999999</v>
      </c>
      <c r="I754">
        <v>7.252135</v>
      </c>
    </row>
    <row r="755" spans="1:9" x14ac:dyDescent="0.25">
      <c r="A755">
        <v>754</v>
      </c>
      <c r="F755">
        <v>35.725936000000004</v>
      </c>
      <c r="G755">
        <v>10.194478999999999</v>
      </c>
      <c r="H755">
        <v>40.959114</v>
      </c>
      <c r="I755">
        <v>7.2449469999999998</v>
      </c>
    </row>
    <row r="756" spans="1:9" x14ac:dyDescent="0.25">
      <c r="A756">
        <v>755</v>
      </c>
      <c r="F756">
        <v>35.694478000000004</v>
      </c>
      <c r="G756">
        <v>10.390573</v>
      </c>
      <c r="H756">
        <v>40.968851999999998</v>
      </c>
      <c r="I756">
        <v>7.2250509999999997</v>
      </c>
    </row>
    <row r="757" spans="1:9" x14ac:dyDescent="0.25">
      <c r="A757">
        <v>756</v>
      </c>
      <c r="H757">
        <v>40.990310000000001</v>
      </c>
      <c r="I757">
        <v>7.2024990000000004</v>
      </c>
    </row>
    <row r="758" spans="1:9" x14ac:dyDescent="0.25">
      <c r="A758">
        <v>757</v>
      </c>
      <c r="H758">
        <v>40.990627000000003</v>
      </c>
      <c r="I758">
        <v>7.1963020000000002</v>
      </c>
    </row>
    <row r="759" spans="1:9" x14ac:dyDescent="0.25">
      <c r="A759">
        <v>758</v>
      </c>
      <c r="H759">
        <v>40.919845000000002</v>
      </c>
      <c r="I759">
        <v>7.2374999999999998</v>
      </c>
    </row>
    <row r="760" spans="1:9" x14ac:dyDescent="0.25">
      <c r="A760">
        <v>759</v>
      </c>
      <c r="B760">
        <v>59.208488000000003</v>
      </c>
      <c r="C760">
        <v>7.4173429999999998</v>
      </c>
      <c r="H760">
        <v>40.919845000000002</v>
      </c>
      <c r="I760">
        <v>7.2374999999999998</v>
      </c>
    </row>
    <row r="761" spans="1:9" x14ac:dyDescent="0.25">
      <c r="A761">
        <v>760</v>
      </c>
      <c r="B761">
        <v>59.247917000000001</v>
      </c>
      <c r="C761">
        <v>7.3811970000000002</v>
      </c>
    </row>
    <row r="762" spans="1:9" x14ac:dyDescent="0.25">
      <c r="A762">
        <v>761</v>
      </c>
      <c r="B762">
        <v>59.193491999999999</v>
      </c>
      <c r="C762">
        <v>7.3744269999999998</v>
      </c>
    </row>
    <row r="763" spans="1:9" x14ac:dyDescent="0.25">
      <c r="A763">
        <v>762</v>
      </c>
      <c r="B763">
        <v>59.211357</v>
      </c>
      <c r="C763">
        <v>7.3591670000000002</v>
      </c>
    </row>
    <row r="764" spans="1:9" x14ac:dyDescent="0.25">
      <c r="A764">
        <v>763</v>
      </c>
      <c r="B764">
        <v>59.211669000000001</v>
      </c>
      <c r="C764">
        <v>7.4113540000000002</v>
      </c>
    </row>
    <row r="765" spans="1:9" x14ac:dyDescent="0.25">
      <c r="A765">
        <v>764</v>
      </c>
      <c r="B765">
        <v>59.238489999999999</v>
      </c>
      <c r="C765">
        <v>7.39276</v>
      </c>
    </row>
    <row r="766" spans="1:9" x14ac:dyDescent="0.25">
      <c r="A766">
        <v>765</v>
      </c>
      <c r="B766">
        <v>59.261875000000003</v>
      </c>
      <c r="C766">
        <v>7.3902080000000003</v>
      </c>
      <c r="D766">
        <v>64.320574999999991</v>
      </c>
      <c r="E766">
        <v>5.6348960000000003</v>
      </c>
    </row>
    <row r="767" spans="1:9" x14ac:dyDescent="0.25">
      <c r="A767">
        <v>766</v>
      </c>
      <c r="B767">
        <v>59.275108000000003</v>
      </c>
      <c r="C767">
        <v>7.3712499999999999</v>
      </c>
      <c r="D767">
        <v>64.355106000000006</v>
      </c>
      <c r="E767">
        <v>5.6302079999999997</v>
      </c>
    </row>
    <row r="768" spans="1:9" x14ac:dyDescent="0.25">
      <c r="A768">
        <v>767</v>
      </c>
      <c r="B768">
        <v>59.208488000000003</v>
      </c>
      <c r="C768">
        <v>7.4010930000000004</v>
      </c>
      <c r="D768">
        <v>64.348963999999995</v>
      </c>
      <c r="E768">
        <v>5.6222919999999998</v>
      </c>
    </row>
    <row r="769" spans="1:9" x14ac:dyDescent="0.25">
      <c r="A769">
        <v>768</v>
      </c>
      <c r="B769">
        <v>59.208488000000003</v>
      </c>
      <c r="C769">
        <v>7.4173429999999998</v>
      </c>
      <c r="D769">
        <v>64.30380199999999</v>
      </c>
      <c r="E769">
        <v>5.6270309999999997</v>
      </c>
    </row>
    <row r="770" spans="1:9" x14ac:dyDescent="0.25">
      <c r="A770">
        <v>769</v>
      </c>
      <c r="D770">
        <v>64.292918999999998</v>
      </c>
      <c r="E770">
        <v>5.6426040000000004</v>
      </c>
    </row>
    <row r="771" spans="1:9" x14ac:dyDescent="0.25">
      <c r="A771">
        <v>770</v>
      </c>
      <c r="D771">
        <v>64.267139</v>
      </c>
      <c r="E771">
        <v>5.6643230000000004</v>
      </c>
    </row>
    <row r="772" spans="1:9" x14ac:dyDescent="0.25">
      <c r="A772">
        <v>771</v>
      </c>
      <c r="D772">
        <v>64.248438999999991</v>
      </c>
      <c r="E772">
        <v>5.6444789999999996</v>
      </c>
    </row>
    <row r="773" spans="1:9" x14ac:dyDescent="0.25">
      <c r="A773">
        <v>772</v>
      </c>
      <c r="D773">
        <v>64.268801999999994</v>
      </c>
      <c r="E773">
        <v>5.6109900000000001</v>
      </c>
      <c r="F773">
        <v>62.036666000000004</v>
      </c>
      <c r="G773">
        <v>8.8154690000000002</v>
      </c>
    </row>
    <row r="774" spans="1:9" x14ac:dyDescent="0.25">
      <c r="A774">
        <v>773</v>
      </c>
      <c r="D774">
        <v>64.320574999999991</v>
      </c>
      <c r="E774">
        <v>5.6348960000000003</v>
      </c>
      <c r="F774">
        <v>62.049686000000001</v>
      </c>
      <c r="G774">
        <v>8.7987500000000001</v>
      </c>
      <c r="H774">
        <v>62.861358000000003</v>
      </c>
      <c r="I774">
        <v>5.1344789999999998</v>
      </c>
    </row>
    <row r="775" spans="1:9" x14ac:dyDescent="0.25">
      <c r="A775">
        <v>774</v>
      </c>
      <c r="F775">
        <v>62.053749000000003</v>
      </c>
      <c r="G775">
        <v>8.8249469999999999</v>
      </c>
      <c r="H775">
        <v>62.918598000000003</v>
      </c>
      <c r="I775">
        <v>5.0805210000000001</v>
      </c>
    </row>
    <row r="776" spans="1:9" x14ac:dyDescent="0.25">
      <c r="A776">
        <v>775</v>
      </c>
      <c r="F776">
        <v>62.050677999999998</v>
      </c>
      <c r="G776">
        <v>8.8276559999999993</v>
      </c>
      <c r="H776">
        <v>62.921928000000001</v>
      </c>
      <c r="I776">
        <v>5.0734380000000003</v>
      </c>
    </row>
    <row r="777" spans="1:9" x14ac:dyDescent="0.25">
      <c r="A777">
        <v>776</v>
      </c>
      <c r="F777">
        <v>61.996929000000002</v>
      </c>
      <c r="G777">
        <v>8.8201040000000006</v>
      </c>
      <c r="H777">
        <v>62.889900000000004</v>
      </c>
      <c r="I777">
        <v>5.0742190000000003</v>
      </c>
    </row>
    <row r="778" spans="1:9" x14ac:dyDescent="0.25">
      <c r="A778">
        <v>777</v>
      </c>
      <c r="F778">
        <v>61.998179999999998</v>
      </c>
      <c r="G778">
        <v>8.8263020000000001</v>
      </c>
      <c r="H778">
        <v>62.906874999999999</v>
      </c>
      <c r="I778">
        <v>5.0639060000000002</v>
      </c>
    </row>
    <row r="779" spans="1:9" x14ac:dyDescent="0.25">
      <c r="A779">
        <v>778</v>
      </c>
      <c r="F779">
        <v>62.025469999999999</v>
      </c>
      <c r="G779">
        <v>8.8348440000000004</v>
      </c>
      <c r="H779">
        <v>62.889015000000001</v>
      </c>
      <c r="I779">
        <v>5.1119789999999998</v>
      </c>
    </row>
    <row r="780" spans="1:9" x14ac:dyDescent="0.25">
      <c r="A780">
        <v>779</v>
      </c>
      <c r="F780">
        <v>62.011614999999999</v>
      </c>
      <c r="G780">
        <v>8.8060419999999997</v>
      </c>
      <c r="H780">
        <v>62.926043999999997</v>
      </c>
      <c r="I780">
        <v>5.0853120000000001</v>
      </c>
    </row>
    <row r="781" spans="1:9" x14ac:dyDescent="0.25">
      <c r="A781">
        <v>780</v>
      </c>
      <c r="F781">
        <v>62.067138</v>
      </c>
      <c r="G781">
        <v>8.8309890000000006</v>
      </c>
      <c r="H781">
        <v>62.915832000000002</v>
      </c>
      <c r="I781">
        <v>5.0762499999999999</v>
      </c>
    </row>
    <row r="782" spans="1:9" x14ac:dyDescent="0.25">
      <c r="A782">
        <v>781</v>
      </c>
      <c r="H782">
        <v>62.861358000000003</v>
      </c>
      <c r="I782">
        <v>5.1344789999999998</v>
      </c>
    </row>
    <row r="783" spans="1:9" x14ac:dyDescent="0.25">
      <c r="A783">
        <v>782</v>
      </c>
    </row>
    <row r="784" spans="1:9" x14ac:dyDescent="0.25">
      <c r="A784">
        <v>783</v>
      </c>
      <c r="B784">
        <v>80.113681000000014</v>
      </c>
      <c r="C784">
        <v>7.0186630000000001</v>
      </c>
    </row>
    <row r="785" spans="1:9" x14ac:dyDescent="0.25">
      <c r="A785">
        <v>784</v>
      </c>
      <c r="B785">
        <v>80.097035000000005</v>
      </c>
      <c r="C785">
        <v>6.9758880000000003</v>
      </c>
    </row>
    <row r="786" spans="1:9" x14ac:dyDescent="0.25">
      <c r="A786">
        <v>785</v>
      </c>
      <c r="B786">
        <v>80.120278000000013</v>
      </c>
      <c r="C786">
        <v>6.9653239999999998</v>
      </c>
    </row>
    <row r="787" spans="1:9" x14ac:dyDescent="0.25">
      <c r="A787">
        <v>786</v>
      </c>
      <c r="B787">
        <v>80.126461000000006</v>
      </c>
      <c r="C787">
        <v>6.9599640000000003</v>
      </c>
    </row>
    <row r="788" spans="1:9" x14ac:dyDescent="0.25">
      <c r="A788">
        <v>787</v>
      </c>
      <c r="B788">
        <v>80.104611000000006</v>
      </c>
      <c r="C788">
        <v>6.9850099999999999</v>
      </c>
    </row>
    <row r="789" spans="1:9" x14ac:dyDescent="0.25">
      <c r="A789">
        <v>788</v>
      </c>
      <c r="B789">
        <v>80.090954000000011</v>
      </c>
      <c r="C789">
        <v>6.9646540000000003</v>
      </c>
      <c r="D789">
        <v>83.976727000000011</v>
      </c>
      <c r="E789">
        <v>5.4411120000000004</v>
      </c>
    </row>
    <row r="790" spans="1:9" x14ac:dyDescent="0.25">
      <c r="A790">
        <v>789</v>
      </c>
      <c r="B790">
        <v>80.118061000000012</v>
      </c>
      <c r="C790">
        <v>6.9143559999999997</v>
      </c>
      <c r="D790">
        <v>83.934055000000001</v>
      </c>
      <c r="E790">
        <v>5.4511099999999999</v>
      </c>
    </row>
    <row r="791" spans="1:9" x14ac:dyDescent="0.25">
      <c r="A791">
        <v>790</v>
      </c>
      <c r="B791">
        <v>80.113681000000014</v>
      </c>
      <c r="C791">
        <v>7.0186630000000001</v>
      </c>
      <c r="D791">
        <v>83.923387000000005</v>
      </c>
      <c r="E791">
        <v>5.4523979999999996</v>
      </c>
    </row>
    <row r="792" spans="1:9" x14ac:dyDescent="0.25">
      <c r="A792">
        <v>791</v>
      </c>
      <c r="B792">
        <v>80.113681000000014</v>
      </c>
      <c r="C792">
        <v>7.0186630000000001</v>
      </c>
      <c r="D792">
        <v>83.919316000000009</v>
      </c>
      <c r="E792">
        <v>5.4805359999999999</v>
      </c>
    </row>
    <row r="793" spans="1:9" x14ac:dyDescent="0.25">
      <c r="A793">
        <v>792</v>
      </c>
      <c r="D793">
        <v>83.94900100000001</v>
      </c>
      <c r="E793">
        <v>5.455851</v>
      </c>
    </row>
    <row r="794" spans="1:9" x14ac:dyDescent="0.25">
      <c r="A794">
        <v>793</v>
      </c>
      <c r="D794">
        <v>83.891950000000008</v>
      </c>
      <c r="E794">
        <v>5.4381740000000001</v>
      </c>
    </row>
    <row r="795" spans="1:9" x14ac:dyDescent="0.25">
      <c r="A795">
        <v>794</v>
      </c>
      <c r="D795">
        <v>83.976727000000011</v>
      </c>
      <c r="E795">
        <v>5.4411120000000004</v>
      </c>
      <c r="F795">
        <v>83.069599000000011</v>
      </c>
      <c r="G795">
        <v>8.9502120000000005</v>
      </c>
    </row>
    <row r="796" spans="1:9" x14ac:dyDescent="0.25">
      <c r="A796">
        <v>795</v>
      </c>
      <c r="D796">
        <v>83.976727000000011</v>
      </c>
      <c r="E796">
        <v>5.4411120000000004</v>
      </c>
      <c r="F796">
        <v>83.035844000000012</v>
      </c>
      <c r="G796">
        <v>8.9346990000000002</v>
      </c>
    </row>
    <row r="797" spans="1:9" x14ac:dyDescent="0.25">
      <c r="A797">
        <v>796</v>
      </c>
      <c r="F797">
        <v>83.028268000000011</v>
      </c>
      <c r="G797">
        <v>8.906148</v>
      </c>
      <c r="H797">
        <v>83.984971999999999</v>
      </c>
      <c r="I797">
        <v>4.9717269999999996</v>
      </c>
    </row>
    <row r="798" spans="1:9" x14ac:dyDescent="0.25">
      <c r="A798">
        <v>797</v>
      </c>
      <c r="F798">
        <v>83.014353</v>
      </c>
      <c r="G798">
        <v>8.9069210000000005</v>
      </c>
      <c r="H798">
        <v>83.958535000000012</v>
      </c>
      <c r="I798">
        <v>5.0000200000000001</v>
      </c>
    </row>
    <row r="799" spans="1:9" x14ac:dyDescent="0.25">
      <c r="A799">
        <v>798</v>
      </c>
      <c r="F799">
        <v>82.986112000000006</v>
      </c>
      <c r="G799">
        <v>8.8902239999999999</v>
      </c>
      <c r="H799">
        <v>83.911379000000011</v>
      </c>
      <c r="I799">
        <v>4.9939900000000002</v>
      </c>
    </row>
    <row r="800" spans="1:9" x14ac:dyDescent="0.25">
      <c r="A800">
        <v>799</v>
      </c>
      <c r="F800">
        <v>82.988174000000015</v>
      </c>
      <c r="G800">
        <v>8.921557</v>
      </c>
      <c r="H800">
        <v>83.934467000000012</v>
      </c>
      <c r="I800">
        <v>4.9726540000000004</v>
      </c>
    </row>
    <row r="801" spans="1:9" x14ac:dyDescent="0.25">
      <c r="A801">
        <v>800</v>
      </c>
      <c r="F801">
        <v>83.004407000000015</v>
      </c>
      <c r="G801">
        <v>8.9338750000000005</v>
      </c>
      <c r="H801">
        <v>83.971984000000006</v>
      </c>
      <c r="I801">
        <v>4.9248810000000001</v>
      </c>
    </row>
    <row r="802" spans="1:9" x14ac:dyDescent="0.25">
      <c r="A802">
        <v>801</v>
      </c>
      <c r="F802">
        <v>83.016311999999999</v>
      </c>
      <c r="G802">
        <v>8.9129000000000005</v>
      </c>
      <c r="H802">
        <v>83.908751000000009</v>
      </c>
      <c r="I802">
        <v>4.930396</v>
      </c>
    </row>
    <row r="803" spans="1:9" x14ac:dyDescent="0.25">
      <c r="A803">
        <v>802</v>
      </c>
      <c r="F803">
        <v>83.064806000000004</v>
      </c>
      <c r="G803">
        <v>8.9309370000000001</v>
      </c>
      <c r="H803">
        <v>83.929005000000004</v>
      </c>
      <c r="I803">
        <v>4.9189030000000002</v>
      </c>
    </row>
    <row r="804" spans="1:9" x14ac:dyDescent="0.25">
      <c r="A804">
        <v>803</v>
      </c>
      <c r="F804">
        <v>83.069599000000011</v>
      </c>
      <c r="G804">
        <v>8.9502120000000005</v>
      </c>
      <c r="H804">
        <v>83.988425000000007</v>
      </c>
      <c r="I804">
        <v>4.9773959999999997</v>
      </c>
    </row>
    <row r="805" spans="1:9" x14ac:dyDescent="0.25">
      <c r="A805">
        <v>804</v>
      </c>
      <c r="H805">
        <v>83.988425000000007</v>
      </c>
      <c r="I805">
        <v>4.9773959999999997</v>
      </c>
    </row>
    <row r="806" spans="1:9" x14ac:dyDescent="0.25">
      <c r="A806">
        <v>805</v>
      </c>
      <c r="B806">
        <v>104.04962500000001</v>
      </c>
      <c r="C806">
        <v>6.8253019999999998</v>
      </c>
    </row>
    <row r="807" spans="1:9" x14ac:dyDescent="0.25">
      <c r="A807">
        <v>806</v>
      </c>
      <c r="B807">
        <v>104.040351</v>
      </c>
      <c r="C807">
        <v>6.7966480000000002</v>
      </c>
    </row>
    <row r="808" spans="1:9" x14ac:dyDescent="0.25">
      <c r="A808">
        <v>807</v>
      </c>
      <c r="B808">
        <v>104.04545100000001</v>
      </c>
      <c r="C808">
        <v>6.8096870000000003</v>
      </c>
    </row>
    <row r="809" spans="1:9" x14ac:dyDescent="0.25">
      <c r="A809">
        <v>808</v>
      </c>
      <c r="B809">
        <v>104.033855</v>
      </c>
      <c r="C809">
        <v>6.808656</v>
      </c>
    </row>
    <row r="810" spans="1:9" x14ac:dyDescent="0.25">
      <c r="A810">
        <v>809</v>
      </c>
      <c r="B810">
        <v>104.04627500000001</v>
      </c>
      <c r="C810">
        <v>6.8055640000000004</v>
      </c>
    </row>
    <row r="811" spans="1:9" x14ac:dyDescent="0.25">
      <c r="A811">
        <v>810</v>
      </c>
      <c r="B811">
        <v>104.062251</v>
      </c>
      <c r="C811">
        <v>6.7930919999999997</v>
      </c>
      <c r="D811">
        <v>108.798202</v>
      </c>
      <c r="E811">
        <v>5.1509159999999996</v>
      </c>
    </row>
    <row r="812" spans="1:9" x14ac:dyDescent="0.25">
      <c r="A812">
        <v>811</v>
      </c>
      <c r="B812">
        <v>104.09497800000001</v>
      </c>
      <c r="C812">
        <v>6.7818569999999996</v>
      </c>
      <c r="D812">
        <v>108.82603400000001</v>
      </c>
      <c r="E812">
        <v>5.1297860000000002</v>
      </c>
    </row>
    <row r="813" spans="1:9" x14ac:dyDescent="0.25">
      <c r="A813">
        <v>812</v>
      </c>
      <c r="B813">
        <v>104.056014</v>
      </c>
      <c r="C813">
        <v>6.7820119999999999</v>
      </c>
      <c r="D813">
        <v>108.813613</v>
      </c>
      <c r="E813">
        <v>5.118036</v>
      </c>
    </row>
    <row r="814" spans="1:9" x14ac:dyDescent="0.25">
      <c r="A814">
        <v>813</v>
      </c>
      <c r="B814">
        <v>104.04962500000001</v>
      </c>
      <c r="C814">
        <v>6.8253019999999998</v>
      </c>
      <c r="D814">
        <v>108.824535</v>
      </c>
      <c r="E814">
        <v>5.1815280000000001</v>
      </c>
    </row>
    <row r="815" spans="1:9" x14ac:dyDescent="0.25">
      <c r="A815">
        <v>814</v>
      </c>
      <c r="D815">
        <v>108.77640500000001</v>
      </c>
      <c r="E815">
        <v>5.1728180000000004</v>
      </c>
    </row>
    <row r="816" spans="1:9" x14ac:dyDescent="0.25">
      <c r="A816">
        <v>815</v>
      </c>
      <c r="D816">
        <v>108.801551</v>
      </c>
      <c r="E816">
        <v>5.1608619999999998</v>
      </c>
    </row>
    <row r="817" spans="1:9" x14ac:dyDescent="0.25">
      <c r="A817">
        <v>816</v>
      </c>
      <c r="D817">
        <v>108.84293700000001</v>
      </c>
      <c r="E817">
        <v>5.1571509999999998</v>
      </c>
    </row>
    <row r="818" spans="1:9" x14ac:dyDescent="0.25">
      <c r="A818">
        <v>817</v>
      </c>
      <c r="D818">
        <v>108.798202</v>
      </c>
      <c r="E818">
        <v>5.1509159999999996</v>
      </c>
    </row>
    <row r="819" spans="1:9" x14ac:dyDescent="0.25">
      <c r="A819">
        <v>818</v>
      </c>
    </row>
    <row r="820" spans="1:9" x14ac:dyDescent="0.25">
      <c r="A820">
        <v>819</v>
      </c>
      <c r="F820">
        <v>109.008262</v>
      </c>
      <c r="G820">
        <v>8.06813</v>
      </c>
    </row>
    <row r="821" spans="1:9" x14ac:dyDescent="0.25">
      <c r="A821">
        <v>820</v>
      </c>
      <c r="F821">
        <v>109.01315600000001</v>
      </c>
      <c r="G821">
        <v>8.0946200000000008</v>
      </c>
      <c r="H821">
        <v>110.349834</v>
      </c>
      <c r="I821">
        <v>3.9339059999999999</v>
      </c>
    </row>
    <row r="822" spans="1:9" x14ac:dyDescent="0.25">
      <c r="A822">
        <v>821</v>
      </c>
      <c r="F822">
        <v>108.98810900000001</v>
      </c>
      <c r="G822">
        <v>8.1272939999999991</v>
      </c>
      <c r="H822">
        <v>110.37240500000001</v>
      </c>
      <c r="I822">
        <v>3.9466350000000001</v>
      </c>
    </row>
    <row r="823" spans="1:9" x14ac:dyDescent="0.25">
      <c r="A823">
        <v>822</v>
      </c>
      <c r="F823">
        <v>108.99615</v>
      </c>
      <c r="G823">
        <v>8.1220370000000006</v>
      </c>
      <c r="H823">
        <v>110.376529</v>
      </c>
      <c r="I823">
        <v>3.9412240000000001</v>
      </c>
    </row>
    <row r="824" spans="1:9" x14ac:dyDescent="0.25">
      <c r="A824">
        <v>823</v>
      </c>
      <c r="F824">
        <v>109.003005</v>
      </c>
      <c r="G824">
        <v>8.1186869999999995</v>
      </c>
      <c r="H824">
        <v>110.327724</v>
      </c>
      <c r="I824">
        <v>3.9451930000000002</v>
      </c>
    </row>
    <row r="825" spans="1:9" x14ac:dyDescent="0.25">
      <c r="A825">
        <v>824</v>
      </c>
      <c r="B825">
        <v>125.920749</v>
      </c>
      <c r="C825">
        <v>6.580406</v>
      </c>
      <c r="F825">
        <v>109.032275</v>
      </c>
      <c r="G825">
        <v>8.119821</v>
      </c>
      <c r="H825">
        <v>110.343852</v>
      </c>
      <c r="I825">
        <v>3.926949</v>
      </c>
    </row>
    <row r="826" spans="1:9" x14ac:dyDescent="0.25">
      <c r="A826">
        <v>825</v>
      </c>
      <c r="B826">
        <v>125.923686</v>
      </c>
      <c r="C826">
        <v>6.5756129999999997</v>
      </c>
      <c r="F826">
        <v>109.026557</v>
      </c>
      <c r="G826">
        <v>8.135745</v>
      </c>
      <c r="H826">
        <v>110.338599</v>
      </c>
      <c r="I826">
        <v>3.9163839999999999</v>
      </c>
    </row>
    <row r="827" spans="1:9" x14ac:dyDescent="0.25">
      <c r="A827">
        <v>826</v>
      </c>
      <c r="B827">
        <v>125.91003000000001</v>
      </c>
      <c r="C827">
        <v>6.5574209999999997</v>
      </c>
      <c r="F827">
        <v>109.008262</v>
      </c>
      <c r="G827">
        <v>8.06813</v>
      </c>
      <c r="H827">
        <v>110.30607900000001</v>
      </c>
      <c r="I827">
        <v>3.8887610000000001</v>
      </c>
    </row>
    <row r="828" spans="1:9" x14ac:dyDescent="0.25">
      <c r="A828">
        <v>827</v>
      </c>
      <c r="B828">
        <v>125.897868</v>
      </c>
      <c r="C828">
        <v>6.5605130000000003</v>
      </c>
      <c r="H828">
        <v>110.218467</v>
      </c>
      <c r="I828">
        <v>4.0266700000000002</v>
      </c>
    </row>
    <row r="829" spans="1:9" x14ac:dyDescent="0.25">
      <c r="A829">
        <v>828</v>
      </c>
      <c r="B829">
        <v>125.87405700000001</v>
      </c>
      <c r="C829">
        <v>6.5757159999999999</v>
      </c>
      <c r="H829">
        <v>110.349834</v>
      </c>
      <c r="I829">
        <v>3.9339059999999999</v>
      </c>
    </row>
    <row r="830" spans="1:9" x14ac:dyDescent="0.25">
      <c r="A830">
        <v>829</v>
      </c>
      <c r="B830">
        <v>125.87390500000001</v>
      </c>
      <c r="C830">
        <v>6.6153469999999999</v>
      </c>
    </row>
    <row r="831" spans="1:9" x14ac:dyDescent="0.25">
      <c r="A831">
        <v>830</v>
      </c>
      <c r="B831">
        <v>125.91843300000001</v>
      </c>
      <c r="C831">
        <v>6.5759220000000003</v>
      </c>
    </row>
    <row r="832" spans="1:9" x14ac:dyDescent="0.25">
      <c r="A832">
        <v>831</v>
      </c>
      <c r="B832">
        <v>125.92884000000001</v>
      </c>
      <c r="C832">
        <v>6.567367</v>
      </c>
    </row>
    <row r="833" spans="1:9" x14ac:dyDescent="0.25">
      <c r="A833">
        <v>832</v>
      </c>
      <c r="B833">
        <v>125.97841600000001</v>
      </c>
      <c r="C833">
        <v>6.6117910000000002</v>
      </c>
      <c r="D833">
        <v>131.84237999999999</v>
      </c>
      <c r="E833">
        <v>5.1895160000000002</v>
      </c>
    </row>
    <row r="834" spans="1:9" x14ac:dyDescent="0.25">
      <c r="A834">
        <v>833</v>
      </c>
      <c r="B834">
        <v>125.920749</v>
      </c>
      <c r="C834">
        <v>6.580406</v>
      </c>
      <c r="D834">
        <v>131.8717</v>
      </c>
      <c r="E834">
        <v>5.1739519999999999</v>
      </c>
    </row>
    <row r="835" spans="1:9" x14ac:dyDescent="0.25">
      <c r="A835">
        <v>834</v>
      </c>
      <c r="D835">
        <v>131.864902</v>
      </c>
      <c r="E835">
        <v>5.187506</v>
      </c>
    </row>
    <row r="836" spans="1:9" x14ac:dyDescent="0.25">
      <c r="A836">
        <v>835</v>
      </c>
      <c r="D836">
        <v>131.91262399999999</v>
      </c>
      <c r="E836">
        <v>5.2641390000000001</v>
      </c>
    </row>
    <row r="837" spans="1:9" x14ac:dyDescent="0.25">
      <c r="A837">
        <v>836</v>
      </c>
      <c r="D837">
        <v>131.90638300000001</v>
      </c>
      <c r="E837">
        <v>5.2012140000000002</v>
      </c>
    </row>
    <row r="838" spans="1:9" x14ac:dyDescent="0.25">
      <c r="A838">
        <v>837</v>
      </c>
      <c r="D838">
        <v>131.91411500000001</v>
      </c>
      <c r="E838">
        <v>5.1896699999999996</v>
      </c>
    </row>
    <row r="839" spans="1:9" x14ac:dyDescent="0.25">
      <c r="A839">
        <v>838</v>
      </c>
      <c r="D839">
        <v>131.903243</v>
      </c>
      <c r="E839">
        <v>5.1659639999999998</v>
      </c>
    </row>
    <row r="840" spans="1:9" x14ac:dyDescent="0.25">
      <c r="A840">
        <v>839</v>
      </c>
      <c r="D840">
        <v>131.97147699999999</v>
      </c>
      <c r="E840">
        <v>5.117572</v>
      </c>
    </row>
    <row r="841" spans="1:9" x14ac:dyDescent="0.25">
      <c r="A841">
        <v>840</v>
      </c>
      <c r="D841">
        <v>131.84237999999999</v>
      </c>
      <c r="E841">
        <v>5.1895160000000002</v>
      </c>
    </row>
    <row r="842" spans="1:9" x14ac:dyDescent="0.25">
      <c r="A842">
        <v>841</v>
      </c>
      <c r="F842">
        <v>132.025127</v>
      </c>
      <c r="G842">
        <v>7.9264599999999996</v>
      </c>
    </row>
    <row r="843" spans="1:9" x14ac:dyDescent="0.25">
      <c r="A843">
        <v>842</v>
      </c>
      <c r="F843">
        <v>132.01780300000001</v>
      </c>
      <c r="G843">
        <v>7.9113600000000002</v>
      </c>
      <c r="H843">
        <v>132.754401</v>
      </c>
      <c r="I843">
        <v>4.1208770000000001</v>
      </c>
    </row>
    <row r="844" spans="1:9" x14ac:dyDescent="0.25">
      <c r="A844">
        <v>843</v>
      </c>
      <c r="F844">
        <v>132.01100100000002</v>
      </c>
      <c r="G844">
        <v>7.9131640000000001</v>
      </c>
      <c r="H844">
        <v>132.84814399999999</v>
      </c>
      <c r="I844">
        <v>4.09748</v>
      </c>
    </row>
    <row r="845" spans="1:9" x14ac:dyDescent="0.25">
      <c r="A845">
        <v>844</v>
      </c>
      <c r="F845">
        <v>132.04259400000001</v>
      </c>
      <c r="G845">
        <v>7.9072889999999996</v>
      </c>
      <c r="H845">
        <v>132.806297</v>
      </c>
      <c r="I845">
        <v>4.0802670000000001</v>
      </c>
    </row>
    <row r="846" spans="1:9" x14ac:dyDescent="0.25">
      <c r="A846">
        <v>845</v>
      </c>
      <c r="F846">
        <v>132.06326200000001</v>
      </c>
      <c r="G846">
        <v>7.9332630000000002</v>
      </c>
      <c r="H846">
        <v>132.803977</v>
      </c>
      <c r="I846">
        <v>4.0958819999999996</v>
      </c>
    </row>
    <row r="847" spans="1:9" x14ac:dyDescent="0.25">
      <c r="A847">
        <v>846</v>
      </c>
      <c r="F847">
        <v>131.98328000000001</v>
      </c>
      <c r="G847">
        <v>7.8978060000000001</v>
      </c>
      <c r="H847">
        <v>132.755279</v>
      </c>
      <c r="I847">
        <v>4.050891</v>
      </c>
    </row>
    <row r="848" spans="1:9" x14ac:dyDescent="0.25">
      <c r="A848">
        <v>847</v>
      </c>
      <c r="B848">
        <v>154.008004</v>
      </c>
      <c r="C848">
        <v>8.0841580000000004</v>
      </c>
      <c r="F848">
        <v>132.032028</v>
      </c>
      <c r="G848">
        <v>7.9245020000000004</v>
      </c>
      <c r="H848">
        <v>132.797843</v>
      </c>
      <c r="I848">
        <v>4.0362039999999997</v>
      </c>
    </row>
    <row r="849" spans="1:9" x14ac:dyDescent="0.25">
      <c r="A849">
        <v>848</v>
      </c>
      <c r="B849">
        <v>154.01888</v>
      </c>
      <c r="C849">
        <v>8.0664259999999999</v>
      </c>
      <c r="F849">
        <v>132.02455800000001</v>
      </c>
      <c r="G849">
        <v>7.9487230000000002</v>
      </c>
      <c r="H849">
        <v>132.813873</v>
      </c>
      <c r="I849">
        <v>4.0275460000000001</v>
      </c>
    </row>
    <row r="850" spans="1:9" x14ac:dyDescent="0.25">
      <c r="A850">
        <v>849</v>
      </c>
      <c r="B850">
        <v>153.999551</v>
      </c>
      <c r="C850">
        <v>8.1050330000000006</v>
      </c>
      <c r="F850">
        <v>132.025127</v>
      </c>
      <c r="G850">
        <v>7.9264599999999996</v>
      </c>
      <c r="H850">
        <v>132.86030500000001</v>
      </c>
      <c r="I850">
        <v>4.0080140000000002</v>
      </c>
    </row>
    <row r="851" spans="1:9" x14ac:dyDescent="0.25">
      <c r="A851">
        <v>850</v>
      </c>
      <c r="B851">
        <v>154.00980799999999</v>
      </c>
      <c r="C851">
        <v>8.0823540000000005</v>
      </c>
      <c r="F851">
        <v>132.025127</v>
      </c>
      <c r="G851">
        <v>7.9264599999999996</v>
      </c>
      <c r="H851">
        <v>132.87535400000002</v>
      </c>
      <c r="I851">
        <v>3.965497</v>
      </c>
    </row>
    <row r="852" spans="1:9" x14ac:dyDescent="0.25">
      <c r="A852">
        <v>851</v>
      </c>
      <c r="B852">
        <v>153.988418</v>
      </c>
      <c r="C852">
        <v>8.0746219999999997</v>
      </c>
    </row>
    <row r="853" spans="1:9" x14ac:dyDescent="0.25">
      <c r="A853">
        <v>852</v>
      </c>
      <c r="B853">
        <v>154.008004</v>
      </c>
      <c r="C853">
        <v>8.0841580000000004</v>
      </c>
    </row>
    <row r="854" spans="1:9" x14ac:dyDescent="0.25">
      <c r="A854">
        <v>853</v>
      </c>
      <c r="B854">
        <v>154.008004</v>
      </c>
      <c r="C854">
        <v>8.0841580000000004</v>
      </c>
    </row>
    <row r="855" spans="1:9" x14ac:dyDescent="0.25">
      <c r="A855">
        <v>854</v>
      </c>
      <c r="B855">
        <v>154.008004</v>
      </c>
      <c r="C855">
        <v>8.0841580000000004</v>
      </c>
      <c r="D855">
        <v>160.19195400000001</v>
      </c>
      <c r="E855">
        <v>6.8992209999999998</v>
      </c>
    </row>
    <row r="856" spans="1:9" x14ac:dyDescent="0.25">
      <c r="A856">
        <v>855</v>
      </c>
      <c r="B856">
        <v>154.008004</v>
      </c>
      <c r="C856">
        <v>8.0841580000000004</v>
      </c>
      <c r="D856">
        <v>160.249168</v>
      </c>
      <c r="E856">
        <v>6.9575680000000002</v>
      </c>
    </row>
    <row r="857" spans="1:9" x14ac:dyDescent="0.25">
      <c r="A857">
        <v>856</v>
      </c>
      <c r="D857">
        <v>160.18747000000002</v>
      </c>
      <c r="E857">
        <v>6.8999420000000002</v>
      </c>
    </row>
    <row r="858" spans="1:9" x14ac:dyDescent="0.25">
      <c r="A858">
        <v>857</v>
      </c>
      <c r="D858">
        <v>160.148348</v>
      </c>
      <c r="E858">
        <v>6.9141170000000001</v>
      </c>
    </row>
    <row r="859" spans="1:9" x14ac:dyDescent="0.25">
      <c r="A859">
        <v>858</v>
      </c>
      <c r="D859">
        <v>160.20767499999999</v>
      </c>
      <c r="E859">
        <v>6.9041180000000004</v>
      </c>
    </row>
    <row r="860" spans="1:9" x14ac:dyDescent="0.25">
      <c r="A860">
        <v>859</v>
      </c>
      <c r="D860">
        <v>160.13834900000001</v>
      </c>
      <c r="E860">
        <v>6.9291679999999998</v>
      </c>
    </row>
    <row r="861" spans="1:9" x14ac:dyDescent="0.25">
      <c r="A861">
        <v>860</v>
      </c>
      <c r="D861">
        <v>160.14128600000001</v>
      </c>
      <c r="E861">
        <v>6.9523109999999999</v>
      </c>
    </row>
    <row r="862" spans="1:9" x14ac:dyDescent="0.25">
      <c r="A862">
        <v>861</v>
      </c>
      <c r="D862">
        <v>160.272672</v>
      </c>
      <c r="E862">
        <v>6.9962770000000001</v>
      </c>
    </row>
    <row r="863" spans="1:9" x14ac:dyDescent="0.25">
      <c r="A863">
        <v>862</v>
      </c>
      <c r="D863">
        <v>160.19195400000001</v>
      </c>
      <c r="E863">
        <v>6.8992209999999998</v>
      </c>
      <c r="F863">
        <v>158.36060800000001</v>
      </c>
      <c r="G863">
        <v>10.005034999999999</v>
      </c>
    </row>
    <row r="864" spans="1:9" x14ac:dyDescent="0.25">
      <c r="A864">
        <v>863</v>
      </c>
      <c r="D864">
        <v>160.19195400000001</v>
      </c>
      <c r="E864">
        <v>6.8992209999999998</v>
      </c>
      <c r="F864">
        <v>158.31519800000001</v>
      </c>
      <c r="G864">
        <v>10.060288999999999</v>
      </c>
    </row>
    <row r="865" spans="1:9" x14ac:dyDescent="0.25">
      <c r="A865">
        <v>864</v>
      </c>
      <c r="F865">
        <v>158.28107599999998</v>
      </c>
      <c r="G865">
        <v>10.04895</v>
      </c>
    </row>
    <row r="866" spans="1:9" x14ac:dyDescent="0.25">
      <c r="A866">
        <v>865</v>
      </c>
      <c r="F866">
        <v>158.293601</v>
      </c>
      <c r="G866">
        <v>10.048743999999999</v>
      </c>
      <c r="H866">
        <v>160.57796400000001</v>
      </c>
      <c r="I866">
        <v>6.4313079999999996</v>
      </c>
    </row>
    <row r="867" spans="1:9" x14ac:dyDescent="0.25">
      <c r="A867">
        <v>866</v>
      </c>
      <c r="F867">
        <v>158.35029900000001</v>
      </c>
      <c r="G867">
        <v>10.062764</v>
      </c>
      <c r="H867">
        <v>160.456064</v>
      </c>
      <c r="I867">
        <v>6.335127</v>
      </c>
    </row>
    <row r="868" spans="1:9" x14ac:dyDescent="0.25">
      <c r="A868">
        <v>867</v>
      </c>
      <c r="F868">
        <v>158.29282799999999</v>
      </c>
      <c r="G868">
        <v>10.117915999999999</v>
      </c>
      <c r="H868">
        <v>160.471012</v>
      </c>
      <c r="I868">
        <v>6.3407970000000002</v>
      </c>
    </row>
    <row r="869" spans="1:9" x14ac:dyDescent="0.25">
      <c r="A869">
        <v>868</v>
      </c>
      <c r="F869">
        <v>158.20386400000001</v>
      </c>
      <c r="G869">
        <v>10.120493</v>
      </c>
      <c r="H869">
        <v>160.44792000000001</v>
      </c>
      <c r="I869">
        <v>6.3396629999999998</v>
      </c>
    </row>
    <row r="870" spans="1:9" x14ac:dyDescent="0.25">
      <c r="A870">
        <v>869</v>
      </c>
      <c r="F870">
        <v>158.36060800000001</v>
      </c>
      <c r="G870">
        <v>10.005034999999999</v>
      </c>
      <c r="H870">
        <v>160.40647799999999</v>
      </c>
      <c r="I870">
        <v>6.3044070000000003</v>
      </c>
    </row>
    <row r="871" spans="1:9" x14ac:dyDescent="0.25">
      <c r="A871">
        <v>870</v>
      </c>
      <c r="F871">
        <v>158.36060800000001</v>
      </c>
      <c r="G871">
        <v>10.005034999999999</v>
      </c>
      <c r="H871">
        <v>160.36550199999999</v>
      </c>
      <c r="I871">
        <v>6.3432199999999996</v>
      </c>
    </row>
    <row r="872" spans="1:9" x14ac:dyDescent="0.25">
      <c r="A872">
        <v>871</v>
      </c>
      <c r="H872">
        <v>160.37905699999999</v>
      </c>
      <c r="I872">
        <v>6.3647650000000002</v>
      </c>
    </row>
    <row r="873" spans="1:9" x14ac:dyDescent="0.25">
      <c r="A873">
        <v>872</v>
      </c>
      <c r="H873">
        <v>160.57796400000001</v>
      </c>
      <c r="I873">
        <v>6.4313079999999996</v>
      </c>
    </row>
    <row r="874" spans="1:9" x14ac:dyDescent="0.25">
      <c r="A874">
        <v>873</v>
      </c>
    </row>
    <row r="875" spans="1:9" x14ac:dyDescent="0.25">
      <c r="A875">
        <v>874</v>
      </c>
      <c r="B875">
        <v>178.519488</v>
      </c>
      <c r="C875">
        <v>8.5645450000000007</v>
      </c>
    </row>
    <row r="876" spans="1:9" x14ac:dyDescent="0.25">
      <c r="A876">
        <v>875</v>
      </c>
      <c r="B876">
        <v>178.52855700000001</v>
      </c>
      <c r="C876">
        <v>8.5880489999999998</v>
      </c>
    </row>
    <row r="877" spans="1:9" x14ac:dyDescent="0.25">
      <c r="A877">
        <v>876</v>
      </c>
      <c r="B877">
        <v>178.53108500000002</v>
      </c>
      <c r="C877">
        <v>8.5943889999999996</v>
      </c>
    </row>
    <row r="878" spans="1:9" x14ac:dyDescent="0.25">
      <c r="A878">
        <v>877</v>
      </c>
      <c r="B878">
        <v>178.54500200000001</v>
      </c>
      <c r="C878">
        <v>8.5925320000000003</v>
      </c>
    </row>
    <row r="879" spans="1:9" x14ac:dyDescent="0.25">
      <c r="A879">
        <v>878</v>
      </c>
      <c r="B879">
        <v>178.53495100000001</v>
      </c>
      <c r="C879">
        <v>8.6162939999999999</v>
      </c>
    </row>
    <row r="880" spans="1:9" x14ac:dyDescent="0.25">
      <c r="A880">
        <v>879</v>
      </c>
      <c r="B880">
        <v>178.534897</v>
      </c>
      <c r="C880">
        <v>8.5686169999999997</v>
      </c>
      <c r="D880">
        <v>184.829566</v>
      </c>
      <c r="E880">
        <v>6.8363379999999996</v>
      </c>
    </row>
    <row r="881" spans="1:9" x14ac:dyDescent="0.25">
      <c r="A881">
        <v>880</v>
      </c>
      <c r="B881">
        <v>178.474591</v>
      </c>
      <c r="C881">
        <v>8.570627</v>
      </c>
      <c r="D881">
        <v>184.94177500000001</v>
      </c>
      <c r="E881">
        <v>6.8420079999999999</v>
      </c>
    </row>
    <row r="882" spans="1:9" x14ac:dyDescent="0.25">
      <c r="A882">
        <v>881</v>
      </c>
      <c r="B882">
        <v>178.519488</v>
      </c>
      <c r="C882">
        <v>8.5645450000000007</v>
      </c>
      <c r="D882">
        <v>184.90914800000002</v>
      </c>
      <c r="E882">
        <v>6.8596349999999999</v>
      </c>
    </row>
    <row r="883" spans="1:9" x14ac:dyDescent="0.25">
      <c r="A883">
        <v>882</v>
      </c>
      <c r="D883">
        <v>184.956931</v>
      </c>
      <c r="E883">
        <v>6.8836550000000001</v>
      </c>
    </row>
    <row r="884" spans="1:9" x14ac:dyDescent="0.25">
      <c r="A884">
        <v>883</v>
      </c>
      <c r="D884">
        <v>184.94353000000001</v>
      </c>
      <c r="E884">
        <v>6.8866440000000004</v>
      </c>
    </row>
    <row r="885" spans="1:9" x14ac:dyDescent="0.25">
      <c r="A885">
        <v>884</v>
      </c>
      <c r="D885">
        <v>184.89997299999999</v>
      </c>
      <c r="E885">
        <v>6.8870050000000003</v>
      </c>
    </row>
    <row r="886" spans="1:9" x14ac:dyDescent="0.25">
      <c r="A886">
        <v>885</v>
      </c>
      <c r="D886">
        <v>185.071146</v>
      </c>
      <c r="E886">
        <v>6.8900459999999999</v>
      </c>
    </row>
    <row r="887" spans="1:9" x14ac:dyDescent="0.25">
      <c r="A887">
        <v>886</v>
      </c>
      <c r="D887">
        <v>184.829566</v>
      </c>
      <c r="E887">
        <v>6.8363379999999996</v>
      </c>
    </row>
    <row r="888" spans="1:9" x14ac:dyDescent="0.25">
      <c r="A888">
        <v>887</v>
      </c>
      <c r="F888">
        <v>184.93069300000002</v>
      </c>
      <c r="G888">
        <v>9.3269260000000003</v>
      </c>
    </row>
    <row r="889" spans="1:9" x14ac:dyDescent="0.25">
      <c r="A889">
        <v>888</v>
      </c>
      <c r="F889">
        <v>184.97888399999999</v>
      </c>
      <c r="G889">
        <v>9.3242460000000005</v>
      </c>
      <c r="H889">
        <v>185.91198199999999</v>
      </c>
      <c r="I889">
        <v>5.4412060000000002</v>
      </c>
    </row>
    <row r="890" spans="1:9" x14ac:dyDescent="0.25">
      <c r="A890">
        <v>889</v>
      </c>
      <c r="F890">
        <v>184.946516</v>
      </c>
      <c r="G890">
        <v>9.2788360000000001</v>
      </c>
      <c r="H890">
        <v>185.92120600000001</v>
      </c>
      <c r="I890">
        <v>5.4465659999999998</v>
      </c>
    </row>
    <row r="891" spans="1:9" x14ac:dyDescent="0.25">
      <c r="A891">
        <v>890</v>
      </c>
      <c r="F891">
        <v>184.934664</v>
      </c>
      <c r="G891">
        <v>9.2972380000000001</v>
      </c>
      <c r="H891">
        <v>185.888373</v>
      </c>
      <c r="I891">
        <v>5.4616170000000004</v>
      </c>
    </row>
    <row r="892" spans="1:9" x14ac:dyDescent="0.25">
      <c r="A892">
        <v>891</v>
      </c>
      <c r="F892">
        <v>184.93389000000002</v>
      </c>
      <c r="G892">
        <v>9.3036290000000008</v>
      </c>
      <c r="H892">
        <v>185.859972</v>
      </c>
      <c r="I892">
        <v>5.4672869999999998</v>
      </c>
    </row>
    <row r="893" spans="1:9" x14ac:dyDescent="0.25">
      <c r="A893">
        <v>892</v>
      </c>
      <c r="F893">
        <v>184.94930099999999</v>
      </c>
      <c r="G893">
        <v>9.3561010000000007</v>
      </c>
      <c r="H893">
        <v>185.91043300000001</v>
      </c>
      <c r="I893">
        <v>5.4359989999999998</v>
      </c>
    </row>
    <row r="894" spans="1:9" x14ac:dyDescent="0.25">
      <c r="A894">
        <v>893</v>
      </c>
      <c r="F894">
        <v>184.87781000000001</v>
      </c>
      <c r="G894">
        <v>9.4080560000000002</v>
      </c>
      <c r="H894">
        <v>185.88193000000001</v>
      </c>
      <c r="I894">
        <v>5.4355869999999999</v>
      </c>
    </row>
    <row r="895" spans="1:9" x14ac:dyDescent="0.25">
      <c r="A895">
        <v>894</v>
      </c>
      <c r="F895">
        <v>184.93069300000002</v>
      </c>
      <c r="G895">
        <v>9.3269260000000003</v>
      </c>
      <c r="H895">
        <v>185.840643</v>
      </c>
      <c r="I895">
        <v>5.4420299999999999</v>
      </c>
    </row>
    <row r="896" spans="1:9" x14ac:dyDescent="0.25">
      <c r="A896">
        <v>895</v>
      </c>
      <c r="B896">
        <v>203.95432099999999</v>
      </c>
      <c r="C896">
        <v>8.1419379999999997</v>
      </c>
      <c r="H896">
        <v>185.91198199999999</v>
      </c>
      <c r="I896">
        <v>5.4412060000000002</v>
      </c>
    </row>
    <row r="897" spans="1:9" x14ac:dyDescent="0.25">
      <c r="A897">
        <v>896</v>
      </c>
      <c r="B897">
        <v>203.98550299999999</v>
      </c>
      <c r="C897">
        <v>8.1094659999999994</v>
      </c>
    </row>
    <row r="898" spans="1:9" x14ac:dyDescent="0.25">
      <c r="A898">
        <v>897</v>
      </c>
      <c r="B898">
        <v>203.98091700000001</v>
      </c>
      <c r="C898">
        <v>8.1327630000000006</v>
      </c>
    </row>
    <row r="899" spans="1:9" x14ac:dyDescent="0.25">
      <c r="A899">
        <v>898</v>
      </c>
      <c r="B899">
        <v>203.96050500000001</v>
      </c>
      <c r="C899">
        <v>8.1355470000000008</v>
      </c>
    </row>
    <row r="900" spans="1:9" x14ac:dyDescent="0.25">
      <c r="A900">
        <v>899</v>
      </c>
      <c r="B900">
        <v>203.97086999999999</v>
      </c>
      <c r="C900">
        <v>8.1343099999999993</v>
      </c>
    </row>
    <row r="901" spans="1:9" x14ac:dyDescent="0.25">
      <c r="A901">
        <v>900</v>
      </c>
      <c r="B901">
        <v>204.00751400000001</v>
      </c>
      <c r="C901">
        <v>8.1430720000000001</v>
      </c>
      <c r="D901">
        <v>208.83462800000001</v>
      </c>
      <c r="E901">
        <v>6.3543010000000004</v>
      </c>
    </row>
    <row r="902" spans="1:9" x14ac:dyDescent="0.25">
      <c r="A902">
        <v>901</v>
      </c>
      <c r="B902">
        <v>204.012</v>
      </c>
      <c r="C902">
        <v>8.1601330000000001</v>
      </c>
      <c r="D902">
        <v>208.866694</v>
      </c>
      <c r="E902">
        <v>6.3740940000000004</v>
      </c>
    </row>
    <row r="903" spans="1:9" x14ac:dyDescent="0.25">
      <c r="A903">
        <v>902</v>
      </c>
      <c r="B903">
        <v>203.95432099999999</v>
      </c>
      <c r="C903">
        <v>8.1419379999999997</v>
      </c>
      <c r="D903">
        <v>208.87843900000001</v>
      </c>
      <c r="E903">
        <v>6.343477</v>
      </c>
    </row>
    <row r="904" spans="1:9" x14ac:dyDescent="0.25">
      <c r="A904">
        <v>903</v>
      </c>
      <c r="B904">
        <v>203.95432099999999</v>
      </c>
      <c r="C904">
        <v>8.1419379999999997</v>
      </c>
      <c r="D904">
        <v>208.846125</v>
      </c>
      <c r="E904">
        <v>6.3310550000000001</v>
      </c>
    </row>
    <row r="905" spans="1:9" x14ac:dyDescent="0.25">
      <c r="A905">
        <v>904</v>
      </c>
      <c r="D905">
        <v>208.896895</v>
      </c>
      <c r="E905">
        <v>6.3555900000000003</v>
      </c>
    </row>
    <row r="906" spans="1:9" x14ac:dyDescent="0.25">
      <c r="A906">
        <v>905</v>
      </c>
      <c r="D906">
        <v>208.88246000000001</v>
      </c>
      <c r="E906">
        <v>6.336519</v>
      </c>
    </row>
    <row r="907" spans="1:9" x14ac:dyDescent="0.25">
      <c r="A907">
        <v>906</v>
      </c>
      <c r="D907">
        <v>208.85488700000002</v>
      </c>
      <c r="E907">
        <v>6.3185820000000001</v>
      </c>
    </row>
    <row r="908" spans="1:9" x14ac:dyDescent="0.25">
      <c r="A908">
        <v>907</v>
      </c>
      <c r="D908">
        <v>208.83462800000001</v>
      </c>
      <c r="E908">
        <v>6.3543010000000004</v>
      </c>
    </row>
    <row r="909" spans="1:9" x14ac:dyDescent="0.25">
      <c r="A909">
        <v>908</v>
      </c>
    </row>
    <row r="910" spans="1:9" x14ac:dyDescent="0.25">
      <c r="A910">
        <v>909</v>
      </c>
      <c r="F910">
        <v>209.67938100000001</v>
      </c>
      <c r="G910">
        <v>9.3002789999999997</v>
      </c>
    </row>
    <row r="911" spans="1:9" x14ac:dyDescent="0.25">
      <c r="A911">
        <v>910</v>
      </c>
      <c r="F911">
        <v>209.69541000000001</v>
      </c>
      <c r="G911">
        <v>9.318937</v>
      </c>
      <c r="H911">
        <v>210.362742</v>
      </c>
      <c r="I911">
        <v>5.61965</v>
      </c>
    </row>
    <row r="912" spans="1:9" x14ac:dyDescent="0.25">
      <c r="A912">
        <v>911</v>
      </c>
      <c r="F912">
        <v>209.69360599999999</v>
      </c>
      <c r="G912">
        <v>9.3199679999999994</v>
      </c>
      <c r="H912">
        <v>210.40758399999999</v>
      </c>
      <c r="I912">
        <v>5.6051140000000004</v>
      </c>
    </row>
    <row r="913" spans="1:9" x14ac:dyDescent="0.25">
      <c r="A913">
        <v>912</v>
      </c>
      <c r="F913">
        <v>209.668868</v>
      </c>
      <c r="G913">
        <v>9.3224429999999998</v>
      </c>
      <c r="H913">
        <v>210.362334</v>
      </c>
      <c r="I913">
        <v>5.6034129999999998</v>
      </c>
    </row>
    <row r="914" spans="1:9" x14ac:dyDescent="0.25">
      <c r="A914">
        <v>913</v>
      </c>
      <c r="F914">
        <v>209.67510100000001</v>
      </c>
      <c r="G914">
        <v>9.3164119999999997</v>
      </c>
      <c r="H914">
        <v>210.40985699999999</v>
      </c>
      <c r="I914">
        <v>5.6079489999999996</v>
      </c>
    </row>
    <row r="915" spans="1:9" x14ac:dyDescent="0.25">
      <c r="A915">
        <v>914</v>
      </c>
      <c r="F915">
        <v>209.662623</v>
      </c>
      <c r="G915">
        <v>9.3231120000000001</v>
      </c>
      <c r="H915">
        <v>210.39011199999999</v>
      </c>
      <c r="I915">
        <v>5.5970219999999999</v>
      </c>
    </row>
    <row r="916" spans="1:9" x14ac:dyDescent="0.25">
      <c r="A916">
        <v>915</v>
      </c>
      <c r="F916">
        <v>209.70891399999999</v>
      </c>
      <c r="G916">
        <v>9.3235250000000001</v>
      </c>
      <c r="H916">
        <v>210.46361400000001</v>
      </c>
      <c r="I916">
        <v>5.5102739999999999</v>
      </c>
    </row>
    <row r="917" spans="1:9" x14ac:dyDescent="0.25">
      <c r="A917">
        <v>916</v>
      </c>
      <c r="B917">
        <v>226.21803</v>
      </c>
      <c r="C917">
        <v>7.4051010000000002</v>
      </c>
      <c r="F917">
        <v>209.72386399999999</v>
      </c>
      <c r="G917">
        <v>9.3233700000000006</v>
      </c>
      <c r="H917">
        <v>210.49949100000001</v>
      </c>
      <c r="I917">
        <v>5.5276959999999997</v>
      </c>
    </row>
    <row r="918" spans="1:9" x14ac:dyDescent="0.25">
      <c r="A918">
        <v>917</v>
      </c>
      <c r="B918">
        <v>226.25131300000001</v>
      </c>
      <c r="C918">
        <v>7.3829789999999997</v>
      </c>
      <c r="H918">
        <v>210.362742</v>
      </c>
      <c r="I918">
        <v>5.61965</v>
      </c>
    </row>
    <row r="919" spans="1:9" x14ac:dyDescent="0.25">
      <c r="A919">
        <v>918</v>
      </c>
      <c r="B919">
        <v>226.24727300000001</v>
      </c>
      <c r="C919">
        <v>7.3964639999999999</v>
      </c>
    </row>
    <row r="920" spans="1:9" x14ac:dyDescent="0.25">
      <c r="A920">
        <v>919</v>
      </c>
      <c r="B920">
        <v>226.228433</v>
      </c>
      <c r="C920">
        <v>7.4050000000000002</v>
      </c>
    </row>
    <row r="921" spans="1:9" x14ac:dyDescent="0.25">
      <c r="A921">
        <v>920</v>
      </c>
      <c r="B921">
        <v>226.23636300000001</v>
      </c>
      <c r="C921">
        <v>7.398333</v>
      </c>
    </row>
    <row r="922" spans="1:9" x14ac:dyDescent="0.25">
      <c r="A922">
        <v>921</v>
      </c>
      <c r="B922">
        <v>226.24267700000001</v>
      </c>
      <c r="C922">
        <v>7.4019700000000004</v>
      </c>
    </row>
    <row r="923" spans="1:9" x14ac:dyDescent="0.25">
      <c r="A923">
        <v>922</v>
      </c>
      <c r="B923">
        <v>226.25090900000001</v>
      </c>
      <c r="C923">
        <v>7.4114139999999997</v>
      </c>
      <c r="D923">
        <v>232.05343299999998</v>
      </c>
      <c r="E923">
        <v>5.6962120000000001</v>
      </c>
    </row>
    <row r="924" spans="1:9" x14ac:dyDescent="0.25">
      <c r="A924">
        <v>923</v>
      </c>
      <c r="B924">
        <v>226.24631299999999</v>
      </c>
      <c r="C924">
        <v>7.4044439999999998</v>
      </c>
      <c r="D924">
        <v>232.02469500000001</v>
      </c>
      <c r="E924">
        <v>5.6577270000000004</v>
      </c>
    </row>
    <row r="925" spans="1:9" x14ac:dyDescent="0.25">
      <c r="A925">
        <v>924</v>
      </c>
      <c r="B925">
        <v>226.21803</v>
      </c>
      <c r="C925">
        <v>7.4051010000000002</v>
      </c>
      <c r="D925">
        <v>232.033028</v>
      </c>
      <c r="E925">
        <v>5.6736870000000001</v>
      </c>
    </row>
    <row r="926" spans="1:9" x14ac:dyDescent="0.25">
      <c r="A926">
        <v>925</v>
      </c>
      <c r="B926">
        <v>226.21803</v>
      </c>
      <c r="C926">
        <v>7.4051010000000002</v>
      </c>
      <c r="D926">
        <v>232.03535199999999</v>
      </c>
      <c r="E926">
        <v>5.6675250000000004</v>
      </c>
    </row>
    <row r="927" spans="1:9" x14ac:dyDescent="0.25">
      <c r="A927">
        <v>926</v>
      </c>
      <c r="D927">
        <v>232.02318099999999</v>
      </c>
      <c r="E927">
        <v>5.6696460000000002</v>
      </c>
    </row>
    <row r="928" spans="1:9" x14ac:dyDescent="0.25">
      <c r="A928">
        <v>927</v>
      </c>
      <c r="D928">
        <v>231.97666599999999</v>
      </c>
      <c r="E928">
        <v>5.6776770000000001</v>
      </c>
    </row>
    <row r="929" spans="1:9" x14ac:dyDescent="0.25">
      <c r="A929">
        <v>928</v>
      </c>
      <c r="D929">
        <v>232.01095900000001</v>
      </c>
      <c r="E929">
        <v>5.7350500000000002</v>
      </c>
    </row>
    <row r="930" spans="1:9" x14ac:dyDescent="0.25">
      <c r="A930">
        <v>929</v>
      </c>
      <c r="D930">
        <v>232.03186700000001</v>
      </c>
      <c r="E930">
        <v>5.7404039999999998</v>
      </c>
    </row>
    <row r="931" spans="1:9" x14ac:dyDescent="0.25">
      <c r="A931">
        <v>930</v>
      </c>
      <c r="D931">
        <v>232.05343299999998</v>
      </c>
      <c r="E931">
        <v>5.6962120000000001</v>
      </c>
    </row>
    <row r="932" spans="1:9" x14ac:dyDescent="0.25">
      <c r="A932">
        <v>931</v>
      </c>
      <c r="F932">
        <v>232.98282699999999</v>
      </c>
      <c r="G932">
        <v>8.8776250000000001</v>
      </c>
    </row>
    <row r="933" spans="1:9" x14ac:dyDescent="0.25">
      <c r="A933">
        <v>932</v>
      </c>
      <c r="F933">
        <v>232.96590900000001</v>
      </c>
      <c r="G933">
        <v>8.8968690000000006</v>
      </c>
      <c r="H933">
        <v>233.31671599999999</v>
      </c>
      <c r="I933">
        <v>4.8753529999999996</v>
      </c>
    </row>
    <row r="934" spans="1:9" x14ac:dyDescent="0.25">
      <c r="A934">
        <v>933</v>
      </c>
      <c r="F934">
        <v>232.97722099999999</v>
      </c>
      <c r="G934">
        <v>8.8936360000000008</v>
      </c>
      <c r="H934">
        <v>233.32530299999999</v>
      </c>
      <c r="I934">
        <v>4.8869699999999998</v>
      </c>
    </row>
    <row r="935" spans="1:9" x14ac:dyDescent="0.25">
      <c r="A935">
        <v>934</v>
      </c>
      <c r="F935">
        <v>232.93777700000001</v>
      </c>
      <c r="G935">
        <v>8.8736870000000003</v>
      </c>
      <c r="H935">
        <v>233.24934300000001</v>
      </c>
      <c r="I935">
        <v>4.9030810000000002</v>
      </c>
    </row>
    <row r="936" spans="1:9" x14ac:dyDescent="0.25">
      <c r="A936">
        <v>935</v>
      </c>
      <c r="F936">
        <v>232.92924199999999</v>
      </c>
      <c r="G936">
        <v>8.8565149999999999</v>
      </c>
      <c r="H936">
        <v>233.24424099999999</v>
      </c>
      <c r="I936">
        <v>4.9009590000000003</v>
      </c>
    </row>
    <row r="937" spans="1:9" x14ac:dyDescent="0.25">
      <c r="A937">
        <v>936</v>
      </c>
      <c r="F937">
        <v>232.92802900000001</v>
      </c>
      <c r="G937">
        <v>8.8635850000000005</v>
      </c>
      <c r="H937">
        <v>233.26616200000001</v>
      </c>
      <c r="I937">
        <v>4.897475</v>
      </c>
    </row>
    <row r="938" spans="1:9" x14ac:dyDescent="0.25">
      <c r="A938">
        <v>937</v>
      </c>
      <c r="B938">
        <v>249.90166399999998</v>
      </c>
      <c r="C938">
        <v>6.8689390000000001</v>
      </c>
      <c r="F938">
        <v>232.88888800000001</v>
      </c>
      <c r="G938">
        <v>8.8844440000000002</v>
      </c>
      <c r="H938">
        <v>233.235806</v>
      </c>
      <c r="I938">
        <v>4.8592930000000001</v>
      </c>
    </row>
    <row r="939" spans="1:9" x14ac:dyDescent="0.25">
      <c r="A939">
        <v>938</v>
      </c>
      <c r="B939">
        <v>249.90272400000001</v>
      </c>
      <c r="C939">
        <v>6.8668180000000003</v>
      </c>
      <c r="F939">
        <v>232.90414100000001</v>
      </c>
      <c r="G939">
        <v>8.8805549999999993</v>
      </c>
      <c r="H939">
        <v>233.256867</v>
      </c>
      <c r="I939">
        <v>4.8409599999999999</v>
      </c>
    </row>
    <row r="940" spans="1:9" x14ac:dyDescent="0.25">
      <c r="A940">
        <v>939</v>
      </c>
      <c r="B940">
        <v>249.95302900000002</v>
      </c>
      <c r="C940">
        <v>6.8582320000000001</v>
      </c>
      <c r="F940">
        <v>232.98282699999999</v>
      </c>
      <c r="G940">
        <v>8.8776250000000001</v>
      </c>
      <c r="H940">
        <v>233.27646300000001</v>
      </c>
      <c r="I940">
        <v>4.818333</v>
      </c>
    </row>
    <row r="941" spans="1:9" x14ac:dyDescent="0.25">
      <c r="A941">
        <v>940</v>
      </c>
      <c r="B941">
        <v>249.912474</v>
      </c>
      <c r="C941">
        <v>6.8584339999999999</v>
      </c>
      <c r="H941">
        <v>233.31671599999999</v>
      </c>
      <c r="I941">
        <v>4.8753529999999996</v>
      </c>
    </row>
    <row r="942" spans="1:9" x14ac:dyDescent="0.25">
      <c r="A942">
        <v>941</v>
      </c>
      <c r="B942">
        <v>249.88722100000001</v>
      </c>
      <c r="C942">
        <v>6.8692919999999997</v>
      </c>
    </row>
    <row r="943" spans="1:9" x14ac:dyDescent="0.25">
      <c r="A943">
        <v>942</v>
      </c>
      <c r="B943">
        <v>249.90080499999999</v>
      </c>
      <c r="C943">
        <v>6.8550500000000003</v>
      </c>
    </row>
    <row r="944" spans="1:9" x14ac:dyDescent="0.25">
      <c r="A944">
        <v>943</v>
      </c>
      <c r="B944">
        <v>249.903582</v>
      </c>
      <c r="C944">
        <v>6.8524750000000001</v>
      </c>
    </row>
    <row r="945" spans="1:11" x14ac:dyDescent="0.25">
      <c r="A945">
        <v>944</v>
      </c>
      <c r="B945">
        <v>249.936263</v>
      </c>
      <c r="C945">
        <v>6.8777270000000001</v>
      </c>
    </row>
    <row r="946" spans="1:11" x14ac:dyDescent="0.25">
      <c r="A946">
        <v>945</v>
      </c>
      <c r="B946">
        <v>249.926818</v>
      </c>
      <c r="C946">
        <v>6.8888379999999998</v>
      </c>
      <c r="D946">
        <v>257.08464300000003</v>
      </c>
      <c r="E946">
        <v>5.3004540000000002</v>
      </c>
    </row>
    <row r="947" spans="1:11" x14ac:dyDescent="0.25">
      <c r="A947">
        <v>946</v>
      </c>
      <c r="B947">
        <v>249.95616000000001</v>
      </c>
      <c r="C947">
        <v>6.875858</v>
      </c>
      <c r="D947">
        <v>257.10019999999997</v>
      </c>
      <c r="E947">
        <v>5.3628280000000004</v>
      </c>
    </row>
    <row r="948" spans="1:11" x14ac:dyDescent="0.25">
      <c r="A948">
        <v>947</v>
      </c>
      <c r="B948">
        <v>249.90166399999998</v>
      </c>
      <c r="C948">
        <v>6.8689390000000001</v>
      </c>
      <c r="D948">
        <v>257.10045500000001</v>
      </c>
      <c r="E948">
        <v>5.3045949999999999</v>
      </c>
    </row>
    <row r="949" spans="1:11" x14ac:dyDescent="0.25">
      <c r="A949">
        <v>948</v>
      </c>
      <c r="D949">
        <v>257.07878800000003</v>
      </c>
      <c r="E949">
        <v>5.2873229999999998</v>
      </c>
    </row>
    <row r="950" spans="1:11" x14ac:dyDescent="0.25">
      <c r="A950">
        <v>949</v>
      </c>
      <c r="D950">
        <v>257.07691799999998</v>
      </c>
      <c r="E950">
        <v>5.3481820000000004</v>
      </c>
    </row>
    <row r="951" spans="1:11" x14ac:dyDescent="0.25">
      <c r="A951">
        <v>950</v>
      </c>
      <c r="D951">
        <v>257.04898700000001</v>
      </c>
      <c r="E951">
        <v>5.3306060000000004</v>
      </c>
    </row>
    <row r="952" spans="1:11" x14ac:dyDescent="0.25">
      <c r="A952">
        <v>951</v>
      </c>
      <c r="D952">
        <v>257.05414100000002</v>
      </c>
      <c r="E952">
        <v>5.3207570000000004</v>
      </c>
    </row>
    <row r="953" spans="1:11" x14ac:dyDescent="0.25">
      <c r="A953">
        <v>952</v>
      </c>
      <c r="D953">
        <v>257.03257600000001</v>
      </c>
      <c r="E953">
        <v>5.308535</v>
      </c>
    </row>
    <row r="954" spans="1:11" x14ac:dyDescent="0.25">
      <c r="A954">
        <v>953</v>
      </c>
      <c r="D954">
        <v>257.06014900000002</v>
      </c>
      <c r="E954">
        <v>5.3031819999999996</v>
      </c>
    </row>
    <row r="955" spans="1:11" x14ac:dyDescent="0.25">
      <c r="A955">
        <v>954</v>
      </c>
      <c r="D955">
        <v>257.08464300000003</v>
      </c>
      <c r="E955">
        <v>5.3004540000000002</v>
      </c>
      <c r="F955">
        <v>256.27560299999999</v>
      </c>
      <c r="G955">
        <v>8.2298980000000004</v>
      </c>
    </row>
    <row r="956" spans="1:11" x14ac:dyDescent="0.25">
      <c r="A956">
        <v>955</v>
      </c>
      <c r="F956">
        <v>256.27560299999999</v>
      </c>
      <c r="G956">
        <v>8.2298980000000004</v>
      </c>
      <c r="H956">
        <v>257.89338199999997</v>
      </c>
      <c r="I956">
        <v>4.153232</v>
      </c>
    </row>
    <row r="957" spans="1:11" x14ac:dyDescent="0.25">
      <c r="A957">
        <v>956</v>
      </c>
      <c r="F957">
        <v>256.27560299999999</v>
      </c>
      <c r="G957">
        <v>8.2298980000000004</v>
      </c>
      <c r="H957">
        <v>257.89338199999997</v>
      </c>
      <c r="I957">
        <v>4.153232</v>
      </c>
      <c r="J957">
        <v>236.02626100000001</v>
      </c>
      <c r="K957">
        <v>13.457171000000001</v>
      </c>
    </row>
    <row r="958" spans="1:11" x14ac:dyDescent="0.25">
      <c r="A958">
        <v>957</v>
      </c>
    </row>
    <row r="959" spans="1:11" x14ac:dyDescent="0.25">
      <c r="A959">
        <v>958</v>
      </c>
    </row>
    <row r="960" spans="1:1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1" x14ac:dyDescent="0.25">
      <c r="A977">
        <v>976</v>
      </c>
    </row>
    <row r="978" spans="1:11" x14ac:dyDescent="0.25">
      <c r="A978">
        <v>977</v>
      </c>
    </row>
    <row r="979" spans="1:11" x14ac:dyDescent="0.25">
      <c r="A979">
        <v>978</v>
      </c>
    </row>
    <row r="980" spans="1:11" x14ac:dyDescent="0.25">
      <c r="A980">
        <v>979</v>
      </c>
    </row>
    <row r="981" spans="1:11" x14ac:dyDescent="0.25">
      <c r="A981">
        <v>980</v>
      </c>
    </row>
    <row r="982" spans="1:11" x14ac:dyDescent="0.25">
      <c r="A982">
        <v>981</v>
      </c>
    </row>
    <row r="983" spans="1:11" x14ac:dyDescent="0.25">
      <c r="A983">
        <v>982</v>
      </c>
    </row>
    <row r="984" spans="1:11" x14ac:dyDescent="0.25">
      <c r="A984">
        <v>983</v>
      </c>
    </row>
    <row r="985" spans="1:11" x14ac:dyDescent="0.25">
      <c r="A985">
        <v>984</v>
      </c>
    </row>
    <row r="986" spans="1:11" x14ac:dyDescent="0.25">
      <c r="A986">
        <v>985</v>
      </c>
    </row>
    <row r="987" spans="1:11" x14ac:dyDescent="0.25">
      <c r="A987">
        <v>986</v>
      </c>
    </row>
    <row r="988" spans="1:11" x14ac:dyDescent="0.25">
      <c r="A988">
        <v>987</v>
      </c>
    </row>
    <row r="989" spans="1:11" x14ac:dyDescent="0.25">
      <c r="A989">
        <v>988</v>
      </c>
    </row>
    <row r="990" spans="1:11" x14ac:dyDescent="0.25">
      <c r="A990">
        <v>989</v>
      </c>
      <c r="J990">
        <v>39.486877</v>
      </c>
      <c r="K990">
        <v>13.136718999999999</v>
      </c>
    </row>
    <row r="991" spans="1:11" x14ac:dyDescent="0.25">
      <c r="A991">
        <v>990</v>
      </c>
      <c r="B991">
        <v>48.331251999999999</v>
      </c>
      <c r="C991">
        <v>7.29474</v>
      </c>
    </row>
    <row r="992" spans="1:11" x14ac:dyDescent="0.25">
      <c r="A992">
        <v>991</v>
      </c>
      <c r="B992">
        <v>48.320419000000001</v>
      </c>
      <c r="C992">
        <v>7.3134899999999998</v>
      </c>
    </row>
    <row r="993" spans="1:9" x14ac:dyDescent="0.25">
      <c r="A993">
        <v>992</v>
      </c>
      <c r="B993">
        <v>48.303905</v>
      </c>
      <c r="C993">
        <v>7.3524479999999999</v>
      </c>
    </row>
    <row r="994" spans="1:9" x14ac:dyDescent="0.25">
      <c r="A994">
        <v>993</v>
      </c>
      <c r="B994">
        <v>48.33052</v>
      </c>
      <c r="C994">
        <v>7.3239580000000002</v>
      </c>
      <c r="H994">
        <v>39.524478000000002</v>
      </c>
      <c r="I994">
        <v>5.2509370000000004</v>
      </c>
    </row>
    <row r="995" spans="1:9" x14ac:dyDescent="0.25">
      <c r="A995">
        <v>994</v>
      </c>
      <c r="B995">
        <v>48.300207999999998</v>
      </c>
      <c r="C995">
        <v>7.3358850000000002</v>
      </c>
      <c r="H995">
        <v>39.545313999999998</v>
      </c>
      <c r="I995">
        <v>5.2816140000000003</v>
      </c>
    </row>
    <row r="996" spans="1:9" x14ac:dyDescent="0.25">
      <c r="A996">
        <v>995</v>
      </c>
      <c r="B996">
        <v>48.305416000000001</v>
      </c>
      <c r="C996">
        <v>7.3406770000000003</v>
      </c>
      <c r="H996">
        <v>39.529845999999999</v>
      </c>
      <c r="I996">
        <v>5.2980210000000003</v>
      </c>
    </row>
    <row r="997" spans="1:9" x14ac:dyDescent="0.25">
      <c r="A997">
        <v>996</v>
      </c>
      <c r="B997">
        <v>48.301616000000003</v>
      </c>
      <c r="C997">
        <v>7.3426039999999997</v>
      </c>
      <c r="H997">
        <v>39.540987999999999</v>
      </c>
      <c r="I997">
        <v>5.2980729999999996</v>
      </c>
    </row>
    <row r="998" spans="1:9" x14ac:dyDescent="0.25">
      <c r="A998">
        <v>997</v>
      </c>
      <c r="B998">
        <v>48.308073999999998</v>
      </c>
      <c r="C998">
        <v>7.3404170000000004</v>
      </c>
      <c r="H998">
        <v>39.521926000000001</v>
      </c>
      <c r="I998">
        <v>5.3160410000000002</v>
      </c>
    </row>
    <row r="999" spans="1:9" x14ac:dyDescent="0.25">
      <c r="A999">
        <v>998</v>
      </c>
      <c r="B999">
        <v>48.322811000000002</v>
      </c>
      <c r="C999">
        <v>7.3534369999999996</v>
      </c>
      <c r="H999">
        <v>39.539062000000001</v>
      </c>
      <c r="I999">
        <v>5.3070839999999997</v>
      </c>
    </row>
    <row r="1000" spans="1:9" x14ac:dyDescent="0.25">
      <c r="A1000">
        <v>999</v>
      </c>
      <c r="B1000">
        <v>48.298594999999999</v>
      </c>
      <c r="C1000">
        <v>7.3568749999999996</v>
      </c>
      <c r="H1000">
        <v>39.546458999999999</v>
      </c>
      <c r="I1000">
        <v>5.2976559999999999</v>
      </c>
    </row>
    <row r="1001" spans="1:9" x14ac:dyDescent="0.25">
      <c r="A1001">
        <v>1000</v>
      </c>
      <c r="B1001">
        <v>48.280624000000003</v>
      </c>
      <c r="C1001">
        <v>7.3476559999999997</v>
      </c>
      <c r="H1001">
        <v>39.546351999999999</v>
      </c>
      <c r="I1001">
        <v>5.2953640000000002</v>
      </c>
    </row>
    <row r="1002" spans="1:9" x14ac:dyDescent="0.25">
      <c r="A1002">
        <v>1001</v>
      </c>
      <c r="B1002">
        <v>48.287917999999998</v>
      </c>
      <c r="C1002">
        <v>7.34</v>
      </c>
      <c r="H1002">
        <v>39.579166000000001</v>
      </c>
      <c r="I1002">
        <v>5.291563</v>
      </c>
    </row>
    <row r="1003" spans="1:9" x14ac:dyDescent="0.25">
      <c r="A1003">
        <v>1002</v>
      </c>
      <c r="B1003">
        <v>48.278282000000004</v>
      </c>
      <c r="C1003">
        <v>7.356198</v>
      </c>
      <c r="H1003">
        <v>39.575206000000001</v>
      </c>
      <c r="I1003">
        <v>5.2565099999999996</v>
      </c>
    </row>
    <row r="1004" spans="1:9" x14ac:dyDescent="0.25">
      <c r="A1004">
        <v>1003</v>
      </c>
      <c r="B1004">
        <v>48.235937999999997</v>
      </c>
      <c r="C1004">
        <v>7.3731770000000001</v>
      </c>
      <c r="H1004">
        <v>39.566665</v>
      </c>
      <c r="I1004">
        <v>5.2626559999999998</v>
      </c>
    </row>
    <row r="1005" spans="1:9" x14ac:dyDescent="0.25">
      <c r="A1005">
        <v>1004</v>
      </c>
      <c r="B1005">
        <v>48.331251999999999</v>
      </c>
      <c r="C1005">
        <v>7.29474</v>
      </c>
      <c r="H1005">
        <v>39.564371999999999</v>
      </c>
      <c r="I1005">
        <v>5.2572919999999996</v>
      </c>
    </row>
    <row r="1006" spans="1:9" x14ac:dyDescent="0.25">
      <c r="A1006">
        <v>1005</v>
      </c>
      <c r="H1006">
        <v>39.521148000000004</v>
      </c>
      <c r="I1006">
        <v>5.2528649999999999</v>
      </c>
    </row>
    <row r="1007" spans="1:9" x14ac:dyDescent="0.25">
      <c r="A1007">
        <v>1006</v>
      </c>
      <c r="F1007">
        <v>47.450885</v>
      </c>
      <c r="G1007">
        <v>8.4518749999999994</v>
      </c>
      <c r="H1007">
        <v>39.503489999999999</v>
      </c>
      <c r="I1007">
        <v>5.3191670000000002</v>
      </c>
    </row>
    <row r="1008" spans="1:9" x14ac:dyDescent="0.25">
      <c r="A1008">
        <v>1007</v>
      </c>
      <c r="F1008">
        <v>47.485992000000003</v>
      </c>
      <c r="G1008">
        <v>8.4426039999999993</v>
      </c>
      <c r="H1008">
        <v>39.524478000000002</v>
      </c>
      <c r="I1008">
        <v>5.2509370000000004</v>
      </c>
    </row>
    <row r="1009" spans="1:7" x14ac:dyDescent="0.25">
      <c r="A1009">
        <v>1008</v>
      </c>
      <c r="D1009">
        <v>58.966407000000004</v>
      </c>
      <c r="E1009">
        <v>5.4327079999999999</v>
      </c>
      <c r="F1009">
        <v>47.478073000000002</v>
      </c>
      <c r="G1009">
        <v>8.4233329999999995</v>
      </c>
    </row>
    <row r="1010" spans="1:7" x14ac:dyDescent="0.25">
      <c r="A1010">
        <v>1009</v>
      </c>
      <c r="D1010">
        <v>58.916667000000004</v>
      </c>
      <c r="E1010">
        <v>5.4240620000000002</v>
      </c>
      <c r="F1010">
        <v>47.473281</v>
      </c>
      <c r="G1010">
        <v>8.4107810000000001</v>
      </c>
    </row>
    <row r="1011" spans="1:7" x14ac:dyDescent="0.25">
      <c r="A1011">
        <v>1010</v>
      </c>
      <c r="D1011">
        <v>58.966827000000002</v>
      </c>
      <c r="E1011">
        <v>5.3933330000000002</v>
      </c>
      <c r="F1011">
        <v>47.475833000000002</v>
      </c>
      <c r="G1011">
        <v>8.4215619999999998</v>
      </c>
    </row>
    <row r="1012" spans="1:7" x14ac:dyDescent="0.25">
      <c r="A1012">
        <v>1011</v>
      </c>
      <c r="D1012">
        <v>58.962032000000001</v>
      </c>
      <c r="E1012">
        <v>5.3886979999999998</v>
      </c>
      <c r="F1012">
        <v>47.475624000000003</v>
      </c>
      <c r="G1012">
        <v>8.4140630000000005</v>
      </c>
    </row>
    <row r="1013" spans="1:7" x14ac:dyDescent="0.25">
      <c r="A1013">
        <v>1012</v>
      </c>
      <c r="D1013">
        <v>58.974895000000004</v>
      </c>
      <c r="E1013">
        <v>5.3913539999999998</v>
      </c>
      <c r="F1013">
        <v>47.491928000000001</v>
      </c>
      <c r="G1013">
        <v>8.4200520000000001</v>
      </c>
    </row>
    <row r="1014" spans="1:7" x14ac:dyDescent="0.25">
      <c r="A1014">
        <v>1013</v>
      </c>
      <c r="D1014">
        <v>59.031669000000001</v>
      </c>
      <c r="E1014">
        <v>5.4402080000000002</v>
      </c>
      <c r="F1014">
        <v>47.496459000000002</v>
      </c>
      <c r="G1014">
        <v>8.412604</v>
      </c>
    </row>
    <row r="1015" spans="1:7" x14ac:dyDescent="0.25">
      <c r="A1015">
        <v>1014</v>
      </c>
      <c r="D1015">
        <v>58.995989999999999</v>
      </c>
      <c r="E1015">
        <v>5.4890100000000004</v>
      </c>
      <c r="F1015">
        <v>47.503387000000004</v>
      </c>
      <c r="G1015">
        <v>8.3821879999999993</v>
      </c>
    </row>
    <row r="1016" spans="1:7" x14ac:dyDescent="0.25">
      <c r="A1016">
        <v>1015</v>
      </c>
      <c r="D1016">
        <v>59.007553000000001</v>
      </c>
      <c r="E1016">
        <v>5.4695830000000001</v>
      </c>
      <c r="F1016">
        <v>47.517187999999997</v>
      </c>
      <c r="G1016">
        <v>8.3981250000000003</v>
      </c>
    </row>
    <row r="1017" spans="1:7" x14ac:dyDescent="0.25">
      <c r="A1017">
        <v>1016</v>
      </c>
      <c r="D1017">
        <v>59.022345999999999</v>
      </c>
      <c r="E1017">
        <v>5.4865630000000003</v>
      </c>
      <c r="F1017">
        <v>47.502448000000001</v>
      </c>
      <c r="G1017">
        <v>8.3670829999999992</v>
      </c>
    </row>
    <row r="1018" spans="1:7" x14ac:dyDescent="0.25">
      <c r="A1018">
        <v>1017</v>
      </c>
      <c r="D1018">
        <v>59.010105000000003</v>
      </c>
      <c r="E1018">
        <v>5.4643230000000003</v>
      </c>
      <c r="F1018">
        <v>47.477031000000004</v>
      </c>
      <c r="G1018">
        <v>8.3168229999999994</v>
      </c>
    </row>
    <row r="1019" spans="1:7" x14ac:dyDescent="0.25">
      <c r="A1019">
        <v>1018</v>
      </c>
      <c r="D1019">
        <v>59.015991</v>
      </c>
      <c r="E1019">
        <v>5.4810930000000004</v>
      </c>
      <c r="F1019">
        <v>47.450885</v>
      </c>
      <c r="G1019">
        <v>8.4518749999999994</v>
      </c>
    </row>
    <row r="1020" spans="1:7" x14ac:dyDescent="0.25">
      <c r="A1020">
        <v>1019</v>
      </c>
      <c r="B1020">
        <v>65.565055000000001</v>
      </c>
      <c r="C1020">
        <v>7.4940100000000003</v>
      </c>
      <c r="D1020">
        <v>59.032085000000002</v>
      </c>
      <c r="E1020">
        <v>5.4812500000000002</v>
      </c>
    </row>
    <row r="1021" spans="1:7" x14ac:dyDescent="0.25">
      <c r="A1021">
        <v>1020</v>
      </c>
      <c r="B1021">
        <v>65.563957000000002</v>
      </c>
      <c r="C1021">
        <v>7.528073</v>
      </c>
      <c r="D1021">
        <v>59.086513000000004</v>
      </c>
      <c r="E1021">
        <v>5.4911459999999996</v>
      </c>
    </row>
    <row r="1022" spans="1:7" x14ac:dyDescent="0.25">
      <c r="A1022">
        <v>1021</v>
      </c>
      <c r="B1022">
        <v>65.550212000000002</v>
      </c>
      <c r="C1022">
        <v>7.4844790000000003</v>
      </c>
      <c r="D1022">
        <v>58.966407000000004</v>
      </c>
      <c r="E1022">
        <v>5.4327079999999999</v>
      </c>
    </row>
    <row r="1023" spans="1:7" x14ac:dyDescent="0.25">
      <c r="A1023">
        <v>1022</v>
      </c>
      <c r="B1023">
        <v>65.565832999999998</v>
      </c>
      <c r="C1023">
        <v>7.472969</v>
      </c>
      <c r="D1023">
        <v>58.966407000000004</v>
      </c>
      <c r="E1023">
        <v>5.4327079999999999</v>
      </c>
    </row>
    <row r="1024" spans="1:7" x14ac:dyDescent="0.25">
      <c r="A1024">
        <v>1023</v>
      </c>
      <c r="B1024">
        <v>65.531772000000004</v>
      </c>
      <c r="C1024">
        <v>7.4729159999999997</v>
      </c>
    </row>
    <row r="1025" spans="1:9" x14ac:dyDescent="0.25">
      <c r="A1025">
        <v>1024</v>
      </c>
      <c r="B1025">
        <v>65.545837000000006</v>
      </c>
      <c r="C1025">
        <v>7.4821879999999998</v>
      </c>
      <c r="H1025">
        <v>59.815989999999999</v>
      </c>
      <c r="I1025">
        <v>4.8863539999999999</v>
      </c>
    </row>
    <row r="1026" spans="1:9" x14ac:dyDescent="0.25">
      <c r="A1026">
        <v>1025</v>
      </c>
      <c r="B1026">
        <v>65.551093000000009</v>
      </c>
      <c r="C1026">
        <v>7.4943749999999998</v>
      </c>
      <c r="H1026">
        <v>59.810104000000003</v>
      </c>
      <c r="I1026">
        <v>4.8754169999999997</v>
      </c>
    </row>
    <row r="1027" spans="1:9" x14ac:dyDescent="0.25">
      <c r="A1027">
        <v>1026</v>
      </c>
      <c r="B1027">
        <v>65.552920999999998</v>
      </c>
      <c r="C1027">
        <v>7.4858859999999998</v>
      </c>
      <c r="H1027">
        <v>59.705158000000004</v>
      </c>
      <c r="I1027">
        <v>4.9638540000000004</v>
      </c>
    </row>
    <row r="1028" spans="1:9" x14ac:dyDescent="0.25">
      <c r="A1028">
        <v>1027</v>
      </c>
      <c r="B1028">
        <v>65.541201999999998</v>
      </c>
      <c r="C1028">
        <v>7.4958330000000002</v>
      </c>
      <c r="H1028">
        <v>59.721355000000003</v>
      </c>
      <c r="I1028">
        <v>4.9340619999999999</v>
      </c>
    </row>
    <row r="1029" spans="1:9" x14ac:dyDescent="0.25">
      <c r="A1029">
        <v>1028</v>
      </c>
      <c r="B1029">
        <v>65.581930999999997</v>
      </c>
      <c r="C1029">
        <v>7.5051560000000004</v>
      </c>
      <c r="H1029">
        <v>59.725729999999999</v>
      </c>
      <c r="I1029">
        <v>4.9270310000000004</v>
      </c>
    </row>
    <row r="1030" spans="1:9" x14ac:dyDescent="0.25">
      <c r="A1030">
        <v>1029</v>
      </c>
      <c r="B1030">
        <v>65.48026200000001</v>
      </c>
      <c r="C1030">
        <v>7.5264059999999997</v>
      </c>
      <c r="H1030">
        <v>59.757919000000001</v>
      </c>
      <c r="I1030">
        <v>4.9496869999999999</v>
      </c>
    </row>
    <row r="1031" spans="1:9" x14ac:dyDescent="0.25">
      <c r="A1031">
        <v>1030</v>
      </c>
      <c r="B1031">
        <v>65.565055000000001</v>
      </c>
      <c r="C1031">
        <v>7.4940100000000003</v>
      </c>
      <c r="H1031">
        <v>59.727451000000002</v>
      </c>
      <c r="I1031">
        <v>4.9401039999999998</v>
      </c>
    </row>
    <row r="1032" spans="1:9" x14ac:dyDescent="0.25">
      <c r="A1032">
        <v>1031</v>
      </c>
      <c r="B1032">
        <v>65.565055000000001</v>
      </c>
      <c r="C1032">
        <v>7.4940100000000003</v>
      </c>
      <c r="F1032">
        <v>63.350833000000002</v>
      </c>
      <c r="G1032">
        <v>7.9902600000000001</v>
      </c>
      <c r="H1032">
        <v>59.745367999999999</v>
      </c>
      <c r="I1032">
        <v>4.9370830000000003</v>
      </c>
    </row>
    <row r="1033" spans="1:9" x14ac:dyDescent="0.25">
      <c r="A1033">
        <v>1032</v>
      </c>
      <c r="F1033">
        <v>63.427813999999998</v>
      </c>
      <c r="G1033">
        <v>7.9720310000000003</v>
      </c>
      <c r="H1033">
        <v>59.782085000000002</v>
      </c>
      <c r="I1033">
        <v>4.9354170000000002</v>
      </c>
    </row>
    <row r="1034" spans="1:9" x14ac:dyDescent="0.25">
      <c r="A1034">
        <v>1033</v>
      </c>
      <c r="F1034">
        <v>63.449061999999998</v>
      </c>
      <c r="G1034">
        <v>7.9704170000000003</v>
      </c>
      <c r="H1034">
        <v>59.789482</v>
      </c>
      <c r="I1034">
        <v>4.9190100000000001</v>
      </c>
    </row>
    <row r="1035" spans="1:9" x14ac:dyDescent="0.25">
      <c r="A1035">
        <v>1034</v>
      </c>
      <c r="F1035">
        <v>63.379745</v>
      </c>
      <c r="G1035">
        <v>7.9864059999999997</v>
      </c>
      <c r="H1035">
        <v>59.776615</v>
      </c>
      <c r="I1035">
        <v>4.982812</v>
      </c>
    </row>
    <row r="1036" spans="1:9" x14ac:dyDescent="0.25">
      <c r="A1036">
        <v>1035</v>
      </c>
      <c r="F1036">
        <v>63.389324000000002</v>
      </c>
      <c r="G1036">
        <v>7.9792699999999996</v>
      </c>
      <c r="H1036">
        <v>59.736148</v>
      </c>
      <c r="I1036">
        <v>4.9644269999999997</v>
      </c>
    </row>
    <row r="1037" spans="1:9" x14ac:dyDescent="0.25">
      <c r="A1037">
        <v>1036</v>
      </c>
      <c r="F1037">
        <v>63.371669000000004</v>
      </c>
      <c r="G1037">
        <v>7.9670829999999997</v>
      </c>
      <c r="H1037">
        <v>59.815989999999999</v>
      </c>
      <c r="I1037">
        <v>4.8863539999999999</v>
      </c>
    </row>
    <row r="1038" spans="1:9" x14ac:dyDescent="0.25">
      <c r="A1038">
        <v>1037</v>
      </c>
      <c r="D1038">
        <v>76.55299500000001</v>
      </c>
      <c r="E1038">
        <v>6.7222309999999998</v>
      </c>
      <c r="F1038">
        <v>63.376925999999997</v>
      </c>
      <c r="G1038">
        <v>7.9506240000000004</v>
      </c>
    </row>
    <row r="1039" spans="1:9" x14ac:dyDescent="0.25">
      <c r="A1039">
        <v>1038</v>
      </c>
      <c r="D1039">
        <v>76.560055000000006</v>
      </c>
      <c r="E1039">
        <v>6.7025959999999998</v>
      </c>
      <c r="F1039">
        <v>63.385677000000001</v>
      </c>
      <c r="G1039">
        <v>7.9940100000000003</v>
      </c>
    </row>
    <row r="1040" spans="1:9" x14ac:dyDescent="0.25">
      <c r="A1040">
        <v>1039</v>
      </c>
      <c r="D1040">
        <v>76.542378000000014</v>
      </c>
      <c r="E1040">
        <v>6.6822920000000003</v>
      </c>
      <c r="F1040">
        <v>63.361511</v>
      </c>
      <c r="G1040">
        <v>7.9579690000000003</v>
      </c>
    </row>
    <row r="1041" spans="1:9" x14ac:dyDescent="0.25">
      <c r="A1041">
        <v>1040</v>
      </c>
      <c r="D1041">
        <v>76.55170600000001</v>
      </c>
      <c r="E1041">
        <v>6.6771370000000001</v>
      </c>
      <c r="F1041">
        <v>63.350833000000002</v>
      </c>
      <c r="G1041">
        <v>7.9902600000000001</v>
      </c>
    </row>
    <row r="1042" spans="1:9" x14ac:dyDescent="0.25">
      <c r="A1042">
        <v>1041</v>
      </c>
      <c r="D1042">
        <v>76.546089000000009</v>
      </c>
      <c r="E1042">
        <v>6.6925470000000002</v>
      </c>
      <c r="F1042">
        <v>63.350833000000002</v>
      </c>
      <c r="G1042">
        <v>7.9902600000000001</v>
      </c>
    </row>
    <row r="1043" spans="1:9" x14ac:dyDescent="0.25">
      <c r="A1043">
        <v>1042</v>
      </c>
      <c r="D1043">
        <v>76.529752000000002</v>
      </c>
      <c r="E1043">
        <v>6.6949690000000004</v>
      </c>
    </row>
    <row r="1044" spans="1:9" x14ac:dyDescent="0.25">
      <c r="A1044">
        <v>1043</v>
      </c>
      <c r="D1044">
        <v>76.566703000000004</v>
      </c>
      <c r="E1044">
        <v>6.6817250000000001</v>
      </c>
    </row>
    <row r="1045" spans="1:9" x14ac:dyDescent="0.25">
      <c r="A1045">
        <v>1044</v>
      </c>
      <c r="B1045">
        <v>80.966386</v>
      </c>
      <c r="C1045">
        <v>8.1131729999999997</v>
      </c>
      <c r="D1045">
        <v>76.546759000000009</v>
      </c>
      <c r="E1045">
        <v>6.6643569999999999</v>
      </c>
    </row>
    <row r="1046" spans="1:9" x14ac:dyDescent="0.25">
      <c r="A1046">
        <v>1045</v>
      </c>
      <c r="B1046">
        <v>80.944330000000008</v>
      </c>
      <c r="C1046">
        <v>8.0854979999999994</v>
      </c>
      <c r="D1046">
        <v>76.553819000000004</v>
      </c>
      <c r="E1046">
        <v>6.6241079999999997</v>
      </c>
    </row>
    <row r="1047" spans="1:9" x14ac:dyDescent="0.25">
      <c r="A1047">
        <v>1046</v>
      </c>
      <c r="B1047">
        <v>80.950669000000005</v>
      </c>
      <c r="C1047">
        <v>8.0914760000000001</v>
      </c>
      <c r="D1047">
        <v>76.661786000000006</v>
      </c>
      <c r="E1047">
        <v>6.5887029999999998</v>
      </c>
    </row>
    <row r="1048" spans="1:9" x14ac:dyDescent="0.25">
      <c r="A1048">
        <v>1047</v>
      </c>
      <c r="B1048">
        <v>80.938093000000009</v>
      </c>
      <c r="C1048">
        <v>8.0837459999999997</v>
      </c>
      <c r="D1048">
        <v>76.55299500000001</v>
      </c>
      <c r="E1048">
        <v>6.7222309999999998</v>
      </c>
    </row>
    <row r="1049" spans="1:9" x14ac:dyDescent="0.25">
      <c r="A1049">
        <v>1048</v>
      </c>
      <c r="B1049">
        <v>80.953760000000003</v>
      </c>
      <c r="C1049">
        <v>8.0829730000000009</v>
      </c>
    </row>
    <row r="1050" spans="1:9" x14ac:dyDescent="0.25">
      <c r="A1050">
        <v>1049</v>
      </c>
      <c r="B1050">
        <v>80.922735000000003</v>
      </c>
      <c r="C1050">
        <v>8.0986390000000004</v>
      </c>
    </row>
    <row r="1051" spans="1:9" x14ac:dyDescent="0.25">
      <c r="A1051">
        <v>1050</v>
      </c>
      <c r="B1051">
        <v>80.917480000000012</v>
      </c>
      <c r="C1051">
        <v>8.1016290000000009</v>
      </c>
    </row>
    <row r="1052" spans="1:9" x14ac:dyDescent="0.25">
      <c r="A1052">
        <v>1051</v>
      </c>
      <c r="B1052">
        <v>80.905265</v>
      </c>
      <c r="C1052">
        <v>8.0560209999999994</v>
      </c>
    </row>
    <row r="1053" spans="1:9" x14ac:dyDescent="0.25">
      <c r="A1053">
        <v>1052</v>
      </c>
      <c r="B1053">
        <v>80.909852000000001</v>
      </c>
      <c r="C1053">
        <v>8.0064430000000009</v>
      </c>
      <c r="H1053">
        <v>78.762164000000013</v>
      </c>
      <c r="I1053">
        <v>5.8144859999999996</v>
      </c>
    </row>
    <row r="1054" spans="1:9" x14ac:dyDescent="0.25">
      <c r="A1054">
        <v>1053</v>
      </c>
      <c r="B1054">
        <v>80.966386</v>
      </c>
      <c r="C1054">
        <v>8.1131729999999997</v>
      </c>
      <c r="F1054">
        <v>79.961085000000011</v>
      </c>
      <c r="G1054">
        <v>9.2078889999999998</v>
      </c>
      <c r="H1054">
        <v>78.751806000000002</v>
      </c>
      <c r="I1054">
        <v>5.8173719999999998</v>
      </c>
    </row>
    <row r="1055" spans="1:9" x14ac:dyDescent="0.25">
      <c r="A1055">
        <v>1054</v>
      </c>
      <c r="F1055">
        <v>79.979122000000004</v>
      </c>
      <c r="G1055">
        <v>9.1972719999999999</v>
      </c>
      <c r="H1055">
        <v>78.725522000000012</v>
      </c>
      <c r="I1055">
        <v>5.7938720000000004</v>
      </c>
    </row>
    <row r="1056" spans="1:9" x14ac:dyDescent="0.25">
      <c r="A1056">
        <v>1055</v>
      </c>
      <c r="F1056">
        <v>79.972319000000013</v>
      </c>
      <c r="G1056">
        <v>9.2350999999999992</v>
      </c>
      <c r="H1056">
        <v>78.733819000000011</v>
      </c>
      <c r="I1056">
        <v>5.7836679999999996</v>
      </c>
    </row>
    <row r="1057" spans="1:9" x14ac:dyDescent="0.25">
      <c r="A1057">
        <v>1056</v>
      </c>
      <c r="F1057">
        <v>79.939492000000001</v>
      </c>
      <c r="G1057">
        <v>9.2288639999999997</v>
      </c>
      <c r="H1057">
        <v>78.724388000000005</v>
      </c>
      <c r="I1057">
        <v>5.7749579999999998</v>
      </c>
    </row>
    <row r="1058" spans="1:9" x14ac:dyDescent="0.25">
      <c r="A1058">
        <v>1057</v>
      </c>
      <c r="F1058">
        <v>79.91356900000001</v>
      </c>
      <c r="G1058">
        <v>9.2607130000000009</v>
      </c>
      <c r="H1058">
        <v>78.715834000000001</v>
      </c>
      <c r="I1058">
        <v>5.7640840000000004</v>
      </c>
    </row>
    <row r="1059" spans="1:9" x14ac:dyDescent="0.25">
      <c r="A1059">
        <v>1058</v>
      </c>
      <c r="F1059">
        <v>79.956034000000002</v>
      </c>
      <c r="G1059">
        <v>9.2999310000000008</v>
      </c>
      <c r="H1059">
        <v>78.691406000000001</v>
      </c>
      <c r="I1059">
        <v>5.7250199999999998</v>
      </c>
    </row>
    <row r="1060" spans="1:9" x14ac:dyDescent="0.25">
      <c r="A1060">
        <v>1059</v>
      </c>
      <c r="F1060">
        <v>79.897954000000013</v>
      </c>
      <c r="G1060">
        <v>9.2675669999999997</v>
      </c>
      <c r="H1060">
        <v>78.725781000000012</v>
      </c>
      <c r="I1060">
        <v>5.6736399999999998</v>
      </c>
    </row>
    <row r="1061" spans="1:9" x14ac:dyDescent="0.25">
      <c r="A1061">
        <v>1060</v>
      </c>
      <c r="F1061">
        <v>79.917074000000014</v>
      </c>
      <c r="G1061">
        <v>9.2682359999999999</v>
      </c>
      <c r="H1061">
        <v>78.762164000000013</v>
      </c>
      <c r="I1061">
        <v>5.8144859999999996</v>
      </c>
    </row>
    <row r="1062" spans="1:9" x14ac:dyDescent="0.25">
      <c r="A1062">
        <v>1061</v>
      </c>
      <c r="D1062">
        <v>95.502885000000006</v>
      </c>
      <c r="E1062">
        <v>5.5245480000000002</v>
      </c>
      <c r="F1062">
        <v>79.92346400000001</v>
      </c>
      <c r="G1062">
        <v>9.2981789999999993</v>
      </c>
      <c r="H1062">
        <v>78.762164000000013</v>
      </c>
      <c r="I1062">
        <v>5.8144859999999996</v>
      </c>
    </row>
    <row r="1063" spans="1:9" x14ac:dyDescent="0.25">
      <c r="A1063">
        <v>1062</v>
      </c>
      <c r="D1063">
        <v>95.464439000000013</v>
      </c>
      <c r="E1063">
        <v>5.4687859999999997</v>
      </c>
      <c r="F1063">
        <v>79.961085000000011</v>
      </c>
      <c r="G1063">
        <v>9.2078889999999998</v>
      </c>
    </row>
    <row r="1064" spans="1:9" x14ac:dyDescent="0.25">
      <c r="A1064">
        <v>1063</v>
      </c>
      <c r="D1064">
        <v>95.482271000000011</v>
      </c>
      <c r="E1064">
        <v>5.4793510000000003</v>
      </c>
    </row>
    <row r="1065" spans="1:9" x14ac:dyDescent="0.25">
      <c r="A1065">
        <v>1064</v>
      </c>
      <c r="D1065">
        <v>95.465316000000001</v>
      </c>
      <c r="E1065">
        <v>5.5103749999999998</v>
      </c>
    </row>
    <row r="1066" spans="1:9" x14ac:dyDescent="0.25">
      <c r="A1066">
        <v>1065</v>
      </c>
      <c r="D1066">
        <v>95.484435000000005</v>
      </c>
      <c r="E1066">
        <v>5.5184150000000001</v>
      </c>
    </row>
    <row r="1067" spans="1:9" x14ac:dyDescent="0.25">
      <c r="A1067">
        <v>1066</v>
      </c>
      <c r="D1067">
        <v>95.492372000000003</v>
      </c>
      <c r="E1067">
        <v>5.508159</v>
      </c>
    </row>
    <row r="1068" spans="1:9" x14ac:dyDescent="0.25">
      <c r="A1068">
        <v>1067</v>
      </c>
      <c r="D1068">
        <v>95.487064000000004</v>
      </c>
      <c r="E1068">
        <v>5.5166110000000002</v>
      </c>
    </row>
    <row r="1069" spans="1:9" x14ac:dyDescent="0.25">
      <c r="A1069">
        <v>1068</v>
      </c>
      <c r="D1069">
        <v>95.507524000000004</v>
      </c>
      <c r="E1069">
        <v>5.4942450000000003</v>
      </c>
    </row>
    <row r="1070" spans="1:9" x14ac:dyDescent="0.25">
      <c r="A1070">
        <v>1069</v>
      </c>
      <c r="B1070">
        <v>102.79009900000001</v>
      </c>
      <c r="C1070">
        <v>6.4774890000000003</v>
      </c>
      <c r="D1070">
        <v>95.502885000000006</v>
      </c>
      <c r="E1070">
        <v>5.5245480000000002</v>
      </c>
    </row>
    <row r="1071" spans="1:9" x14ac:dyDescent="0.25">
      <c r="A1071">
        <v>1070</v>
      </c>
      <c r="B1071">
        <v>102.78587300000001</v>
      </c>
      <c r="C1071">
        <v>6.4687279999999996</v>
      </c>
    </row>
    <row r="1072" spans="1:9" x14ac:dyDescent="0.25">
      <c r="A1072">
        <v>1071</v>
      </c>
      <c r="B1072">
        <v>102.78984000000001</v>
      </c>
      <c r="C1072">
        <v>6.469347</v>
      </c>
    </row>
    <row r="1073" spans="1:9" x14ac:dyDescent="0.25">
      <c r="A1073">
        <v>1072</v>
      </c>
      <c r="B1073">
        <v>102.78190500000001</v>
      </c>
      <c r="C1073">
        <v>6.4781589999999998</v>
      </c>
    </row>
    <row r="1074" spans="1:9" x14ac:dyDescent="0.25">
      <c r="A1074">
        <v>1073</v>
      </c>
      <c r="B1074">
        <v>102.76989700000001</v>
      </c>
      <c r="C1074">
        <v>6.5040820000000004</v>
      </c>
    </row>
    <row r="1075" spans="1:9" x14ac:dyDescent="0.25">
      <c r="A1075">
        <v>1074</v>
      </c>
      <c r="B1075">
        <v>102.78133700000001</v>
      </c>
      <c r="C1075">
        <v>6.4982069999999998</v>
      </c>
      <c r="H1075">
        <v>99.210189000000014</v>
      </c>
      <c r="I1075">
        <v>4.4049399999999999</v>
      </c>
    </row>
    <row r="1076" spans="1:9" x14ac:dyDescent="0.25">
      <c r="A1076">
        <v>1075</v>
      </c>
      <c r="B1076">
        <v>102.76267900000001</v>
      </c>
      <c r="C1076">
        <v>6.4910439999999996</v>
      </c>
      <c r="H1076">
        <v>99.227197000000004</v>
      </c>
      <c r="I1076">
        <v>4.4430759999999996</v>
      </c>
    </row>
    <row r="1077" spans="1:9" x14ac:dyDescent="0.25">
      <c r="A1077">
        <v>1076</v>
      </c>
      <c r="B1077">
        <v>102.79009900000001</v>
      </c>
      <c r="C1077">
        <v>6.4774890000000003</v>
      </c>
      <c r="H1077">
        <v>99.22864100000001</v>
      </c>
      <c r="I1077">
        <v>4.4346249999999996</v>
      </c>
    </row>
    <row r="1078" spans="1:9" x14ac:dyDescent="0.25">
      <c r="A1078">
        <v>1077</v>
      </c>
      <c r="H1078">
        <v>99.204109000000003</v>
      </c>
      <c r="I1078">
        <v>4.4904380000000002</v>
      </c>
    </row>
    <row r="1079" spans="1:9" x14ac:dyDescent="0.25">
      <c r="A1079">
        <v>1078</v>
      </c>
      <c r="F1079">
        <v>102.80004400000001</v>
      </c>
      <c r="G1079">
        <v>8.0489599999999992</v>
      </c>
      <c r="H1079">
        <v>99.212457000000001</v>
      </c>
      <c r="I1079">
        <v>4.4619900000000001</v>
      </c>
    </row>
    <row r="1080" spans="1:9" x14ac:dyDescent="0.25">
      <c r="A1080">
        <v>1079</v>
      </c>
      <c r="F1080">
        <v>102.78211100000001</v>
      </c>
      <c r="G1080">
        <v>8.0314879999999995</v>
      </c>
      <c r="H1080">
        <v>99.232145000000003</v>
      </c>
      <c r="I1080">
        <v>4.4525069999999998</v>
      </c>
    </row>
    <row r="1081" spans="1:9" x14ac:dyDescent="0.25">
      <c r="A1081">
        <v>1080</v>
      </c>
      <c r="F1081">
        <v>102.77875800000001</v>
      </c>
      <c r="G1081">
        <v>8.0297889999999992</v>
      </c>
      <c r="H1081">
        <v>99.258170000000007</v>
      </c>
      <c r="I1081">
        <v>4.4654429999999996</v>
      </c>
    </row>
    <row r="1082" spans="1:9" x14ac:dyDescent="0.25">
      <c r="A1082">
        <v>1081</v>
      </c>
      <c r="F1082">
        <v>102.78076900000001</v>
      </c>
      <c r="G1082">
        <v>8.0280360000000002</v>
      </c>
      <c r="H1082">
        <v>99.236522000000008</v>
      </c>
      <c r="I1082">
        <v>4.4940449999999998</v>
      </c>
    </row>
    <row r="1083" spans="1:9" x14ac:dyDescent="0.25">
      <c r="A1083">
        <v>1082</v>
      </c>
      <c r="F1083">
        <v>102.78133700000001</v>
      </c>
      <c r="G1083">
        <v>8.0074740000000002</v>
      </c>
      <c r="H1083">
        <v>99.210189000000014</v>
      </c>
      <c r="I1083">
        <v>4.4049399999999999</v>
      </c>
    </row>
    <row r="1084" spans="1:9" x14ac:dyDescent="0.25">
      <c r="A1084">
        <v>1083</v>
      </c>
      <c r="D1084">
        <v>118.55855099999999</v>
      </c>
      <c r="E1084">
        <v>4.5718120000000004</v>
      </c>
      <c r="F1084">
        <v>102.78133700000001</v>
      </c>
      <c r="G1084">
        <v>8.0125240000000009</v>
      </c>
      <c r="H1084">
        <v>99.210189000000014</v>
      </c>
      <c r="I1084">
        <v>4.4049399999999999</v>
      </c>
    </row>
    <row r="1085" spans="1:9" x14ac:dyDescent="0.25">
      <c r="A1085">
        <v>1084</v>
      </c>
      <c r="D1085">
        <v>118.59158600000001</v>
      </c>
      <c r="E1085">
        <v>4.5874269999999999</v>
      </c>
      <c r="F1085">
        <v>102.76226700000001</v>
      </c>
      <c r="G1085">
        <v>8.0441669999999998</v>
      </c>
    </row>
    <row r="1086" spans="1:9" x14ac:dyDescent="0.25">
      <c r="A1086">
        <v>1085</v>
      </c>
      <c r="D1086">
        <v>118.59648100000001</v>
      </c>
      <c r="E1086">
        <v>4.5692870000000001</v>
      </c>
      <c r="F1086">
        <v>102.80061300000001</v>
      </c>
      <c r="G1086">
        <v>7.9044030000000003</v>
      </c>
    </row>
    <row r="1087" spans="1:9" x14ac:dyDescent="0.25">
      <c r="A1087">
        <v>1086</v>
      </c>
      <c r="D1087">
        <v>118.57937200000001</v>
      </c>
      <c r="E1087">
        <v>4.5642880000000003</v>
      </c>
      <c r="F1087">
        <v>102.80004400000001</v>
      </c>
      <c r="G1087">
        <v>8.0489599999999992</v>
      </c>
    </row>
    <row r="1088" spans="1:9" x14ac:dyDescent="0.25">
      <c r="A1088">
        <v>1087</v>
      </c>
      <c r="D1088">
        <v>118.56401400000001</v>
      </c>
      <c r="E1088">
        <v>4.5690799999999996</v>
      </c>
    </row>
    <row r="1089" spans="1:9" x14ac:dyDescent="0.25">
      <c r="A1089">
        <v>1088</v>
      </c>
      <c r="D1089">
        <v>118.56272800000001</v>
      </c>
      <c r="E1089">
        <v>4.5552169999999998</v>
      </c>
    </row>
    <row r="1090" spans="1:9" x14ac:dyDescent="0.25">
      <c r="A1090">
        <v>1089</v>
      </c>
      <c r="B1090">
        <v>123.72925900000001</v>
      </c>
      <c r="C1090">
        <v>6.4452800000000003</v>
      </c>
      <c r="D1090">
        <v>118.599368</v>
      </c>
      <c r="E1090">
        <v>4.5367670000000002</v>
      </c>
    </row>
    <row r="1091" spans="1:9" x14ac:dyDescent="0.25">
      <c r="A1091">
        <v>1090</v>
      </c>
      <c r="B1091">
        <v>123.74951100000001</v>
      </c>
      <c r="C1091">
        <v>6.4924350000000004</v>
      </c>
      <c r="D1091">
        <v>118.602462</v>
      </c>
      <c r="E1091">
        <v>4.579078</v>
      </c>
    </row>
    <row r="1092" spans="1:9" x14ac:dyDescent="0.25">
      <c r="A1092">
        <v>1091</v>
      </c>
      <c r="B1092">
        <v>123.74590600000001</v>
      </c>
      <c r="C1092">
        <v>6.4759440000000001</v>
      </c>
      <c r="D1092">
        <v>118.64667800000001</v>
      </c>
      <c r="E1092">
        <v>4.595364</v>
      </c>
    </row>
    <row r="1093" spans="1:9" x14ac:dyDescent="0.25">
      <c r="A1093">
        <v>1092</v>
      </c>
      <c r="B1093">
        <v>123.741061</v>
      </c>
      <c r="C1093">
        <v>6.4563600000000001</v>
      </c>
      <c r="D1093">
        <v>118.67053900000001</v>
      </c>
      <c r="E1093">
        <v>4.5439309999999997</v>
      </c>
    </row>
    <row r="1094" spans="1:9" x14ac:dyDescent="0.25">
      <c r="A1094">
        <v>1093</v>
      </c>
      <c r="B1094">
        <v>123.74219400000001</v>
      </c>
      <c r="C1094">
        <v>6.4432700000000001</v>
      </c>
      <c r="D1094">
        <v>118.55855099999999</v>
      </c>
      <c r="E1094">
        <v>4.5718120000000004</v>
      </c>
    </row>
    <row r="1095" spans="1:9" x14ac:dyDescent="0.25">
      <c r="A1095">
        <v>1094</v>
      </c>
      <c r="B1095">
        <v>123.71694100000001</v>
      </c>
      <c r="C1095">
        <v>6.5007830000000002</v>
      </c>
    </row>
    <row r="1096" spans="1:9" x14ac:dyDescent="0.25">
      <c r="A1096">
        <v>1095</v>
      </c>
      <c r="B1096">
        <v>123.732246</v>
      </c>
      <c r="C1096">
        <v>6.4678009999999997</v>
      </c>
    </row>
    <row r="1097" spans="1:9" x14ac:dyDescent="0.25">
      <c r="A1097">
        <v>1096</v>
      </c>
      <c r="B1097">
        <v>123.76342700000001</v>
      </c>
      <c r="C1097">
        <v>6.4520309999999998</v>
      </c>
    </row>
    <row r="1098" spans="1:9" x14ac:dyDescent="0.25">
      <c r="A1098">
        <v>1097</v>
      </c>
      <c r="B1098">
        <v>123.775638</v>
      </c>
      <c r="C1098">
        <v>6.4448160000000003</v>
      </c>
      <c r="H1098">
        <v>121.913921</v>
      </c>
      <c r="I1098">
        <v>3.8505739999999999</v>
      </c>
    </row>
    <row r="1099" spans="1:9" x14ac:dyDescent="0.25">
      <c r="A1099">
        <v>1098</v>
      </c>
      <c r="B1099">
        <v>123.72925900000001</v>
      </c>
      <c r="C1099">
        <v>6.4452800000000003</v>
      </c>
      <c r="H1099">
        <v>121.950923</v>
      </c>
      <c r="I1099">
        <v>3.7959969999999998</v>
      </c>
    </row>
    <row r="1100" spans="1:9" x14ac:dyDescent="0.25">
      <c r="A1100">
        <v>1099</v>
      </c>
      <c r="B1100">
        <v>123.72925900000001</v>
      </c>
      <c r="C1100">
        <v>6.4452800000000003</v>
      </c>
      <c r="F1100">
        <v>123.50749500000001</v>
      </c>
      <c r="G1100">
        <v>7.8747689999999997</v>
      </c>
      <c r="H1100">
        <v>121.95752300000001</v>
      </c>
      <c r="I1100">
        <v>3.8210950000000001</v>
      </c>
    </row>
    <row r="1101" spans="1:9" x14ac:dyDescent="0.25">
      <c r="A1101">
        <v>1100</v>
      </c>
      <c r="F1101">
        <v>123.53553700000001</v>
      </c>
      <c r="G1101">
        <v>7.9230070000000001</v>
      </c>
      <c r="H1101">
        <v>121.93123600000001</v>
      </c>
      <c r="I1101">
        <v>3.8485119999999999</v>
      </c>
    </row>
    <row r="1102" spans="1:9" x14ac:dyDescent="0.25">
      <c r="A1102">
        <v>1101</v>
      </c>
      <c r="F1102">
        <v>123.58985100000001</v>
      </c>
      <c r="G1102">
        <v>7.9316649999999997</v>
      </c>
      <c r="H1102">
        <v>121.88949500000001</v>
      </c>
      <c r="I1102">
        <v>3.8355769999999998</v>
      </c>
    </row>
    <row r="1103" spans="1:9" x14ac:dyDescent="0.25">
      <c r="A1103">
        <v>1102</v>
      </c>
      <c r="F1103">
        <v>123.53136000000001</v>
      </c>
      <c r="G1103">
        <v>7.8644619999999996</v>
      </c>
      <c r="H1103">
        <v>121.914489</v>
      </c>
      <c r="I1103">
        <v>3.8311440000000001</v>
      </c>
    </row>
    <row r="1104" spans="1:9" x14ac:dyDescent="0.25">
      <c r="A1104">
        <v>1103</v>
      </c>
      <c r="F1104">
        <v>123.531001</v>
      </c>
      <c r="G1104">
        <v>7.8937350000000004</v>
      </c>
      <c r="H1104">
        <v>121.979472</v>
      </c>
      <c r="I1104">
        <v>3.824754</v>
      </c>
    </row>
    <row r="1105" spans="1:9" x14ac:dyDescent="0.25">
      <c r="A1105">
        <v>1104</v>
      </c>
      <c r="F1105">
        <v>123.54846900000001</v>
      </c>
      <c r="G1105">
        <v>7.8999709999999999</v>
      </c>
      <c r="H1105">
        <v>122.01987800000001</v>
      </c>
      <c r="I1105">
        <v>3.8353700000000002</v>
      </c>
    </row>
    <row r="1106" spans="1:9" x14ac:dyDescent="0.25">
      <c r="A1106">
        <v>1105</v>
      </c>
      <c r="D1106">
        <v>136.613529</v>
      </c>
      <c r="E1106">
        <v>4.9386409999999996</v>
      </c>
      <c r="F1106">
        <v>123.572746</v>
      </c>
      <c r="G1106">
        <v>7.9214609999999999</v>
      </c>
      <c r="H1106">
        <v>122.00034600000001</v>
      </c>
      <c r="I1106">
        <v>3.8521200000000002</v>
      </c>
    </row>
    <row r="1107" spans="1:9" x14ac:dyDescent="0.25">
      <c r="A1107">
        <v>1106</v>
      </c>
      <c r="D1107">
        <v>136.613529</v>
      </c>
      <c r="E1107">
        <v>4.9386409999999996</v>
      </c>
      <c r="F1107">
        <v>123.603668</v>
      </c>
      <c r="G1107">
        <v>7.915019</v>
      </c>
      <c r="H1107">
        <v>121.913921</v>
      </c>
      <c r="I1107">
        <v>3.8505739999999999</v>
      </c>
    </row>
    <row r="1108" spans="1:9" x14ac:dyDescent="0.25">
      <c r="A1108">
        <v>1107</v>
      </c>
      <c r="D1108">
        <v>136.613529</v>
      </c>
      <c r="E1108">
        <v>4.9386409999999996</v>
      </c>
      <c r="F1108">
        <v>123.61145</v>
      </c>
      <c r="G1108">
        <v>7.9276970000000002</v>
      </c>
    </row>
    <row r="1109" spans="1:9" x14ac:dyDescent="0.25">
      <c r="A1109">
        <v>1108</v>
      </c>
      <c r="D1109">
        <v>136.613529</v>
      </c>
      <c r="E1109">
        <v>4.9386409999999996</v>
      </c>
      <c r="F1109">
        <v>123.50749500000001</v>
      </c>
      <c r="G1109">
        <v>7.8747689999999997</v>
      </c>
    </row>
    <row r="1110" spans="1:9" x14ac:dyDescent="0.25">
      <c r="A1110">
        <v>1109</v>
      </c>
      <c r="D1110">
        <v>136.613529</v>
      </c>
      <c r="E1110">
        <v>4.9386409999999996</v>
      </c>
    </row>
    <row r="1111" spans="1:9" x14ac:dyDescent="0.25">
      <c r="A1111">
        <v>1110</v>
      </c>
      <c r="D1111">
        <v>136.613529</v>
      </c>
      <c r="E1111">
        <v>4.9386409999999996</v>
      </c>
    </row>
    <row r="1112" spans="1:9" x14ac:dyDescent="0.25">
      <c r="A1112">
        <v>1111</v>
      </c>
      <c r="D1112">
        <v>136.613529</v>
      </c>
      <c r="E1112">
        <v>4.9386409999999996</v>
      </c>
    </row>
    <row r="1113" spans="1:9" x14ac:dyDescent="0.25">
      <c r="A1113">
        <v>1112</v>
      </c>
      <c r="B1113">
        <v>151.93177400000002</v>
      </c>
      <c r="C1113">
        <v>8.1425059999999991</v>
      </c>
      <c r="D1113">
        <v>136.613529</v>
      </c>
      <c r="E1113">
        <v>4.9386409999999996</v>
      </c>
    </row>
    <row r="1114" spans="1:9" x14ac:dyDescent="0.25">
      <c r="A1114">
        <v>1113</v>
      </c>
      <c r="B1114">
        <v>151.91930100000002</v>
      </c>
      <c r="C1114">
        <v>8.0852400000000006</v>
      </c>
      <c r="D1114">
        <v>136.613529</v>
      </c>
      <c r="E1114">
        <v>4.9386409999999996</v>
      </c>
    </row>
    <row r="1115" spans="1:9" x14ac:dyDescent="0.25">
      <c r="A1115">
        <v>1114</v>
      </c>
      <c r="B1115">
        <v>151.89615700000002</v>
      </c>
      <c r="C1115">
        <v>8.0684369999999994</v>
      </c>
      <c r="D1115">
        <v>136.613529</v>
      </c>
      <c r="E1115">
        <v>4.9386409999999996</v>
      </c>
    </row>
    <row r="1116" spans="1:9" x14ac:dyDescent="0.25">
      <c r="A1116">
        <v>1115</v>
      </c>
      <c r="B1116">
        <v>151.88651899999999</v>
      </c>
      <c r="C1116">
        <v>8.0908580000000008</v>
      </c>
    </row>
    <row r="1117" spans="1:9" x14ac:dyDescent="0.25">
      <c r="A1117">
        <v>1116</v>
      </c>
      <c r="B1117">
        <v>151.885333</v>
      </c>
      <c r="C1117">
        <v>8.1128669999999996</v>
      </c>
    </row>
    <row r="1118" spans="1:9" x14ac:dyDescent="0.25">
      <c r="A1118">
        <v>1117</v>
      </c>
      <c r="B1118">
        <v>151.790029</v>
      </c>
      <c r="C1118">
        <v>7.9551959999999999</v>
      </c>
    </row>
    <row r="1119" spans="1:9" x14ac:dyDescent="0.25">
      <c r="A1119">
        <v>1118</v>
      </c>
      <c r="B1119">
        <v>151.83770699999999</v>
      </c>
      <c r="C1119">
        <v>7.9361240000000004</v>
      </c>
    </row>
    <row r="1120" spans="1:9" x14ac:dyDescent="0.25">
      <c r="A1120">
        <v>1119</v>
      </c>
      <c r="B1120">
        <v>151.828171</v>
      </c>
      <c r="C1120">
        <v>8.041995</v>
      </c>
    </row>
    <row r="1121" spans="1:9" x14ac:dyDescent="0.25">
      <c r="A1121">
        <v>1120</v>
      </c>
      <c r="B1121">
        <v>151.93177400000002</v>
      </c>
      <c r="C1121">
        <v>8.1425059999999991</v>
      </c>
      <c r="H1121">
        <v>150.572259</v>
      </c>
      <c r="I1121">
        <v>6.052359</v>
      </c>
    </row>
    <row r="1122" spans="1:9" x14ac:dyDescent="0.25">
      <c r="A1122">
        <v>1121</v>
      </c>
      <c r="H1122">
        <v>150.572259</v>
      </c>
      <c r="I1122">
        <v>6.052359</v>
      </c>
    </row>
    <row r="1123" spans="1:9" x14ac:dyDescent="0.25">
      <c r="A1123">
        <v>1122</v>
      </c>
      <c r="F1123">
        <v>151.43499600000001</v>
      </c>
      <c r="G1123">
        <v>9.2029130000000006</v>
      </c>
      <c r="H1123">
        <v>150.572259</v>
      </c>
      <c r="I1123">
        <v>6.052359</v>
      </c>
    </row>
    <row r="1124" spans="1:9" x14ac:dyDescent="0.25">
      <c r="A1124">
        <v>1123</v>
      </c>
      <c r="F1124">
        <v>151.437161</v>
      </c>
      <c r="G1124">
        <v>9.2775990000000004</v>
      </c>
      <c r="H1124">
        <v>150.572259</v>
      </c>
      <c r="I1124">
        <v>6.052359</v>
      </c>
    </row>
    <row r="1125" spans="1:9" x14ac:dyDescent="0.25">
      <c r="A1125">
        <v>1124</v>
      </c>
      <c r="F1125">
        <v>151.43613099999999</v>
      </c>
      <c r="G1125">
        <v>9.2407459999999997</v>
      </c>
      <c r="H1125">
        <v>150.572259</v>
      </c>
      <c r="I1125">
        <v>6.052359</v>
      </c>
    </row>
    <row r="1126" spans="1:9" x14ac:dyDescent="0.25">
      <c r="A1126">
        <v>1125</v>
      </c>
      <c r="F1126">
        <v>151.452676</v>
      </c>
      <c r="G1126">
        <v>9.3594500000000007</v>
      </c>
      <c r="H1126">
        <v>150.572259</v>
      </c>
      <c r="I1126">
        <v>6.052359</v>
      </c>
    </row>
    <row r="1127" spans="1:9" x14ac:dyDescent="0.25">
      <c r="A1127">
        <v>1126</v>
      </c>
      <c r="F1127">
        <v>151.41834800000001</v>
      </c>
      <c r="G1127">
        <v>9.3503790000000002</v>
      </c>
      <c r="H1127">
        <v>150.572259</v>
      </c>
      <c r="I1127">
        <v>6.052359</v>
      </c>
    </row>
    <row r="1128" spans="1:9" x14ac:dyDescent="0.25">
      <c r="A1128">
        <v>1127</v>
      </c>
      <c r="F1128">
        <v>151.33654799999999</v>
      </c>
      <c r="G1128">
        <v>9.3192459999999997</v>
      </c>
      <c r="H1128">
        <v>150.572259</v>
      </c>
      <c r="I1128">
        <v>6.052359</v>
      </c>
    </row>
    <row r="1129" spans="1:9" x14ac:dyDescent="0.25">
      <c r="A1129">
        <v>1128</v>
      </c>
      <c r="F1129">
        <v>151.43499600000001</v>
      </c>
      <c r="G1129">
        <v>9.2029130000000006</v>
      </c>
    </row>
    <row r="1130" spans="1:9" x14ac:dyDescent="0.25">
      <c r="A1130">
        <v>1129</v>
      </c>
      <c r="F1130">
        <v>151.43499600000001</v>
      </c>
      <c r="G1130">
        <v>9.2029130000000006</v>
      </c>
    </row>
    <row r="1131" spans="1:9" x14ac:dyDescent="0.25">
      <c r="A1131">
        <v>1130</v>
      </c>
      <c r="D1131">
        <v>166.32245499999999</v>
      </c>
      <c r="E1131">
        <v>7.1444650000000003</v>
      </c>
    </row>
    <row r="1132" spans="1:9" x14ac:dyDescent="0.25">
      <c r="A1132">
        <v>1131</v>
      </c>
      <c r="D1132">
        <v>166.36069900000001</v>
      </c>
      <c r="E1132">
        <v>7.0650370000000002</v>
      </c>
    </row>
    <row r="1133" spans="1:9" x14ac:dyDescent="0.25">
      <c r="A1133">
        <v>1132</v>
      </c>
      <c r="D1133">
        <v>166.30518599999999</v>
      </c>
      <c r="E1133">
        <v>7.0885410000000002</v>
      </c>
    </row>
    <row r="1134" spans="1:9" x14ac:dyDescent="0.25">
      <c r="A1134">
        <v>1133</v>
      </c>
      <c r="D1134">
        <v>166.32915400000002</v>
      </c>
      <c r="E1134">
        <v>7.1304449999999999</v>
      </c>
    </row>
    <row r="1135" spans="1:9" x14ac:dyDescent="0.25">
      <c r="A1135">
        <v>1134</v>
      </c>
      <c r="D1135">
        <v>166.31776300000001</v>
      </c>
      <c r="E1135">
        <v>7.0851389999999999</v>
      </c>
    </row>
    <row r="1136" spans="1:9" x14ac:dyDescent="0.25">
      <c r="A1136">
        <v>1135</v>
      </c>
      <c r="B1136">
        <v>171.576504</v>
      </c>
      <c r="C1136">
        <v>8.970656</v>
      </c>
      <c r="D1136">
        <v>166.39440999999999</v>
      </c>
      <c r="E1136">
        <v>7.1848239999999999</v>
      </c>
    </row>
    <row r="1137" spans="1:9" x14ac:dyDescent="0.25">
      <c r="A1137">
        <v>1136</v>
      </c>
      <c r="B1137">
        <v>171.53655900000001</v>
      </c>
      <c r="C1137">
        <v>8.9772029999999994</v>
      </c>
      <c r="D1137">
        <v>166.462704</v>
      </c>
      <c r="E1137">
        <v>7.1992560000000001</v>
      </c>
    </row>
    <row r="1138" spans="1:9" x14ac:dyDescent="0.25">
      <c r="A1138">
        <v>1137</v>
      </c>
      <c r="B1138">
        <v>171.53315600000002</v>
      </c>
      <c r="C1138">
        <v>8.9885940000000009</v>
      </c>
      <c r="D1138">
        <v>166.32245499999999</v>
      </c>
      <c r="E1138">
        <v>7.1444650000000003</v>
      </c>
    </row>
    <row r="1139" spans="1:9" x14ac:dyDescent="0.25">
      <c r="A1139">
        <v>1138</v>
      </c>
      <c r="B1139">
        <v>171.560114</v>
      </c>
      <c r="C1139">
        <v>8.9678740000000001</v>
      </c>
      <c r="D1139">
        <v>166.32245499999999</v>
      </c>
      <c r="E1139">
        <v>7.1444650000000003</v>
      </c>
    </row>
    <row r="1140" spans="1:9" x14ac:dyDescent="0.25">
      <c r="A1140">
        <v>1139</v>
      </c>
      <c r="B1140">
        <v>171.53609499999999</v>
      </c>
      <c r="C1140">
        <v>8.9750899999999998</v>
      </c>
    </row>
    <row r="1141" spans="1:9" x14ac:dyDescent="0.25">
      <c r="A1141">
        <v>1140</v>
      </c>
      <c r="B1141">
        <v>171.551041</v>
      </c>
      <c r="C1141">
        <v>9.0016359999999995</v>
      </c>
    </row>
    <row r="1142" spans="1:9" x14ac:dyDescent="0.25">
      <c r="A1142">
        <v>1141</v>
      </c>
      <c r="B1142">
        <v>171.539444</v>
      </c>
      <c r="C1142">
        <v>9.0103980000000004</v>
      </c>
    </row>
    <row r="1143" spans="1:9" x14ac:dyDescent="0.25">
      <c r="A1143">
        <v>1142</v>
      </c>
      <c r="B1143">
        <v>171.44321300000001</v>
      </c>
      <c r="C1143">
        <v>8.982666</v>
      </c>
    </row>
    <row r="1144" spans="1:9" x14ac:dyDescent="0.25">
      <c r="A1144">
        <v>1143</v>
      </c>
      <c r="B1144">
        <v>171.576504</v>
      </c>
      <c r="C1144">
        <v>8.970656</v>
      </c>
      <c r="H1144">
        <v>170.64361600000001</v>
      </c>
      <c r="I1144">
        <v>6.2948199999999996</v>
      </c>
    </row>
    <row r="1145" spans="1:9" x14ac:dyDescent="0.25">
      <c r="A1145">
        <v>1144</v>
      </c>
      <c r="F1145">
        <v>171.87509800000001</v>
      </c>
      <c r="G1145">
        <v>10.302339999999999</v>
      </c>
      <c r="H1145">
        <v>170.64361600000001</v>
      </c>
      <c r="I1145">
        <v>6.2948199999999996</v>
      </c>
    </row>
    <row r="1146" spans="1:9" x14ac:dyDescent="0.25">
      <c r="A1146">
        <v>1145</v>
      </c>
      <c r="F1146">
        <v>171.873808</v>
      </c>
      <c r="G1146">
        <v>10.313472000000001</v>
      </c>
      <c r="H1146">
        <v>170.61186499999999</v>
      </c>
      <c r="I1146">
        <v>6.4057930000000001</v>
      </c>
    </row>
    <row r="1147" spans="1:9" x14ac:dyDescent="0.25">
      <c r="A1147">
        <v>1146</v>
      </c>
      <c r="F1147">
        <v>171.80979200000002</v>
      </c>
      <c r="G1147">
        <v>10.351048</v>
      </c>
      <c r="H1147">
        <v>170.626349</v>
      </c>
      <c r="I1147">
        <v>6.4003300000000003</v>
      </c>
    </row>
    <row r="1148" spans="1:9" x14ac:dyDescent="0.25">
      <c r="A1148">
        <v>1147</v>
      </c>
      <c r="F1148">
        <v>171.832367</v>
      </c>
      <c r="G1148">
        <v>10.345893</v>
      </c>
      <c r="H1148">
        <v>170.614701</v>
      </c>
      <c r="I1148">
        <v>6.366466</v>
      </c>
    </row>
    <row r="1149" spans="1:9" x14ac:dyDescent="0.25">
      <c r="A1149">
        <v>1148</v>
      </c>
      <c r="F1149">
        <v>171.82896700000001</v>
      </c>
      <c r="G1149">
        <v>10.340997</v>
      </c>
      <c r="H1149">
        <v>170.59444300000001</v>
      </c>
      <c r="I1149">
        <v>6.3854850000000001</v>
      </c>
    </row>
    <row r="1150" spans="1:9" x14ac:dyDescent="0.25">
      <c r="A1150">
        <v>1149</v>
      </c>
      <c r="F1150">
        <v>171.82845</v>
      </c>
      <c r="G1150">
        <v>10.370170999999999</v>
      </c>
      <c r="H1150">
        <v>170.61011400000001</v>
      </c>
      <c r="I1150">
        <v>6.3318289999999999</v>
      </c>
    </row>
    <row r="1151" spans="1:9" x14ac:dyDescent="0.25">
      <c r="A1151">
        <v>1150</v>
      </c>
      <c r="F1151">
        <v>171.795514</v>
      </c>
      <c r="G1151">
        <v>10.362902999999999</v>
      </c>
      <c r="H1151">
        <v>170.64361600000001</v>
      </c>
      <c r="I1151">
        <v>6.2948199999999996</v>
      </c>
    </row>
    <row r="1152" spans="1:9" x14ac:dyDescent="0.25">
      <c r="A1152">
        <v>1151</v>
      </c>
      <c r="F1152">
        <v>171.758454</v>
      </c>
      <c r="G1152">
        <v>10.30837</v>
      </c>
    </row>
    <row r="1153" spans="1:9" x14ac:dyDescent="0.25">
      <c r="A1153">
        <v>1152</v>
      </c>
      <c r="D1153">
        <v>190.71517800000001</v>
      </c>
      <c r="E1153">
        <v>6.469811</v>
      </c>
      <c r="F1153">
        <v>171.87509800000001</v>
      </c>
      <c r="G1153">
        <v>10.302339999999999</v>
      </c>
    </row>
    <row r="1154" spans="1:9" x14ac:dyDescent="0.25">
      <c r="A1154">
        <v>1153</v>
      </c>
      <c r="D1154">
        <v>190.664973</v>
      </c>
      <c r="E1154">
        <v>6.4618209999999996</v>
      </c>
    </row>
    <row r="1155" spans="1:9" x14ac:dyDescent="0.25">
      <c r="A1155">
        <v>1154</v>
      </c>
      <c r="D1155">
        <v>190.63409999999999</v>
      </c>
      <c r="E1155">
        <v>6.450482</v>
      </c>
    </row>
    <row r="1156" spans="1:9" x14ac:dyDescent="0.25">
      <c r="A1156">
        <v>1155</v>
      </c>
      <c r="D1156">
        <v>190.69280900000001</v>
      </c>
      <c r="E1156">
        <v>6.4603270000000004</v>
      </c>
    </row>
    <row r="1157" spans="1:9" x14ac:dyDescent="0.25">
      <c r="A1157">
        <v>1156</v>
      </c>
      <c r="D1157">
        <v>190.71981700000001</v>
      </c>
      <c r="E1157">
        <v>6.4453269999999998</v>
      </c>
    </row>
    <row r="1158" spans="1:9" x14ac:dyDescent="0.25">
      <c r="A1158">
        <v>1157</v>
      </c>
      <c r="D1158">
        <v>190.71559400000001</v>
      </c>
      <c r="E1158">
        <v>6.4603270000000004</v>
      </c>
    </row>
    <row r="1159" spans="1:9" x14ac:dyDescent="0.25">
      <c r="A1159">
        <v>1158</v>
      </c>
      <c r="B1159">
        <v>196.28406000000001</v>
      </c>
      <c r="C1159">
        <v>7.9255069999999996</v>
      </c>
      <c r="D1159">
        <v>190.72517999999999</v>
      </c>
      <c r="E1159">
        <v>6.421411</v>
      </c>
    </row>
    <row r="1160" spans="1:9" x14ac:dyDescent="0.25">
      <c r="A1160">
        <v>1159</v>
      </c>
      <c r="B1160">
        <v>196.27972600000001</v>
      </c>
      <c r="C1160">
        <v>7.9449899999999998</v>
      </c>
      <c r="D1160">
        <v>190.79471100000001</v>
      </c>
      <c r="E1160">
        <v>6.4697589999999998</v>
      </c>
    </row>
    <row r="1161" spans="1:9" x14ac:dyDescent="0.25">
      <c r="A1161">
        <v>1160</v>
      </c>
      <c r="B1161">
        <v>196.282309</v>
      </c>
      <c r="C1161">
        <v>7.9485979999999996</v>
      </c>
      <c r="D1161">
        <v>190.71517800000001</v>
      </c>
      <c r="E1161">
        <v>6.469811</v>
      </c>
    </row>
    <row r="1162" spans="1:9" x14ac:dyDescent="0.25">
      <c r="A1162">
        <v>1161</v>
      </c>
      <c r="B1162">
        <v>196.31122099999999</v>
      </c>
      <c r="C1162">
        <v>7.9456090000000001</v>
      </c>
    </row>
    <row r="1163" spans="1:9" x14ac:dyDescent="0.25">
      <c r="A1163">
        <v>1162</v>
      </c>
      <c r="B1163">
        <v>196.29009100000002</v>
      </c>
      <c r="C1163">
        <v>7.9640610000000001</v>
      </c>
    </row>
    <row r="1164" spans="1:9" x14ac:dyDescent="0.25">
      <c r="A1164">
        <v>1163</v>
      </c>
      <c r="B1164">
        <v>196.27452299999999</v>
      </c>
      <c r="C1164">
        <v>7.9307639999999999</v>
      </c>
    </row>
    <row r="1165" spans="1:9" x14ac:dyDescent="0.25">
      <c r="A1165">
        <v>1164</v>
      </c>
      <c r="B1165">
        <v>196.26658499999999</v>
      </c>
      <c r="C1165">
        <v>7.9352479999999996</v>
      </c>
    </row>
    <row r="1166" spans="1:9" x14ac:dyDescent="0.25">
      <c r="A1166">
        <v>1165</v>
      </c>
      <c r="B1166">
        <v>196.28406000000001</v>
      </c>
      <c r="C1166">
        <v>7.9255069999999996</v>
      </c>
      <c r="H1166">
        <v>196.18117799999999</v>
      </c>
      <c r="I1166">
        <v>5.2128160000000001</v>
      </c>
    </row>
    <row r="1167" spans="1:9" x14ac:dyDescent="0.25">
      <c r="A1167">
        <v>1166</v>
      </c>
      <c r="F1167">
        <v>197.45719</v>
      </c>
      <c r="G1167">
        <v>9.0539520000000007</v>
      </c>
      <c r="H1167">
        <v>196.202055</v>
      </c>
      <c r="I1167">
        <v>5.1548290000000003</v>
      </c>
    </row>
    <row r="1168" spans="1:9" x14ac:dyDescent="0.25">
      <c r="A1168">
        <v>1167</v>
      </c>
      <c r="F1168">
        <v>197.46079900000001</v>
      </c>
      <c r="G1168">
        <v>9.0583320000000001</v>
      </c>
      <c r="H1168">
        <v>196.17349899999999</v>
      </c>
      <c r="I1168">
        <v>5.155087</v>
      </c>
    </row>
    <row r="1169" spans="1:9" x14ac:dyDescent="0.25">
      <c r="A1169">
        <v>1168</v>
      </c>
      <c r="F1169">
        <v>197.49564599999999</v>
      </c>
      <c r="G1169">
        <v>9.0516830000000006</v>
      </c>
      <c r="H1169">
        <v>196.188185</v>
      </c>
      <c r="I1169">
        <v>5.1515300000000002</v>
      </c>
    </row>
    <row r="1170" spans="1:9" x14ac:dyDescent="0.25">
      <c r="A1170">
        <v>1169</v>
      </c>
      <c r="F1170">
        <v>197.46745200000001</v>
      </c>
      <c r="G1170">
        <v>9.1463169999999998</v>
      </c>
      <c r="H1170">
        <v>196.14803599999999</v>
      </c>
      <c r="I1170">
        <v>5.2018880000000003</v>
      </c>
    </row>
    <row r="1171" spans="1:9" x14ac:dyDescent="0.25">
      <c r="A1171">
        <v>1170</v>
      </c>
      <c r="F1171">
        <v>197.509871</v>
      </c>
      <c r="G1171">
        <v>9.1226079999999996</v>
      </c>
      <c r="H1171">
        <v>196.17277799999999</v>
      </c>
      <c r="I1171">
        <v>5.1838990000000003</v>
      </c>
    </row>
    <row r="1172" spans="1:9" x14ac:dyDescent="0.25">
      <c r="A1172">
        <v>1171</v>
      </c>
      <c r="F1172">
        <v>197.50847899999999</v>
      </c>
      <c r="G1172">
        <v>9.1041030000000003</v>
      </c>
      <c r="H1172">
        <v>196.17452900000001</v>
      </c>
      <c r="I1172">
        <v>5.1643129999999999</v>
      </c>
    </row>
    <row r="1173" spans="1:9" x14ac:dyDescent="0.25">
      <c r="A1173">
        <v>1172</v>
      </c>
      <c r="F1173">
        <v>197.526881</v>
      </c>
      <c r="G1173">
        <v>9.1202880000000004</v>
      </c>
      <c r="H1173">
        <v>196.225661</v>
      </c>
      <c r="I1173">
        <v>5.1473040000000001</v>
      </c>
    </row>
    <row r="1174" spans="1:9" x14ac:dyDescent="0.25">
      <c r="A1174">
        <v>1173</v>
      </c>
      <c r="F1174">
        <v>197.507811</v>
      </c>
      <c r="G1174">
        <v>9.1196169999999999</v>
      </c>
      <c r="H1174">
        <v>196.18117799999999</v>
      </c>
      <c r="I1174">
        <v>5.2128160000000001</v>
      </c>
    </row>
    <row r="1175" spans="1:9" x14ac:dyDescent="0.25">
      <c r="A1175">
        <v>1174</v>
      </c>
      <c r="D1175">
        <v>214.076111</v>
      </c>
      <c r="E1175">
        <v>5.7218689999999999</v>
      </c>
      <c r="F1175">
        <v>197.45719</v>
      </c>
      <c r="G1175">
        <v>9.0539520000000007</v>
      </c>
    </row>
    <row r="1176" spans="1:9" x14ac:dyDescent="0.25">
      <c r="A1176">
        <v>1175</v>
      </c>
      <c r="D1176">
        <v>214.076111</v>
      </c>
      <c r="E1176">
        <v>5.7218689999999999</v>
      </c>
      <c r="F1176">
        <v>197.45719</v>
      </c>
      <c r="G1176">
        <v>9.0539520000000007</v>
      </c>
    </row>
    <row r="1177" spans="1:9" x14ac:dyDescent="0.25">
      <c r="A1177">
        <v>1176</v>
      </c>
      <c r="D1177">
        <v>214.076111</v>
      </c>
      <c r="E1177">
        <v>5.7218689999999999</v>
      </c>
    </row>
    <row r="1178" spans="1:9" x14ac:dyDescent="0.25">
      <c r="A1178">
        <v>1177</v>
      </c>
      <c r="D1178">
        <v>214.076111</v>
      </c>
      <c r="E1178">
        <v>5.7218689999999999</v>
      </c>
    </row>
    <row r="1179" spans="1:9" x14ac:dyDescent="0.25">
      <c r="A1179">
        <v>1178</v>
      </c>
      <c r="D1179">
        <v>214.076111</v>
      </c>
      <c r="E1179">
        <v>5.7218689999999999</v>
      </c>
    </row>
    <row r="1180" spans="1:9" x14ac:dyDescent="0.25">
      <c r="A1180">
        <v>1179</v>
      </c>
      <c r="B1180">
        <v>218.47595999999999</v>
      </c>
      <c r="C1180">
        <v>7.0831809999999997</v>
      </c>
      <c r="D1180">
        <v>214.076111</v>
      </c>
      <c r="E1180">
        <v>5.7218689999999999</v>
      </c>
    </row>
    <row r="1181" spans="1:9" x14ac:dyDescent="0.25">
      <c r="A1181">
        <v>1180</v>
      </c>
      <c r="B1181">
        <v>218.44681800000001</v>
      </c>
      <c r="C1181">
        <v>7.0963630000000002</v>
      </c>
      <c r="D1181">
        <v>214.076111</v>
      </c>
      <c r="E1181">
        <v>5.7218689999999999</v>
      </c>
    </row>
    <row r="1182" spans="1:9" x14ac:dyDescent="0.25">
      <c r="A1182">
        <v>1181</v>
      </c>
      <c r="B1182">
        <v>218.44035299999999</v>
      </c>
      <c r="C1182">
        <v>7.1029799999999996</v>
      </c>
      <c r="D1182">
        <v>214.076111</v>
      </c>
      <c r="E1182">
        <v>5.7218689999999999</v>
      </c>
    </row>
    <row r="1183" spans="1:9" x14ac:dyDescent="0.25">
      <c r="A1183">
        <v>1182</v>
      </c>
      <c r="B1183">
        <v>218.426616</v>
      </c>
      <c r="C1183">
        <v>7.1208080000000002</v>
      </c>
      <c r="D1183">
        <v>214.076111</v>
      </c>
      <c r="E1183">
        <v>5.7218689999999999</v>
      </c>
    </row>
    <row r="1184" spans="1:9" x14ac:dyDescent="0.25">
      <c r="A1184">
        <v>1183</v>
      </c>
      <c r="B1184">
        <v>218.473939</v>
      </c>
      <c r="C1184">
        <v>7.1282319999999997</v>
      </c>
    </row>
    <row r="1185" spans="1:9" x14ac:dyDescent="0.25">
      <c r="A1185">
        <v>1184</v>
      </c>
      <c r="B1185">
        <v>218.410909</v>
      </c>
      <c r="C1185">
        <v>7.1468680000000004</v>
      </c>
    </row>
    <row r="1186" spans="1:9" x14ac:dyDescent="0.25">
      <c r="A1186">
        <v>1185</v>
      </c>
      <c r="B1186">
        <v>218.42424199999999</v>
      </c>
      <c r="C1186">
        <v>7.1009089999999997</v>
      </c>
    </row>
    <row r="1187" spans="1:9" x14ac:dyDescent="0.25">
      <c r="A1187">
        <v>1186</v>
      </c>
      <c r="B1187">
        <v>218.47595999999999</v>
      </c>
      <c r="C1187">
        <v>7.0831809999999997</v>
      </c>
    </row>
    <row r="1188" spans="1:9" x14ac:dyDescent="0.25">
      <c r="A1188">
        <v>1187</v>
      </c>
      <c r="B1188">
        <v>218.47595999999999</v>
      </c>
      <c r="C1188">
        <v>7.0831809999999997</v>
      </c>
      <c r="H1188">
        <v>218.210555</v>
      </c>
      <c r="I1188">
        <v>5.0362629999999999</v>
      </c>
    </row>
    <row r="1189" spans="1:9" x14ac:dyDescent="0.25">
      <c r="A1189">
        <v>1188</v>
      </c>
      <c r="F1189">
        <v>219.36641399999999</v>
      </c>
      <c r="G1189">
        <v>8.7593429999999994</v>
      </c>
      <c r="H1189">
        <v>218.210555</v>
      </c>
      <c r="I1189">
        <v>4.9796459999999998</v>
      </c>
    </row>
    <row r="1190" spans="1:9" x14ac:dyDescent="0.25">
      <c r="A1190">
        <v>1189</v>
      </c>
      <c r="F1190">
        <v>219.40631300000001</v>
      </c>
      <c r="G1190">
        <v>8.7660599999999995</v>
      </c>
      <c r="H1190">
        <v>218.17414099999999</v>
      </c>
      <c r="I1190">
        <v>4.9620699999999998</v>
      </c>
    </row>
    <row r="1191" spans="1:9" x14ac:dyDescent="0.25">
      <c r="A1191">
        <v>1190</v>
      </c>
      <c r="F1191">
        <v>219.389646</v>
      </c>
      <c r="G1191">
        <v>8.7247979999999998</v>
      </c>
      <c r="H1191">
        <v>218.17262600000001</v>
      </c>
      <c r="I1191">
        <v>4.946313</v>
      </c>
    </row>
    <row r="1192" spans="1:9" x14ac:dyDescent="0.25">
      <c r="A1192">
        <v>1191</v>
      </c>
      <c r="F1192">
        <v>219.37570700000001</v>
      </c>
      <c r="G1192">
        <v>8.7301009999999994</v>
      </c>
      <c r="H1192">
        <v>218.21848499999999</v>
      </c>
      <c r="I1192">
        <v>4.9238379999999999</v>
      </c>
    </row>
    <row r="1193" spans="1:9" x14ac:dyDescent="0.25">
      <c r="A1193">
        <v>1192</v>
      </c>
      <c r="F1193">
        <v>219.36010099999999</v>
      </c>
      <c r="G1193">
        <v>8.7340400000000002</v>
      </c>
      <c r="H1193">
        <v>218.20813100000001</v>
      </c>
      <c r="I1193">
        <v>4.9443440000000001</v>
      </c>
    </row>
    <row r="1194" spans="1:9" x14ac:dyDescent="0.25">
      <c r="A1194">
        <v>1193</v>
      </c>
      <c r="F1194">
        <v>219.352273</v>
      </c>
      <c r="G1194">
        <v>8.7462119999999999</v>
      </c>
      <c r="H1194">
        <v>218.21106</v>
      </c>
      <c r="I1194">
        <v>4.9243940000000004</v>
      </c>
    </row>
    <row r="1195" spans="1:9" x14ac:dyDescent="0.25">
      <c r="A1195">
        <v>1194</v>
      </c>
      <c r="F1195">
        <v>219.31121200000001</v>
      </c>
      <c r="G1195">
        <v>8.7459089999999993</v>
      </c>
      <c r="H1195">
        <v>218.20166599999999</v>
      </c>
      <c r="I1195">
        <v>4.9094439999999997</v>
      </c>
    </row>
    <row r="1196" spans="1:9" x14ac:dyDescent="0.25">
      <c r="A1196">
        <v>1195</v>
      </c>
      <c r="D1196">
        <v>234.709948</v>
      </c>
      <c r="E1196">
        <v>5.2127270000000001</v>
      </c>
      <c r="F1196">
        <v>219.36641399999999</v>
      </c>
      <c r="G1196">
        <v>8.7593429999999994</v>
      </c>
      <c r="H1196">
        <v>218.210555</v>
      </c>
      <c r="I1196">
        <v>4.9796459999999998</v>
      </c>
    </row>
    <row r="1197" spans="1:9" x14ac:dyDescent="0.25">
      <c r="A1197">
        <v>1196</v>
      </c>
      <c r="D1197">
        <v>234.710858</v>
      </c>
      <c r="E1197">
        <v>5.2535860000000003</v>
      </c>
      <c r="F1197">
        <v>219.36641399999999</v>
      </c>
      <c r="G1197">
        <v>8.7593429999999994</v>
      </c>
    </row>
    <row r="1198" spans="1:9" x14ac:dyDescent="0.25">
      <c r="A1198">
        <v>1197</v>
      </c>
      <c r="D1198">
        <v>234.72151500000001</v>
      </c>
      <c r="E1198">
        <v>5.220656</v>
      </c>
      <c r="F1198">
        <v>219.36641399999999</v>
      </c>
      <c r="G1198">
        <v>8.7593429999999994</v>
      </c>
    </row>
    <row r="1199" spans="1:9" x14ac:dyDescent="0.25">
      <c r="A1199">
        <v>1198</v>
      </c>
      <c r="D1199">
        <v>234.748029</v>
      </c>
      <c r="E1199">
        <v>5.2635860000000001</v>
      </c>
    </row>
    <row r="1200" spans="1:9" x14ac:dyDescent="0.25">
      <c r="A1200">
        <v>1199</v>
      </c>
      <c r="D1200">
        <v>234.74641299999999</v>
      </c>
      <c r="E1200">
        <v>5.2815649999999996</v>
      </c>
    </row>
    <row r="1201" spans="1:9" x14ac:dyDescent="0.25">
      <c r="A1201">
        <v>1200</v>
      </c>
      <c r="D1201">
        <v>234.73222100000001</v>
      </c>
      <c r="E1201">
        <v>5.2886870000000004</v>
      </c>
    </row>
    <row r="1202" spans="1:9" x14ac:dyDescent="0.25">
      <c r="A1202">
        <v>1201</v>
      </c>
      <c r="D1202">
        <v>234.747525</v>
      </c>
      <c r="E1202">
        <v>5.2801010000000002</v>
      </c>
    </row>
    <row r="1203" spans="1:9" x14ac:dyDescent="0.25">
      <c r="A1203">
        <v>1202</v>
      </c>
      <c r="B1203">
        <v>241.85752600000001</v>
      </c>
      <c r="C1203">
        <v>6.95</v>
      </c>
      <c r="D1203">
        <v>234.727675</v>
      </c>
      <c r="E1203">
        <v>5.2922219999999998</v>
      </c>
    </row>
    <row r="1204" spans="1:9" x14ac:dyDescent="0.25">
      <c r="A1204">
        <v>1203</v>
      </c>
      <c r="B1204">
        <v>241.824242</v>
      </c>
      <c r="C1204">
        <v>6.9480810000000002</v>
      </c>
      <c r="D1204">
        <v>234.837424</v>
      </c>
      <c r="E1204">
        <v>5.2928280000000001</v>
      </c>
    </row>
    <row r="1205" spans="1:9" x14ac:dyDescent="0.25">
      <c r="A1205">
        <v>1204</v>
      </c>
      <c r="B1205">
        <v>241.81590700000001</v>
      </c>
      <c r="C1205">
        <v>6.9512119999999999</v>
      </c>
      <c r="D1205">
        <v>234.709948</v>
      </c>
      <c r="E1205">
        <v>5.2127270000000001</v>
      </c>
    </row>
    <row r="1206" spans="1:9" x14ac:dyDescent="0.25">
      <c r="A1206">
        <v>1205</v>
      </c>
      <c r="B1206">
        <v>241.78808100000001</v>
      </c>
      <c r="C1206">
        <v>6.9463629999999998</v>
      </c>
    </row>
    <row r="1207" spans="1:9" x14ac:dyDescent="0.25">
      <c r="A1207">
        <v>1206</v>
      </c>
      <c r="B1207">
        <v>241.786666</v>
      </c>
      <c r="C1207">
        <v>6.9609589999999999</v>
      </c>
    </row>
    <row r="1208" spans="1:9" x14ac:dyDescent="0.25">
      <c r="A1208">
        <v>1207</v>
      </c>
      <c r="B1208">
        <v>241.76994999999999</v>
      </c>
      <c r="C1208">
        <v>6.9660599999999997</v>
      </c>
    </row>
    <row r="1209" spans="1:9" x14ac:dyDescent="0.25">
      <c r="A1209">
        <v>1208</v>
      </c>
      <c r="B1209">
        <v>241.788836</v>
      </c>
      <c r="C1209">
        <v>6.9520200000000001</v>
      </c>
    </row>
    <row r="1210" spans="1:9" x14ac:dyDescent="0.25">
      <c r="A1210">
        <v>1209</v>
      </c>
      <c r="B1210">
        <v>241.81651400000001</v>
      </c>
      <c r="C1210">
        <v>6.9202019999999997</v>
      </c>
    </row>
    <row r="1211" spans="1:9" x14ac:dyDescent="0.25">
      <c r="A1211">
        <v>1210</v>
      </c>
      <c r="B1211">
        <v>241.85752600000001</v>
      </c>
      <c r="C1211">
        <v>6.95</v>
      </c>
      <c r="H1211">
        <v>241.03111000000001</v>
      </c>
      <c r="I1211">
        <v>4.2930809999999999</v>
      </c>
    </row>
    <row r="1212" spans="1:9" x14ac:dyDescent="0.25">
      <c r="A1212">
        <v>1211</v>
      </c>
      <c r="F1212">
        <v>243.082877</v>
      </c>
      <c r="G1212">
        <v>8.6761610000000005</v>
      </c>
      <c r="H1212">
        <v>240.98863499999999</v>
      </c>
      <c r="I1212">
        <v>4.3661110000000001</v>
      </c>
    </row>
    <row r="1213" spans="1:9" x14ac:dyDescent="0.25">
      <c r="A1213">
        <v>1212</v>
      </c>
      <c r="F1213">
        <v>243.09899000000001</v>
      </c>
      <c r="G1213">
        <v>8.7143940000000004</v>
      </c>
      <c r="H1213">
        <v>240.98580799999999</v>
      </c>
      <c r="I1213">
        <v>4.3451510000000004</v>
      </c>
    </row>
    <row r="1214" spans="1:9" x14ac:dyDescent="0.25">
      <c r="A1214">
        <v>1213</v>
      </c>
      <c r="F1214">
        <v>243.088382</v>
      </c>
      <c r="G1214">
        <v>8.6864640000000009</v>
      </c>
      <c r="H1214">
        <v>240.979039</v>
      </c>
      <c r="I1214">
        <v>4.3416160000000001</v>
      </c>
    </row>
    <row r="1215" spans="1:9" x14ac:dyDescent="0.25">
      <c r="A1215">
        <v>1214</v>
      </c>
      <c r="F1215">
        <v>243.11040399999999</v>
      </c>
      <c r="G1215">
        <v>8.6944440000000007</v>
      </c>
      <c r="H1215">
        <v>241.00045299999999</v>
      </c>
      <c r="I1215">
        <v>4.3512120000000003</v>
      </c>
    </row>
    <row r="1216" spans="1:9" x14ac:dyDescent="0.25">
      <c r="A1216">
        <v>1215</v>
      </c>
      <c r="F1216">
        <v>243.08964599999999</v>
      </c>
      <c r="G1216">
        <v>8.7422719999999998</v>
      </c>
      <c r="H1216">
        <v>240.968333</v>
      </c>
      <c r="I1216">
        <v>4.3691420000000001</v>
      </c>
    </row>
    <row r="1217" spans="1:9" x14ac:dyDescent="0.25">
      <c r="A1217">
        <v>1216</v>
      </c>
      <c r="D1217">
        <v>257.77823100000001</v>
      </c>
      <c r="E1217">
        <v>5.0152020000000004</v>
      </c>
      <c r="F1217">
        <v>243.09186800000001</v>
      </c>
      <c r="G1217">
        <v>8.7183829999999993</v>
      </c>
      <c r="H1217">
        <v>241.008332</v>
      </c>
      <c r="I1217">
        <v>4.3674239999999998</v>
      </c>
    </row>
    <row r="1218" spans="1:9" x14ac:dyDescent="0.25">
      <c r="A1218">
        <v>1217</v>
      </c>
      <c r="D1218">
        <v>257.80646400000001</v>
      </c>
      <c r="E1218">
        <v>5.0261110000000002</v>
      </c>
      <c r="F1218">
        <v>243.107978</v>
      </c>
      <c r="G1218">
        <v>8.7015139999999995</v>
      </c>
      <c r="H1218">
        <v>240.98929100000001</v>
      </c>
      <c r="I1218">
        <v>4.3289390000000001</v>
      </c>
    </row>
    <row r="1219" spans="1:9" x14ac:dyDescent="0.25">
      <c r="A1219">
        <v>1218</v>
      </c>
      <c r="D1219">
        <v>257.79242199999999</v>
      </c>
      <c r="E1219">
        <v>4.9712120000000004</v>
      </c>
      <c r="F1219">
        <v>243.109948</v>
      </c>
      <c r="G1219">
        <v>8.7175759999999993</v>
      </c>
      <c r="H1219">
        <v>241.03111000000001</v>
      </c>
      <c r="I1219">
        <v>4.2930809999999999</v>
      </c>
    </row>
    <row r="1220" spans="1:9" x14ac:dyDescent="0.25">
      <c r="A1220">
        <v>1219</v>
      </c>
      <c r="D1220">
        <v>257.79792700000002</v>
      </c>
      <c r="E1220">
        <v>4.9812120000000002</v>
      </c>
      <c r="F1220">
        <v>243.084744</v>
      </c>
      <c r="G1220">
        <v>8.7202520000000003</v>
      </c>
      <c r="H1220">
        <v>241.03111000000001</v>
      </c>
      <c r="I1220">
        <v>4.2930809999999999</v>
      </c>
    </row>
    <row r="1221" spans="1:9" x14ac:dyDescent="0.25">
      <c r="A1221">
        <v>1220</v>
      </c>
      <c r="D1221">
        <v>257.81595900000002</v>
      </c>
      <c r="E1221">
        <v>4.9922219999999999</v>
      </c>
      <c r="F1221">
        <v>243.082877</v>
      </c>
      <c r="G1221">
        <v>8.6761610000000005</v>
      </c>
    </row>
    <row r="1222" spans="1:9" x14ac:dyDescent="0.25">
      <c r="A1222">
        <v>1221</v>
      </c>
      <c r="D1222">
        <v>257.79221999999999</v>
      </c>
      <c r="E1222">
        <v>4.9623730000000004</v>
      </c>
      <c r="F1222">
        <v>243.082877</v>
      </c>
      <c r="G1222">
        <v>8.6761610000000005</v>
      </c>
    </row>
    <row r="1223" spans="1:9" x14ac:dyDescent="0.25">
      <c r="A1223">
        <v>1222</v>
      </c>
      <c r="D1223">
        <v>257.81898799999999</v>
      </c>
      <c r="E1223">
        <v>4.9525759999999996</v>
      </c>
    </row>
    <row r="1224" spans="1:9" x14ac:dyDescent="0.25">
      <c r="A1224">
        <v>1223</v>
      </c>
      <c r="B1224">
        <v>263.91474800000003</v>
      </c>
      <c r="C1224">
        <v>6.7185350000000001</v>
      </c>
      <c r="D1224">
        <v>257.83186599999999</v>
      </c>
      <c r="E1224">
        <v>4.9805549999999998</v>
      </c>
    </row>
    <row r="1225" spans="1:9" x14ac:dyDescent="0.25">
      <c r="A1225">
        <v>1224</v>
      </c>
      <c r="B1225">
        <v>263.87090599999999</v>
      </c>
      <c r="C1225">
        <v>6.6682319999999997</v>
      </c>
      <c r="D1225">
        <v>257.80444199999999</v>
      </c>
      <c r="E1225">
        <v>4.991212</v>
      </c>
    </row>
    <row r="1226" spans="1:9" x14ac:dyDescent="0.25">
      <c r="A1226">
        <v>1225</v>
      </c>
      <c r="B1226">
        <v>263.885199</v>
      </c>
      <c r="C1226">
        <v>6.7158579999999999</v>
      </c>
      <c r="D1226">
        <v>257.77823100000001</v>
      </c>
      <c r="E1226">
        <v>5.0152020000000004</v>
      </c>
    </row>
    <row r="1227" spans="1:9" x14ac:dyDescent="0.25">
      <c r="A1227">
        <v>1226</v>
      </c>
      <c r="B1227">
        <v>263.88489800000002</v>
      </c>
      <c r="C1227">
        <v>6.7029290000000001</v>
      </c>
      <c r="D1227">
        <v>257.77823100000001</v>
      </c>
      <c r="E1227">
        <v>5.0152020000000004</v>
      </c>
    </row>
    <row r="1228" spans="1:9" x14ac:dyDescent="0.25">
      <c r="A1228">
        <v>1227</v>
      </c>
      <c r="B1228">
        <v>263.88717200000002</v>
      </c>
      <c r="C1228">
        <v>6.6934849999999999</v>
      </c>
    </row>
    <row r="1229" spans="1:9" x14ac:dyDescent="0.25">
      <c r="A1229">
        <v>1228</v>
      </c>
      <c r="B1229">
        <v>263.88989500000002</v>
      </c>
      <c r="C1229">
        <v>6.6789389999999997</v>
      </c>
    </row>
    <row r="1230" spans="1:9" x14ac:dyDescent="0.25">
      <c r="A1230">
        <v>1229</v>
      </c>
      <c r="B1230">
        <v>263.88731999999999</v>
      </c>
      <c r="C1230">
        <v>6.7334350000000001</v>
      </c>
    </row>
    <row r="1231" spans="1:9" x14ac:dyDescent="0.25">
      <c r="A1231">
        <v>1230</v>
      </c>
      <c r="B1231">
        <v>263.87555600000002</v>
      </c>
      <c r="C1231">
        <v>6.7164640000000002</v>
      </c>
    </row>
    <row r="1232" spans="1:9" x14ac:dyDescent="0.25">
      <c r="A1232">
        <v>1231</v>
      </c>
      <c r="B1232">
        <v>263.90434199999999</v>
      </c>
      <c r="C1232">
        <v>6.71197</v>
      </c>
    </row>
    <row r="1233" spans="1:11" x14ac:dyDescent="0.25">
      <c r="A1233">
        <v>1232</v>
      </c>
      <c r="B1233">
        <v>263.887271</v>
      </c>
      <c r="C1233">
        <v>6.7134340000000003</v>
      </c>
    </row>
    <row r="1234" spans="1:11" x14ac:dyDescent="0.25">
      <c r="A1234">
        <v>1233</v>
      </c>
      <c r="B1234">
        <v>263.967017</v>
      </c>
      <c r="C1234">
        <v>6.7222220000000004</v>
      </c>
      <c r="H1234">
        <v>262.39959199999998</v>
      </c>
      <c r="I1234">
        <v>4.6255559999999996</v>
      </c>
    </row>
    <row r="1235" spans="1:11" x14ac:dyDescent="0.25">
      <c r="A1235">
        <v>1234</v>
      </c>
      <c r="B1235">
        <v>263.91474800000003</v>
      </c>
      <c r="C1235">
        <v>6.7185350000000001</v>
      </c>
      <c r="H1235">
        <v>262.39959199999998</v>
      </c>
      <c r="I1235">
        <v>4.6255559999999996</v>
      </c>
    </row>
    <row r="1236" spans="1:11" x14ac:dyDescent="0.25">
      <c r="A1236">
        <v>1235</v>
      </c>
      <c r="B1236">
        <v>263.91474800000003</v>
      </c>
      <c r="C1236">
        <v>6.7185350000000001</v>
      </c>
      <c r="H1236">
        <v>262.39959199999998</v>
      </c>
      <c r="I1236">
        <v>4.6255559999999996</v>
      </c>
    </row>
    <row r="1237" spans="1:11" x14ac:dyDescent="0.25">
      <c r="A1237">
        <v>1236</v>
      </c>
      <c r="F1237">
        <v>263.96141299999999</v>
      </c>
      <c r="G1237">
        <v>8.5445960000000003</v>
      </c>
      <c r="H1237">
        <v>262.39959199999998</v>
      </c>
      <c r="I1237">
        <v>4.6255559999999996</v>
      </c>
    </row>
    <row r="1238" spans="1:11" x14ac:dyDescent="0.25">
      <c r="A1238">
        <v>1237</v>
      </c>
      <c r="F1238">
        <v>263.96141299999999</v>
      </c>
      <c r="G1238">
        <v>8.5445960000000003</v>
      </c>
      <c r="H1238">
        <v>262.39959199999998</v>
      </c>
      <c r="I1238">
        <v>4.6255559999999996</v>
      </c>
      <c r="J1238">
        <v>236.06429199999999</v>
      </c>
      <c r="K1238">
        <v>13.229039999999999</v>
      </c>
    </row>
    <row r="1239" spans="1:11" x14ac:dyDescent="0.25">
      <c r="A1239">
        <v>1238</v>
      </c>
    </row>
    <row r="1240" spans="1:11" x14ac:dyDescent="0.25">
      <c r="A1240">
        <v>1239</v>
      </c>
    </row>
    <row r="1241" spans="1:11" x14ac:dyDescent="0.25">
      <c r="A1241">
        <v>1240</v>
      </c>
    </row>
    <row r="1242" spans="1:11" x14ac:dyDescent="0.25">
      <c r="A1242">
        <v>1241</v>
      </c>
    </row>
    <row r="1243" spans="1:11" x14ac:dyDescent="0.25">
      <c r="A1243">
        <v>1242</v>
      </c>
    </row>
    <row r="1244" spans="1:11" x14ac:dyDescent="0.25">
      <c r="A1244">
        <v>1243</v>
      </c>
    </row>
    <row r="1245" spans="1:11" x14ac:dyDescent="0.25">
      <c r="A1245">
        <v>1244</v>
      </c>
    </row>
    <row r="1246" spans="1:11" x14ac:dyDescent="0.25">
      <c r="A1246">
        <v>1245</v>
      </c>
    </row>
    <row r="1247" spans="1:11" x14ac:dyDescent="0.25">
      <c r="A1247">
        <v>1246</v>
      </c>
    </row>
    <row r="1248" spans="1:1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1" x14ac:dyDescent="0.25">
      <c r="A1265">
        <v>1264</v>
      </c>
    </row>
    <row r="1266" spans="1:11" x14ac:dyDescent="0.25">
      <c r="A1266">
        <v>1265</v>
      </c>
    </row>
    <row r="1267" spans="1:11" x14ac:dyDescent="0.25">
      <c r="A1267">
        <v>1266</v>
      </c>
    </row>
    <row r="1268" spans="1:11" x14ac:dyDescent="0.25">
      <c r="A1268">
        <v>1267</v>
      </c>
    </row>
    <row r="1269" spans="1:11" x14ac:dyDescent="0.25">
      <c r="A1269">
        <v>1268</v>
      </c>
    </row>
    <row r="1270" spans="1:11" x14ac:dyDescent="0.25">
      <c r="A1270">
        <v>1269</v>
      </c>
    </row>
    <row r="1271" spans="1:11" x14ac:dyDescent="0.25">
      <c r="A1271">
        <v>1270</v>
      </c>
      <c r="J1271">
        <v>39.330207000000001</v>
      </c>
      <c r="K1271">
        <v>13.136718999999999</v>
      </c>
    </row>
    <row r="1272" spans="1:11" x14ac:dyDescent="0.25">
      <c r="A1272">
        <v>1271</v>
      </c>
      <c r="D1272">
        <v>46.174636</v>
      </c>
      <c r="E1272">
        <v>5.3612500000000001</v>
      </c>
    </row>
    <row r="1273" spans="1:11" x14ac:dyDescent="0.25">
      <c r="A1273">
        <v>1272</v>
      </c>
      <c r="D1273">
        <v>46.243907</v>
      </c>
      <c r="E1273">
        <v>5.402291</v>
      </c>
    </row>
    <row r="1274" spans="1:11" x14ac:dyDescent="0.25">
      <c r="A1274">
        <v>1273</v>
      </c>
      <c r="D1274">
        <v>46.255679999999998</v>
      </c>
      <c r="E1274">
        <v>5.3857290000000004</v>
      </c>
    </row>
    <row r="1275" spans="1:11" x14ac:dyDescent="0.25">
      <c r="A1275">
        <v>1274</v>
      </c>
      <c r="D1275">
        <v>46.207084000000002</v>
      </c>
      <c r="E1275">
        <v>5.3272399999999998</v>
      </c>
    </row>
    <row r="1276" spans="1:11" x14ac:dyDescent="0.25">
      <c r="A1276">
        <v>1275</v>
      </c>
      <c r="D1276">
        <v>46.229637000000004</v>
      </c>
      <c r="E1276">
        <v>5.3425000000000002</v>
      </c>
      <c r="F1276">
        <v>38.365053000000003</v>
      </c>
      <c r="G1276">
        <v>8.5408329999999992</v>
      </c>
    </row>
    <row r="1277" spans="1:11" x14ac:dyDescent="0.25">
      <c r="A1277">
        <v>1276</v>
      </c>
      <c r="D1277">
        <v>46.291094999999999</v>
      </c>
      <c r="E1277">
        <v>5.3695310000000003</v>
      </c>
      <c r="F1277">
        <v>38.380887000000001</v>
      </c>
      <c r="G1277">
        <v>8.5061450000000001</v>
      </c>
    </row>
    <row r="1278" spans="1:11" x14ac:dyDescent="0.25">
      <c r="A1278">
        <v>1277</v>
      </c>
      <c r="D1278">
        <v>46.285834999999999</v>
      </c>
      <c r="E1278">
        <v>5.377135</v>
      </c>
      <c r="F1278">
        <v>38.365780999999998</v>
      </c>
      <c r="G1278">
        <v>8.4747920000000008</v>
      </c>
    </row>
    <row r="1279" spans="1:11" x14ac:dyDescent="0.25">
      <c r="A1279">
        <v>1278</v>
      </c>
      <c r="D1279">
        <v>46.248542</v>
      </c>
      <c r="E1279">
        <v>5.3523440000000004</v>
      </c>
      <c r="F1279">
        <v>38.326195999999996</v>
      </c>
      <c r="G1279">
        <v>8.4864580000000007</v>
      </c>
    </row>
    <row r="1280" spans="1:11" x14ac:dyDescent="0.25">
      <c r="A1280">
        <v>1279</v>
      </c>
      <c r="D1280">
        <v>46.226249000000003</v>
      </c>
      <c r="E1280">
        <v>5.373958</v>
      </c>
      <c r="F1280">
        <v>38.331096000000002</v>
      </c>
      <c r="G1280">
        <v>8.490729</v>
      </c>
    </row>
    <row r="1281" spans="1:9" x14ac:dyDescent="0.25">
      <c r="A1281">
        <v>1280</v>
      </c>
      <c r="D1281">
        <v>46.196147000000003</v>
      </c>
      <c r="E1281">
        <v>5.3591670000000002</v>
      </c>
      <c r="F1281">
        <v>38.337761999999998</v>
      </c>
      <c r="G1281">
        <v>8.5001560000000005</v>
      </c>
    </row>
    <row r="1282" spans="1:9" x14ac:dyDescent="0.25">
      <c r="A1282">
        <v>1281</v>
      </c>
      <c r="D1282">
        <v>46.260105000000003</v>
      </c>
      <c r="E1282">
        <v>5.3722919999999998</v>
      </c>
      <c r="F1282">
        <v>38.346719</v>
      </c>
      <c r="G1282">
        <v>8.47776</v>
      </c>
    </row>
    <row r="1283" spans="1:9" x14ac:dyDescent="0.25">
      <c r="A1283">
        <v>1282</v>
      </c>
      <c r="D1283">
        <v>46.288696000000002</v>
      </c>
      <c r="E1283">
        <v>5.3469790000000001</v>
      </c>
      <c r="F1283">
        <v>38.336979999999997</v>
      </c>
      <c r="G1283">
        <v>8.4987499999999994</v>
      </c>
    </row>
    <row r="1284" spans="1:9" x14ac:dyDescent="0.25">
      <c r="A1284">
        <v>1283</v>
      </c>
      <c r="D1284">
        <v>46.174636</v>
      </c>
      <c r="E1284">
        <v>5.3612500000000001</v>
      </c>
      <c r="F1284">
        <v>38.321823000000002</v>
      </c>
      <c r="G1284">
        <v>8.5188020000000009</v>
      </c>
    </row>
    <row r="1285" spans="1:9" x14ac:dyDescent="0.25">
      <c r="A1285">
        <v>1284</v>
      </c>
      <c r="D1285">
        <v>46.174636</v>
      </c>
      <c r="E1285">
        <v>5.3612500000000001</v>
      </c>
      <c r="F1285">
        <v>38.322343000000004</v>
      </c>
      <c r="G1285">
        <v>8.5027609999999996</v>
      </c>
    </row>
    <row r="1286" spans="1:9" x14ac:dyDescent="0.25">
      <c r="A1286">
        <v>1285</v>
      </c>
      <c r="F1286">
        <v>38.340209000000002</v>
      </c>
      <c r="G1286">
        <v>8.4888019999999997</v>
      </c>
      <c r="H1286">
        <v>45.301563000000002</v>
      </c>
      <c r="I1286">
        <v>4.7381770000000003</v>
      </c>
    </row>
    <row r="1287" spans="1:9" x14ac:dyDescent="0.25">
      <c r="A1287">
        <v>1286</v>
      </c>
      <c r="F1287">
        <v>38.234374000000003</v>
      </c>
      <c r="G1287">
        <v>8.3669790000000006</v>
      </c>
      <c r="H1287">
        <v>45.300364999999999</v>
      </c>
      <c r="I1287">
        <v>4.7606770000000003</v>
      </c>
    </row>
    <row r="1288" spans="1:9" x14ac:dyDescent="0.25">
      <c r="A1288">
        <v>1287</v>
      </c>
      <c r="F1288">
        <v>38.365053000000003</v>
      </c>
      <c r="G1288">
        <v>8.5408329999999992</v>
      </c>
      <c r="H1288">
        <v>45.297969000000002</v>
      </c>
      <c r="I1288">
        <v>4.7690109999999999</v>
      </c>
    </row>
    <row r="1289" spans="1:9" x14ac:dyDescent="0.25">
      <c r="A1289">
        <v>1288</v>
      </c>
      <c r="H1289">
        <v>45.309898000000004</v>
      </c>
      <c r="I1289">
        <v>4.748437</v>
      </c>
    </row>
    <row r="1290" spans="1:9" x14ac:dyDescent="0.25">
      <c r="A1290">
        <v>1289</v>
      </c>
      <c r="H1290">
        <v>45.299689999999998</v>
      </c>
      <c r="I1290">
        <v>4.7552599999999998</v>
      </c>
    </row>
    <row r="1291" spans="1:9" x14ac:dyDescent="0.25">
      <c r="A1291">
        <v>1290</v>
      </c>
      <c r="B1291">
        <v>59.892291</v>
      </c>
      <c r="C1291">
        <v>6.0619269999999998</v>
      </c>
      <c r="H1291">
        <v>45.313487000000002</v>
      </c>
      <c r="I1291">
        <v>4.8064580000000001</v>
      </c>
    </row>
    <row r="1292" spans="1:9" x14ac:dyDescent="0.25">
      <c r="A1292">
        <v>1291</v>
      </c>
      <c r="B1292">
        <v>59.893751999999999</v>
      </c>
      <c r="C1292">
        <v>6.0808850000000003</v>
      </c>
      <c r="H1292">
        <v>45.306564000000002</v>
      </c>
      <c r="I1292">
        <v>4.8236980000000003</v>
      </c>
    </row>
    <row r="1293" spans="1:9" x14ac:dyDescent="0.25">
      <c r="A1293">
        <v>1292</v>
      </c>
      <c r="B1293">
        <v>59.921458999999999</v>
      </c>
      <c r="C1293">
        <v>6.0796349999999997</v>
      </c>
      <c r="H1293">
        <v>45.324687000000004</v>
      </c>
      <c r="I1293">
        <v>4.8158849999999997</v>
      </c>
    </row>
    <row r="1294" spans="1:9" x14ac:dyDescent="0.25">
      <c r="A1294">
        <v>1293</v>
      </c>
      <c r="B1294">
        <v>59.893131000000004</v>
      </c>
      <c r="C1294">
        <v>6.0869790000000004</v>
      </c>
      <c r="H1294">
        <v>45.309165</v>
      </c>
      <c r="I1294">
        <v>4.8203639999999996</v>
      </c>
    </row>
    <row r="1295" spans="1:9" x14ac:dyDescent="0.25">
      <c r="A1295">
        <v>1294</v>
      </c>
      <c r="B1295">
        <v>59.903956999999998</v>
      </c>
      <c r="C1295">
        <v>6.0992709999999999</v>
      </c>
      <c r="H1295">
        <v>45.328074999999998</v>
      </c>
      <c r="I1295">
        <v>4.8466139999999998</v>
      </c>
    </row>
    <row r="1296" spans="1:9" x14ac:dyDescent="0.25">
      <c r="A1296">
        <v>1295</v>
      </c>
      <c r="B1296">
        <v>59.900676000000004</v>
      </c>
      <c r="C1296">
        <v>6.100625</v>
      </c>
      <c r="H1296">
        <v>45.301563000000002</v>
      </c>
      <c r="I1296">
        <v>4.7381770000000003</v>
      </c>
    </row>
    <row r="1297" spans="1:9" x14ac:dyDescent="0.25">
      <c r="A1297">
        <v>1296</v>
      </c>
      <c r="B1297">
        <v>59.899481999999999</v>
      </c>
      <c r="C1297">
        <v>6.1058339999999998</v>
      </c>
    </row>
    <row r="1298" spans="1:9" x14ac:dyDescent="0.25">
      <c r="A1298">
        <v>1297</v>
      </c>
      <c r="B1298">
        <v>59.910834999999999</v>
      </c>
      <c r="C1298">
        <v>6.1080730000000001</v>
      </c>
    </row>
    <row r="1299" spans="1:9" x14ac:dyDescent="0.25">
      <c r="A1299">
        <v>1298</v>
      </c>
      <c r="B1299">
        <v>59.921668000000004</v>
      </c>
      <c r="C1299">
        <v>6.0948440000000002</v>
      </c>
    </row>
    <row r="1300" spans="1:9" x14ac:dyDescent="0.25">
      <c r="A1300">
        <v>1299</v>
      </c>
      <c r="B1300">
        <v>59.932501999999999</v>
      </c>
      <c r="C1300">
        <v>6.0916139999999999</v>
      </c>
    </row>
    <row r="1301" spans="1:9" x14ac:dyDescent="0.25">
      <c r="A1301">
        <v>1300</v>
      </c>
      <c r="B1301">
        <v>59.886360000000003</v>
      </c>
      <c r="C1301">
        <v>6.1754160000000002</v>
      </c>
      <c r="D1301">
        <v>66.267341000000002</v>
      </c>
      <c r="E1301">
        <v>4.8986460000000003</v>
      </c>
    </row>
    <row r="1302" spans="1:9" x14ac:dyDescent="0.25">
      <c r="A1302">
        <v>1301</v>
      </c>
      <c r="B1302">
        <v>59.892291</v>
      </c>
      <c r="C1302">
        <v>6.0619269999999998</v>
      </c>
      <c r="D1302">
        <v>66.248283000000001</v>
      </c>
      <c r="E1302">
        <v>4.8350520000000001</v>
      </c>
    </row>
    <row r="1303" spans="1:9" x14ac:dyDescent="0.25">
      <c r="A1303">
        <v>1302</v>
      </c>
      <c r="D1303">
        <v>66.288436000000004</v>
      </c>
      <c r="E1303">
        <v>4.8459890000000003</v>
      </c>
    </row>
    <row r="1304" spans="1:9" x14ac:dyDescent="0.25">
      <c r="A1304">
        <v>1303</v>
      </c>
      <c r="D1304">
        <v>66.261875000000003</v>
      </c>
      <c r="E1304">
        <v>4.8208849999999996</v>
      </c>
    </row>
    <row r="1305" spans="1:9" x14ac:dyDescent="0.25">
      <c r="A1305">
        <v>1304</v>
      </c>
      <c r="D1305">
        <v>66.282759999999996</v>
      </c>
      <c r="E1305">
        <v>4.8529169999999997</v>
      </c>
      <c r="F1305">
        <v>60.734999999999999</v>
      </c>
      <c r="G1305">
        <v>8.2089049999999997</v>
      </c>
    </row>
    <row r="1306" spans="1:9" x14ac:dyDescent="0.25">
      <c r="A1306">
        <v>1305</v>
      </c>
      <c r="D1306">
        <v>66.267761000000007</v>
      </c>
      <c r="E1306">
        <v>4.8502599999999996</v>
      </c>
      <c r="F1306">
        <v>60.654688999999998</v>
      </c>
      <c r="G1306">
        <v>8.1808340000000008</v>
      </c>
    </row>
    <row r="1307" spans="1:9" x14ac:dyDescent="0.25">
      <c r="A1307">
        <v>1306</v>
      </c>
      <c r="D1307">
        <v>66.273387</v>
      </c>
      <c r="E1307">
        <v>4.8530730000000002</v>
      </c>
      <c r="F1307">
        <v>60.683387000000003</v>
      </c>
      <c r="G1307">
        <v>8.1774480000000001</v>
      </c>
    </row>
    <row r="1308" spans="1:9" x14ac:dyDescent="0.25">
      <c r="A1308">
        <v>1307</v>
      </c>
      <c r="D1308">
        <v>66.231098000000003</v>
      </c>
      <c r="E1308">
        <v>4.82125</v>
      </c>
      <c r="F1308">
        <v>60.703231000000002</v>
      </c>
      <c r="G1308">
        <v>8.1778130000000004</v>
      </c>
    </row>
    <row r="1309" spans="1:9" x14ac:dyDescent="0.25">
      <c r="A1309">
        <v>1308</v>
      </c>
      <c r="D1309">
        <v>66.32260500000001</v>
      </c>
      <c r="E1309">
        <v>4.8920310000000002</v>
      </c>
      <c r="F1309">
        <v>60.648699999999998</v>
      </c>
      <c r="G1309">
        <v>8.179843</v>
      </c>
    </row>
    <row r="1310" spans="1:9" x14ac:dyDescent="0.25">
      <c r="A1310">
        <v>1309</v>
      </c>
      <c r="D1310">
        <v>66.267341000000002</v>
      </c>
      <c r="E1310">
        <v>4.8986460000000003</v>
      </c>
      <c r="F1310">
        <v>60.627136</v>
      </c>
      <c r="G1310">
        <v>8.1530719999999999</v>
      </c>
      <c r="H1310">
        <v>64.288959000000006</v>
      </c>
      <c r="I1310">
        <v>4.8086979999999997</v>
      </c>
    </row>
    <row r="1311" spans="1:9" x14ac:dyDescent="0.25">
      <c r="A1311">
        <v>1310</v>
      </c>
      <c r="F1311">
        <v>60.643180000000001</v>
      </c>
      <c r="G1311">
        <v>8.1452609999999996</v>
      </c>
      <c r="H1311">
        <v>64.321357000000006</v>
      </c>
      <c r="I1311">
        <v>4.7996350000000003</v>
      </c>
    </row>
    <row r="1312" spans="1:9" x14ac:dyDescent="0.25">
      <c r="A1312">
        <v>1311</v>
      </c>
      <c r="F1312">
        <v>60.630102999999998</v>
      </c>
      <c r="G1312">
        <v>8.1319789999999994</v>
      </c>
      <c r="H1312">
        <v>64.324168999999998</v>
      </c>
      <c r="I1312">
        <v>4.7834380000000003</v>
      </c>
    </row>
    <row r="1313" spans="1:9" x14ac:dyDescent="0.25">
      <c r="A1313">
        <v>1312</v>
      </c>
      <c r="F1313">
        <v>60.642398</v>
      </c>
      <c r="G1313">
        <v>8.1285930000000004</v>
      </c>
      <c r="H1313">
        <v>64.324687000000011</v>
      </c>
      <c r="I1313">
        <v>4.792135</v>
      </c>
    </row>
    <row r="1314" spans="1:9" x14ac:dyDescent="0.25">
      <c r="A1314">
        <v>1313</v>
      </c>
      <c r="F1314">
        <v>60.734999999999999</v>
      </c>
      <c r="G1314">
        <v>8.2089049999999997</v>
      </c>
      <c r="H1314">
        <v>64.320212999999995</v>
      </c>
      <c r="I1314">
        <v>4.8102080000000003</v>
      </c>
    </row>
    <row r="1315" spans="1:9" x14ac:dyDescent="0.25">
      <c r="A1315">
        <v>1314</v>
      </c>
      <c r="F1315">
        <v>60.734999999999999</v>
      </c>
      <c r="G1315">
        <v>8.2089049999999997</v>
      </c>
      <c r="H1315">
        <v>64.358694999999997</v>
      </c>
      <c r="I1315">
        <v>4.8102600000000004</v>
      </c>
    </row>
    <row r="1316" spans="1:9" x14ac:dyDescent="0.25">
      <c r="A1316">
        <v>1315</v>
      </c>
      <c r="B1316">
        <v>78.255520000000004</v>
      </c>
      <c r="C1316">
        <v>6.9993889999999999</v>
      </c>
      <c r="H1316">
        <v>64.400157000000007</v>
      </c>
      <c r="I1316">
        <v>4.7511979999999996</v>
      </c>
    </row>
    <row r="1317" spans="1:9" x14ac:dyDescent="0.25">
      <c r="A1317">
        <v>1316</v>
      </c>
      <c r="B1317">
        <v>78.265311000000011</v>
      </c>
      <c r="C1317">
        <v>6.9944410000000001</v>
      </c>
      <c r="H1317">
        <v>64.315680999999998</v>
      </c>
      <c r="I1317">
        <v>4.7558860000000003</v>
      </c>
    </row>
    <row r="1318" spans="1:9" x14ac:dyDescent="0.25">
      <c r="A1318">
        <v>1317</v>
      </c>
      <c r="B1318">
        <v>78.279381000000001</v>
      </c>
      <c r="C1318">
        <v>6.972899</v>
      </c>
      <c r="H1318">
        <v>64.288959000000006</v>
      </c>
      <c r="I1318">
        <v>4.8086979999999997</v>
      </c>
    </row>
    <row r="1319" spans="1:9" x14ac:dyDescent="0.25">
      <c r="A1319">
        <v>1318</v>
      </c>
      <c r="B1319">
        <v>78.267424000000005</v>
      </c>
      <c r="C1319">
        <v>6.9865560000000002</v>
      </c>
    </row>
    <row r="1320" spans="1:9" x14ac:dyDescent="0.25">
      <c r="A1320">
        <v>1319</v>
      </c>
      <c r="B1320">
        <v>78.290821000000008</v>
      </c>
      <c r="C1320">
        <v>6.9764549999999996</v>
      </c>
    </row>
    <row r="1321" spans="1:9" x14ac:dyDescent="0.25">
      <c r="A1321">
        <v>1320</v>
      </c>
      <c r="B1321">
        <v>78.289326000000003</v>
      </c>
      <c r="C1321">
        <v>6.9790320000000001</v>
      </c>
    </row>
    <row r="1322" spans="1:9" x14ac:dyDescent="0.25">
      <c r="A1322">
        <v>1321</v>
      </c>
      <c r="B1322">
        <v>78.324268000000004</v>
      </c>
      <c r="C1322">
        <v>6.9777440000000004</v>
      </c>
    </row>
    <row r="1323" spans="1:9" x14ac:dyDescent="0.25">
      <c r="A1323">
        <v>1322</v>
      </c>
      <c r="B1323">
        <v>78.334317000000013</v>
      </c>
      <c r="C1323">
        <v>7.0051610000000002</v>
      </c>
    </row>
    <row r="1324" spans="1:9" x14ac:dyDescent="0.25">
      <c r="A1324">
        <v>1323</v>
      </c>
      <c r="B1324">
        <v>78.267218000000014</v>
      </c>
      <c r="C1324">
        <v>6.9910920000000001</v>
      </c>
      <c r="D1324">
        <v>83.827944000000002</v>
      </c>
      <c r="E1324">
        <v>5.6403990000000004</v>
      </c>
    </row>
    <row r="1325" spans="1:9" x14ac:dyDescent="0.25">
      <c r="A1325">
        <v>1324</v>
      </c>
      <c r="B1325">
        <v>78.255520000000004</v>
      </c>
      <c r="C1325">
        <v>6.9993889999999999</v>
      </c>
      <c r="D1325">
        <v>83.838404000000011</v>
      </c>
      <c r="E1325">
        <v>5.6884819999999996</v>
      </c>
    </row>
    <row r="1326" spans="1:9" x14ac:dyDescent="0.25">
      <c r="A1326">
        <v>1325</v>
      </c>
      <c r="B1326">
        <v>78.255520000000004</v>
      </c>
      <c r="C1326">
        <v>6.9993889999999999</v>
      </c>
      <c r="D1326">
        <v>83.83871400000001</v>
      </c>
      <c r="E1326">
        <v>5.7027570000000001</v>
      </c>
    </row>
    <row r="1327" spans="1:9" x14ac:dyDescent="0.25">
      <c r="A1327">
        <v>1326</v>
      </c>
      <c r="D1327">
        <v>83.824336000000002</v>
      </c>
      <c r="E1327">
        <v>5.691935</v>
      </c>
    </row>
    <row r="1328" spans="1:9" x14ac:dyDescent="0.25">
      <c r="A1328">
        <v>1327</v>
      </c>
      <c r="D1328">
        <v>83.808308000000011</v>
      </c>
      <c r="E1328">
        <v>5.7099200000000003</v>
      </c>
    </row>
    <row r="1329" spans="1:9" x14ac:dyDescent="0.25">
      <c r="A1329">
        <v>1328</v>
      </c>
      <c r="D1329">
        <v>83.826346000000001</v>
      </c>
      <c r="E1329">
        <v>5.7125490000000001</v>
      </c>
    </row>
    <row r="1330" spans="1:9" x14ac:dyDescent="0.25">
      <c r="A1330">
        <v>1329</v>
      </c>
      <c r="D1330">
        <v>83.775687000000005</v>
      </c>
      <c r="E1330">
        <v>5.701314</v>
      </c>
      <c r="F1330">
        <v>81.611920000000012</v>
      </c>
      <c r="G1330">
        <v>8.4797449999999994</v>
      </c>
    </row>
    <row r="1331" spans="1:9" x14ac:dyDescent="0.25">
      <c r="A1331">
        <v>1330</v>
      </c>
      <c r="D1331">
        <v>83.707814000000013</v>
      </c>
      <c r="E1331">
        <v>5.6030360000000003</v>
      </c>
      <c r="F1331">
        <v>81.558426000000011</v>
      </c>
      <c r="G1331">
        <v>8.5059240000000003</v>
      </c>
    </row>
    <row r="1332" spans="1:9" x14ac:dyDescent="0.25">
      <c r="A1332">
        <v>1331</v>
      </c>
      <c r="D1332">
        <v>83.827944000000002</v>
      </c>
      <c r="E1332">
        <v>5.6403990000000004</v>
      </c>
      <c r="F1332">
        <v>81.531421000000009</v>
      </c>
      <c r="G1332">
        <v>8.4368149999999993</v>
      </c>
      <c r="H1332">
        <v>83.126958000000002</v>
      </c>
      <c r="I1332">
        <v>4.6298409999999999</v>
      </c>
    </row>
    <row r="1333" spans="1:9" x14ac:dyDescent="0.25">
      <c r="A1333">
        <v>1332</v>
      </c>
      <c r="D1333">
        <v>83.827944000000002</v>
      </c>
      <c r="E1333">
        <v>5.6403990000000004</v>
      </c>
      <c r="F1333">
        <v>81.555694000000003</v>
      </c>
      <c r="G1333">
        <v>8.4188799999999997</v>
      </c>
      <c r="H1333">
        <v>83.129174000000006</v>
      </c>
      <c r="I1333">
        <v>4.6596799999999998</v>
      </c>
    </row>
    <row r="1334" spans="1:9" x14ac:dyDescent="0.25">
      <c r="A1334">
        <v>1333</v>
      </c>
      <c r="F1334">
        <v>81.496789000000007</v>
      </c>
      <c r="G1334">
        <v>8.4112019999999994</v>
      </c>
      <c r="H1334">
        <v>83.102737000000005</v>
      </c>
      <c r="I1334">
        <v>4.6522069999999998</v>
      </c>
    </row>
    <row r="1335" spans="1:9" x14ac:dyDescent="0.25">
      <c r="A1335">
        <v>1334</v>
      </c>
      <c r="F1335">
        <v>81.493130000000008</v>
      </c>
      <c r="G1335">
        <v>8.4767550000000007</v>
      </c>
      <c r="H1335">
        <v>83.091605000000015</v>
      </c>
      <c r="I1335">
        <v>4.6374680000000001</v>
      </c>
    </row>
    <row r="1336" spans="1:9" x14ac:dyDescent="0.25">
      <c r="A1336">
        <v>1335</v>
      </c>
      <c r="F1336">
        <v>81.51554800000001</v>
      </c>
      <c r="G1336">
        <v>8.4943279999999994</v>
      </c>
      <c r="H1336">
        <v>83.099438000000006</v>
      </c>
      <c r="I1336">
        <v>4.6179360000000003</v>
      </c>
    </row>
    <row r="1337" spans="1:9" x14ac:dyDescent="0.25">
      <c r="A1337">
        <v>1336</v>
      </c>
      <c r="F1337">
        <v>81.495346000000012</v>
      </c>
      <c r="G1337">
        <v>8.4863929999999996</v>
      </c>
      <c r="H1337">
        <v>83.093305000000015</v>
      </c>
      <c r="I1337">
        <v>4.5996920000000001</v>
      </c>
    </row>
    <row r="1338" spans="1:9" x14ac:dyDescent="0.25">
      <c r="A1338">
        <v>1337</v>
      </c>
      <c r="F1338">
        <v>81.523485000000008</v>
      </c>
      <c r="G1338">
        <v>8.5251979999999996</v>
      </c>
      <c r="H1338">
        <v>83.10696200000001</v>
      </c>
      <c r="I1338">
        <v>4.5809340000000001</v>
      </c>
    </row>
    <row r="1339" spans="1:9" x14ac:dyDescent="0.25">
      <c r="A1339">
        <v>1338</v>
      </c>
      <c r="F1339">
        <v>81.611920000000012</v>
      </c>
      <c r="G1339">
        <v>8.4797449999999994</v>
      </c>
      <c r="H1339">
        <v>83.153447</v>
      </c>
      <c r="I1339">
        <v>4.5483120000000001</v>
      </c>
    </row>
    <row r="1340" spans="1:9" x14ac:dyDescent="0.25">
      <c r="A1340">
        <v>1339</v>
      </c>
      <c r="B1340">
        <v>100.919465</v>
      </c>
      <c r="C1340">
        <v>7.2887089999999999</v>
      </c>
      <c r="H1340">
        <v>83.126958000000002</v>
      </c>
      <c r="I1340">
        <v>4.6298409999999999</v>
      </c>
    </row>
    <row r="1341" spans="1:9" x14ac:dyDescent="0.25">
      <c r="A1341">
        <v>1340</v>
      </c>
      <c r="B1341">
        <v>100.93116500000001</v>
      </c>
      <c r="C1341">
        <v>7.2984489999999997</v>
      </c>
    </row>
    <row r="1342" spans="1:9" x14ac:dyDescent="0.25">
      <c r="A1342">
        <v>1341</v>
      </c>
      <c r="B1342">
        <v>100.91498300000001</v>
      </c>
      <c r="C1342">
        <v>7.2781960000000003</v>
      </c>
    </row>
    <row r="1343" spans="1:9" x14ac:dyDescent="0.25">
      <c r="A1343">
        <v>1342</v>
      </c>
      <c r="B1343">
        <v>100.882306</v>
      </c>
      <c r="C1343">
        <v>7.2940170000000002</v>
      </c>
    </row>
    <row r="1344" spans="1:9" x14ac:dyDescent="0.25">
      <c r="A1344">
        <v>1343</v>
      </c>
      <c r="B1344">
        <v>100.88926400000001</v>
      </c>
      <c r="C1344">
        <v>7.2826279999999999</v>
      </c>
    </row>
    <row r="1345" spans="1:9" x14ac:dyDescent="0.25">
      <c r="A1345">
        <v>1344</v>
      </c>
      <c r="B1345">
        <v>100.911477</v>
      </c>
      <c r="C1345">
        <v>7.2828340000000003</v>
      </c>
    </row>
    <row r="1346" spans="1:9" x14ac:dyDescent="0.25">
      <c r="A1346">
        <v>1345</v>
      </c>
      <c r="B1346">
        <v>100.90405800000001</v>
      </c>
      <c r="C1346">
        <v>7.2866479999999996</v>
      </c>
    </row>
    <row r="1347" spans="1:9" x14ac:dyDescent="0.25">
      <c r="A1347">
        <v>1346</v>
      </c>
      <c r="B1347">
        <v>100.92039200000001</v>
      </c>
      <c r="C1347">
        <v>7.2758250000000002</v>
      </c>
      <c r="D1347">
        <v>106.929427</v>
      </c>
      <c r="E1347">
        <v>5.6920890000000002</v>
      </c>
    </row>
    <row r="1348" spans="1:9" x14ac:dyDescent="0.25">
      <c r="A1348">
        <v>1347</v>
      </c>
      <c r="B1348">
        <v>100.919465</v>
      </c>
      <c r="C1348">
        <v>7.2887089999999999</v>
      </c>
      <c r="D1348">
        <v>106.93973099999999</v>
      </c>
      <c r="E1348">
        <v>5.6703409999999996</v>
      </c>
    </row>
    <row r="1349" spans="1:9" x14ac:dyDescent="0.25">
      <c r="A1349">
        <v>1348</v>
      </c>
      <c r="B1349">
        <v>100.919465</v>
      </c>
      <c r="C1349">
        <v>7.2887089999999999</v>
      </c>
      <c r="D1349">
        <v>106.935249</v>
      </c>
      <c r="E1349">
        <v>5.6410689999999999</v>
      </c>
    </row>
    <row r="1350" spans="1:9" x14ac:dyDescent="0.25">
      <c r="A1350">
        <v>1349</v>
      </c>
      <c r="D1350">
        <v>106.924014</v>
      </c>
      <c r="E1350">
        <v>5.6507579999999997</v>
      </c>
    </row>
    <row r="1351" spans="1:9" x14ac:dyDescent="0.25">
      <c r="A1351">
        <v>1350</v>
      </c>
      <c r="D1351">
        <v>106.91514900000001</v>
      </c>
      <c r="E1351">
        <v>5.6287520000000004</v>
      </c>
    </row>
    <row r="1352" spans="1:9" x14ac:dyDescent="0.25">
      <c r="A1352">
        <v>1351</v>
      </c>
      <c r="D1352">
        <v>106.981731</v>
      </c>
      <c r="E1352">
        <v>5.6150960000000003</v>
      </c>
    </row>
    <row r="1353" spans="1:9" x14ac:dyDescent="0.25">
      <c r="A1353">
        <v>1352</v>
      </c>
      <c r="D1353">
        <v>106.929427</v>
      </c>
      <c r="E1353">
        <v>5.6920890000000002</v>
      </c>
    </row>
    <row r="1354" spans="1:9" x14ac:dyDescent="0.25">
      <c r="A1354">
        <v>1353</v>
      </c>
      <c r="D1354">
        <v>106.929427</v>
      </c>
      <c r="E1354">
        <v>5.6920890000000002</v>
      </c>
      <c r="F1354">
        <v>106.490859</v>
      </c>
      <c r="G1354">
        <v>9.0659080000000003</v>
      </c>
    </row>
    <row r="1355" spans="1:9" x14ac:dyDescent="0.25">
      <c r="A1355">
        <v>1354</v>
      </c>
      <c r="F1355">
        <v>106.481326</v>
      </c>
      <c r="G1355">
        <v>9.0784839999999996</v>
      </c>
      <c r="H1355">
        <v>107.62474400000001</v>
      </c>
      <c r="I1355">
        <v>4.6292739999999997</v>
      </c>
    </row>
    <row r="1356" spans="1:9" x14ac:dyDescent="0.25">
      <c r="A1356">
        <v>1355</v>
      </c>
      <c r="F1356">
        <v>106.51827600000001</v>
      </c>
      <c r="G1356">
        <v>9.1048179999999999</v>
      </c>
      <c r="H1356">
        <v>107.65622999999999</v>
      </c>
      <c r="I1356">
        <v>4.6121129999999999</v>
      </c>
    </row>
    <row r="1357" spans="1:9" x14ac:dyDescent="0.25">
      <c r="A1357">
        <v>1356</v>
      </c>
      <c r="F1357">
        <v>106.477153</v>
      </c>
      <c r="G1357">
        <v>9.1114650000000008</v>
      </c>
      <c r="H1357">
        <v>107.635459</v>
      </c>
      <c r="I1357">
        <v>4.6112880000000001</v>
      </c>
    </row>
    <row r="1358" spans="1:9" x14ac:dyDescent="0.25">
      <c r="A1358">
        <v>1357</v>
      </c>
      <c r="F1358">
        <v>106.493797</v>
      </c>
      <c r="G1358">
        <v>9.1024989999999999</v>
      </c>
      <c r="H1358">
        <v>107.59608800000001</v>
      </c>
      <c r="I1358">
        <v>4.6063919999999996</v>
      </c>
    </row>
    <row r="1359" spans="1:9" x14ac:dyDescent="0.25">
      <c r="A1359">
        <v>1358</v>
      </c>
      <c r="F1359">
        <v>106.489982</v>
      </c>
      <c r="G1359">
        <v>9.1164129999999997</v>
      </c>
      <c r="H1359">
        <v>107.606033</v>
      </c>
      <c r="I1359">
        <v>4.6044340000000004</v>
      </c>
    </row>
    <row r="1360" spans="1:9" x14ac:dyDescent="0.25">
      <c r="A1360">
        <v>1359</v>
      </c>
      <c r="F1360">
        <v>106.52358599999999</v>
      </c>
      <c r="G1360">
        <v>9.1204330000000002</v>
      </c>
      <c r="H1360">
        <v>107.628604</v>
      </c>
      <c r="I1360">
        <v>4.6093299999999999</v>
      </c>
    </row>
    <row r="1361" spans="1:9" x14ac:dyDescent="0.25">
      <c r="A1361">
        <v>1360</v>
      </c>
      <c r="F1361">
        <v>106.505134</v>
      </c>
      <c r="G1361">
        <v>9.1414589999999993</v>
      </c>
      <c r="H1361">
        <v>107.627059</v>
      </c>
      <c r="I1361">
        <v>4.5907770000000001</v>
      </c>
    </row>
    <row r="1362" spans="1:9" x14ac:dyDescent="0.25">
      <c r="A1362">
        <v>1361</v>
      </c>
      <c r="F1362">
        <v>106.490859</v>
      </c>
      <c r="G1362">
        <v>9.0659080000000003</v>
      </c>
      <c r="H1362">
        <v>107.62474400000001</v>
      </c>
      <c r="I1362">
        <v>4.6292739999999997</v>
      </c>
    </row>
    <row r="1363" spans="1:9" x14ac:dyDescent="0.25">
      <c r="A1363">
        <v>1362</v>
      </c>
      <c r="B1363">
        <v>125.87236000000001</v>
      </c>
      <c r="C1363">
        <v>7.0185599999999999</v>
      </c>
    </row>
    <row r="1364" spans="1:9" x14ac:dyDescent="0.25">
      <c r="A1364">
        <v>1363</v>
      </c>
      <c r="B1364">
        <v>125.95259799999999</v>
      </c>
      <c r="C1364">
        <v>6.9990800000000002</v>
      </c>
    </row>
    <row r="1365" spans="1:9" x14ac:dyDescent="0.25">
      <c r="A1365">
        <v>1364</v>
      </c>
      <c r="B1365">
        <v>125.884933</v>
      </c>
      <c r="C1365">
        <v>7.0111910000000002</v>
      </c>
    </row>
    <row r="1366" spans="1:9" x14ac:dyDescent="0.25">
      <c r="A1366">
        <v>1365</v>
      </c>
      <c r="B1366">
        <v>125.893024</v>
      </c>
      <c r="C1366">
        <v>7.0015530000000004</v>
      </c>
    </row>
    <row r="1367" spans="1:9" x14ac:dyDescent="0.25">
      <c r="A1367">
        <v>1366</v>
      </c>
      <c r="B1367">
        <v>125.952956</v>
      </c>
      <c r="C1367">
        <v>7.0048519999999996</v>
      </c>
    </row>
    <row r="1368" spans="1:9" x14ac:dyDescent="0.25">
      <c r="A1368">
        <v>1367</v>
      </c>
      <c r="B1368">
        <v>126.01871800000001</v>
      </c>
      <c r="C1368">
        <v>6.9994399999999999</v>
      </c>
      <c r="D1368">
        <v>131.931892</v>
      </c>
      <c r="E1368">
        <v>5.4855349999999996</v>
      </c>
    </row>
    <row r="1369" spans="1:9" x14ac:dyDescent="0.25">
      <c r="A1369">
        <v>1368</v>
      </c>
      <c r="B1369">
        <v>126.05134100000001</v>
      </c>
      <c r="C1369">
        <v>7.0270630000000001</v>
      </c>
      <c r="D1369">
        <v>131.912826</v>
      </c>
      <c r="E1369">
        <v>5.495018</v>
      </c>
    </row>
    <row r="1370" spans="1:9" x14ac:dyDescent="0.25">
      <c r="A1370">
        <v>1369</v>
      </c>
      <c r="B1370">
        <v>125.87236000000001</v>
      </c>
      <c r="C1370">
        <v>7.0185599999999999</v>
      </c>
      <c r="D1370">
        <v>131.966117</v>
      </c>
      <c r="E1370">
        <v>5.5343390000000001</v>
      </c>
    </row>
    <row r="1371" spans="1:9" x14ac:dyDescent="0.25">
      <c r="A1371">
        <v>1370</v>
      </c>
      <c r="D1371">
        <v>131.951019</v>
      </c>
      <c r="E1371">
        <v>5.550624</v>
      </c>
    </row>
    <row r="1372" spans="1:9" x14ac:dyDescent="0.25">
      <c r="A1372">
        <v>1371</v>
      </c>
      <c r="D1372">
        <v>131.956943</v>
      </c>
      <c r="E1372">
        <v>5.5022330000000004</v>
      </c>
    </row>
    <row r="1373" spans="1:9" x14ac:dyDescent="0.25">
      <c r="A1373">
        <v>1372</v>
      </c>
      <c r="D1373">
        <v>131.91380599999999</v>
      </c>
      <c r="E1373">
        <v>5.4711059999999998</v>
      </c>
    </row>
    <row r="1374" spans="1:9" x14ac:dyDescent="0.25">
      <c r="A1374">
        <v>1373</v>
      </c>
      <c r="D1374">
        <v>131.90515099999999</v>
      </c>
      <c r="E1374">
        <v>5.4698690000000001</v>
      </c>
    </row>
    <row r="1375" spans="1:9" x14ac:dyDescent="0.25">
      <c r="A1375">
        <v>1374</v>
      </c>
      <c r="D1375">
        <v>131.931892</v>
      </c>
      <c r="E1375">
        <v>5.4855349999999996</v>
      </c>
    </row>
    <row r="1376" spans="1:9" x14ac:dyDescent="0.25">
      <c r="A1376">
        <v>1375</v>
      </c>
      <c r="D1376">
        <v>131.901645</v>
      </c>
      <c r="E1376">
        <v>5.4990379999999996</v>
      </c>
      <c r="F1376">
        <v>131.493381</v>
      </c>
      <c r="G1376">
        <v>8.6087889999999998</v>
      </c>
    </row>
    <row r="1377" spans="1:9" x14ac:dyDescent="0.25">
      <c r="A1377">
        <v>1376</v>
      </c>
      <c r="F1377">
        <v>131.51456400000001</v>
      </c>
      <c r="G1377">
        <v>8.6317740000000001</v>
      </c>
      <c r="H1377">
        <v>132.661945</v>
      </c>
      <c r="I1377">
        <v>4.5973730000000002</v>
      </c>
    </row>
    <row r="1378" spans="1:9" x14ac:dyDescent="0.25">
      <c r="A1378">
        <v>1377</v>
      </c>
      <c r="F1378">
        <v>131.55362600000001</v>
      </c>
      <c r="G1378">
        <v>8.6420809999999992</v>
      </c>
      <c r="H1378">
        <v>132.661945</v>
      </c>
      <c r="I1378">
        <v>4.5973730000000002</v>
      </c>
    </row>
    <row r="1379" spans="1:9" x14ac:dyDescent="0.25">
      <c r="A1379">
        <v>1378</v>
      </c>
      <c r="F1379">
        <v>131.511112</v>
      </c>
      <c r="G1379">
        <v>8.6442449999999997</v>
      </c>
      <c r="H1379">
        <v>132.705489</v>
      </c>
      <c r="I1379">
        <v>4.6222649999999996</v>
      </c>
    </row>
    <row r="1380" spans="1:9" x14ac:dyDescent="0.25">
      <c r="A1380">
        <v>1379</v>
      </c>
      <c r="F1380">
        <v>131.51971700000001</v>
      </c>
      <c r="G1380">
        <v>8.6463070000000002</v>
      </c>
      <c r="H1380">
        <v>132.67848900000001</v>
      </c>
      <c r="I1380">
        <v>4.6051039999999999</v>
      </c>
    </row>
    <row r="1381" spans="1:9" x14ac:dyDescent="0.25">
      <c r="A1381">
        <v>1380</v>
      </c>
      <c r="F1381">
        <v>131.53409099999999</v>
      </c>
      <c r="G1381">
        <v>8.5917829999999995</v>
      </c>
      <c r="H1381">
        <v>132.69240500000001</v>
      </c>
      <c r="I1381">
        <v>4.5600100000000001</v>
      </c>
    </row>
    <row r="1382" spans="1:9" x14ac:dyDescent="0.25">
      <c r="A1382">
        <v>1381</v>
      </c>
      <c r="F1382">
        <v>131.57872700000001</v>
      </c>
      <c r="G1382">
        <v>8.6518730000000001</v>
      </c>
      <c r="H1382">
        <v>132.71317200000001</v>
      </c>
      <c r="I1382">
        <v>4.5321809999999996</v>
      </c>
    </row>
    <row r="1383" spans="1:9" x14ac:dyDescent="0.25">
      <c r="A1383">
        <v>1382</v>
      </c>
      <c r="F1383">
        <v>131.58903100000001</v>
      </c>
      <c r="G1383">
        <v>8.6336290000000009</v>
      </c>
      <c r="H1383">
        <v>132.797641</v>
      </c>
      <c r="I1383">
        <v>4.5007960000000002</v>
      </c>
    </row>
    <row r="1384" spans="1:9" x14ac:dyDescent="0.25">
      <c r="A1384">
        <v>1383</v>
      </c>
      <c r="F1384">
        <v>131.493381</v>
      </c>
      <c r="G1384">
        <v>8.6087889999999998</v>
      </c>
      <c r="H1384">
        <v>132.661945</v>
      </c>
      <c r="I1384">
        <v>4.5973730000000002</v>
      </c>
    </row>
    <row r="1385" spans="1:9" x14ac:dyDescent="0.25">
      <c r="A1385">
        <v>1384</v>
      </c>
      <c r="B1385">
        <v>158.212265</v>
      </c>
      <c r="C1385">
        <v>7.9170530000000001</v>
      </c>
    </row>
    <row r="1386" spans="1:9" x14ac:dyDescent="0.25">
      <c r="A1386">
        <v>1385</v>
      </c>
      <c r="B1386">
        <v>158.212265</v>
      </c>
      <c r="C1386">
        <v>7.9170530000000001</v>
      </c>
    </row>
    <row r="1387" spans="1:9" x14ac:dyDescent="0.25">
      <c r="A1387">
        <v>1386</v>
      </c>
      <c r="B1387">
        <v>158.189483</v>
      </c>
      <c r="C1387">
        <v>7.9253010000000002</v>
      </c>
    </row>
    <row r="1388" spans="1:9" x14ac:dyDescent="0.25">
      <c r="A1388">
        <v>1387</v>
      </c>
      <c r="B1388">
        <v>158.21705900000001</v>
      </c>
      <c r="C1388">
        <v>7.9190639999999997</v>
      </c>
    </row>
    <row r="1389" spans="1:9" x14ac:dyDescent="0.25">
      <c r="A1389">
        <v>1388</v>
      </c>
      <c r="B1389">
        <v>158.23226499999998</v>
      </c>
      <c r="C1389">
        <v>7.9080329999999996</v>
      </c>
    </row>
    <row r="1390" spans="1:9" x14ac:dyDescent="0.25">
      <c r="A1390">
        <v>1389</v>
      </c>
      <c r="B1390">
        <v>158.23226499999998</v>
      </c>
      <c r="C1390">
        <v>7.9080329999999996</v>
      </c>
      <c r="D1390">
        <v>162.692904</v>
      </c>
      <c r="E1390">
        <v>6.3344569999999996</v>
      </c>
    </row>
    <row r="1391" spans="1:9" x14ac:dyDescent="0.25">
      <c r="A1391">
        <v>1390</v>
      </c>
      <c r="B1391">
        <v>158.15139199999999</v>
      </c>
      <c r="C1391">
        <v>7.9470520000000002</v>
      </c>
      <c r="D1391">
        <v>162.65270000000001</v>
      </c>
      <c r="E1391">
        <v>6.295026</v>
      </c>
    </row>
    <row r="1392" spans="1:9" x14ac:dyDescent="0.25">
      <c r="A1392">
        <v>1391</v>
      </c>
      <c r="B1392">
        <v>158.212265</v>
      </c>
      <c r="C1392">
        <v>7.9170530000000001</v>
      </c>
      <c r="D1392">
        <v>162.69898699999999</v>
      </c>
      <c r="E1392">
        <v>6.3278080000000001</v>
      </c>
    </row>
    <row r="1393" spans="1:9" x14ac:dyDescent="0.25">
      <c r="A1393">
        <v>1392</v>
      </c>
      <c r="B1393">
        <v>158.212265</v>
      </c>
      <c r="C1393">
        <v>7.9170530000000001</v>
      </c>
      <c r="D1393">
        <v>162.72552999999999</v>
      </c>
      <c r="E1393">
        <v>6.336983</v>
      </c>
    </row>
    <row r="1394" spans="1:9" x14ac:dyDescent="0.25">
      <c r="A1394">
        <v>1393</v>
      </c>
      <c r="D1394">
        <v>162.686564</v>
      </c>
      <c r="E1394">
        <v>6.3320350000000003</v>
      </c>
    </row>
    <row r="1395" spans="1:9" x14ac:dyDescent="0.25">
      <c r="A1395">
        <v>1394</v>
      </c>
      <c r="D1395">
        <v>162.69646</v>
      </c>
      <c r="E1395">
        <v>6.3345599999999997</v>
      </c>
    </row>
    <row r="1396" spans="1:9" x14ac:dyDescent="0.25">
      <c r="A1396">
        <v>1395</v>
      </c>
      <c r="D1396">
        <v>162.714448</v>
      </c>
      <c r="E1396">
        <v>6.2186380000000003</v>
      </c>
    </row>
    <row r="1397" spans="1:9" x14ac:dyDescent="0.25">
      <c r="A1397">
        <v>1396</v>
      </c>
      <c r="D1397">
        <v>162.692904</v>
      </c>
      <c r="E1397">
        <v>6.3344569999999996</v>
      </c>
    </row>
    <row r="1398" spans="1:9" x14ac:dyDescent="0.25">
      <c r="A1398">
        <v>1397</v>
      </c>
      <c r="F1398">
        <v>163.03530799999999</v>
      </c>
      <c r="G1398">
        <v>9.3127530000000007</v>
      </c>
      <c r="H1398">
        <v>163.55074500000001</v>
      </c>
      <c r="I1398">
        <v>5.3953319999999998</v>
      </c>
    </row>
    <row r="1399" spans="1:9" x14ac:dyDescent="0.25">
      <c r="A1399">
        <v>1398</v>
      </c>
      <c r="F1399">
        <v>163.01546300000001</v>
      </c>
      <c r="G1399">
        <v>9.3193490000000008</v>
      </c>
      <c r="H1399">
        <v>163.40961799999999</v>
      </c>
      <c r="I1399">
        <v>5.4380610000000003</v>
      </c>
    </row>
    <row r="1400" spans="1:9" x14ac:dyDescent="0.25">
      <c r="A1400">
        <v>1399</v>
      </c>
      <c r="F1400">
        <v>162.958405</v>
      </c>
      <c r="G1400">
        <v>9.3437809999999999</v>
      </c>
      <c r="H1400">
        <v>163.49827299999998</v>
      </c>
      <c r="I1400">
        <v>5.4287830000000001</v>
      </c>
    </row>
    <row r="1401" spans="1:9" x14ac:dyDescent="0.25">
      <c r="A1401">
        <v>1400</v>
      </c>
      <c r="F1401">
        <v>162.95881700000001</v>
      </c>
      <c r="G1401">
        <v>9.3737790000000007</v>
      </c>
      <c r="H1401">
        <v>163.46049199999999</v>
      </c>
      <c r="I1401">
        <v>5.3978060000000001</v>
      </c>
    </row>
    <row r="1402" spans="1:9" x14ac:dyDescent="0.25">
      <c r="A1402">
        <v>1401</v>
      </c>
      <c r="F1402">
        <v>162.95021</v>
      </c>
      <c r="G1402">
        <v>9.4097580000000001</v>
      </c>
      <c r="H1402">
        <v>163.440957</v>
      </c>
      <c r="I1402">
        <v>5.3510039999999996</v>
      </c>
    </row>
    <row r="1403" spans="1:9" x14ac:dyDescent="0.25">
      <c r="A1403">
        <v>1402</v>
      </c>
      <c r="F1403">
        <v>162.90809999999999</v>
      </c>
      <c r="G1403">
        <v>9.4305810000000001</v>
      </c>
      <c r="H1403">
        <v>163.47018300000002</v>
      </c>
      <c r="I1403">
        <v>5.4183719999999997</v>
      </c>
    </row>
    <row r="1404" spans="1:9" x14ac:dyDescent="0.25">
      <c r="A1404">
        <v>1403</v>
      </c>
      <c r="F1404">
        <v>162.88274000000001</v>
      </c>
      <c r="G1404">
        <v>9.4418170000000003</v>
      </c>
      <c r="H1404">
        <v>163.55074500000001</v>
      </c>
      <c r="I1404">
        <v>5.3953319999999998</v>
      </c>
    </row>
    <row r="1405" spans="1:9" x14ac:dyDescent="0.25">
      <c r="A1405">
        <v>1404</v>
      </c>
      <c r="F1405">
        <v>163.03530799999999</v>
      </c>
      <c r="G1405">
        <v>9.3127530000000007</v>
      </c>
      <c r="H1405">
        <v>163.55074500000001</v>
      </c>
      <c r="I1405">
        <v>5.3953319999999998</v>
      </c>
    </row>
    <row r="1406" spans="1:9" x14ac:dyDescent="0.25">
      <c r="A1406">
        <v>1405</v>
      </c>
    </row>
    <row r="1407" spans="1:9" x14ac:dyDescent="0.25">
      <c r="A1407">
        <v>1406</v>
      </c>
    </row>
    <row r="1408" spans="1:9" x14ac:dyDescent="0.25">
      <c r="A1408">
        <v>1407</v>
      </c>
      <c r="B1408">
        <v>183.39072300000001</v>
      </c>
      <c r="C1408">
        <v>6.8040200000000004</v>
      </c>
    </row>
    <row r="1409" spans="1:9" x14ac:dyDescent="0.25">
      <c r="A1409">
        <v>1408</v>
      </c>
      <c r="B1409">
        <v>183.34835699999999</v>
      </c>
      <c r="C1409">
        <v>6.8079890000000001</v>
      </c>
    </row>
    <row r="1410" spans="1:9" x14ac:dyDescent="0.25">
      <c r="A1410">
        <v>1409</v>
      </c>
      <c r="B1410">
        <v>183.40293700000001</v>
      </c>
      <c r="C1410">
        <v>6.7718049999999996</v>
      </c>
    </row>
    <row r="1411" spans="1:9" x14ac:dyDescent="0.25">
      <c r="A1411">
        <v>1410</v>
      </c>
      <c r="B1411">
        <v>183.38448600000001</v>
      </c>
      <c r="C1411">
        <v>6.7817020000000001</v>
      </c>
      <c r="D1411">
        <v>188.130988</v>
      </c>
      <c r="E1411">
        <v>4.9455619999999998</v>
      </c>
    </row>
    <row r="1412" spans="1:9" x14ac:dyDescent="0.25">
      <c r="A1412">
        <v>1411</v>
      </c>
      <c r="B1412">
        <v>183.394385</v>
      </c>
      <c r="C1412">
        <v>6.7957729999999996</v>
      </c>
      <c r="D1412">
        <v>188.10763800000001</v>
      </c>
      <c r="E1412">
        <v>4.9359229999999998</v>
      </c>
    </row>
    <row r="1413" spans="1:9" x14ac:dyDescent="0.25">
      <c r="A1413">
        <v>1412</v>
      </c>
      <c r="B1413">
        <v>183.39072300000001</v>
      </c>
      <c r="C1413">
        <v>6.8040200000000004</v>
      </c>
      <c r="D1413">
        <v>188.02594199999999</v>
      </c>
      <c r="E1413">
        <v>4.9531900000000002</v>
      </c>
    </row>
    <row r="1414" spans="1:9" x14ac:dyDescent="0.25">
      <c r="A1414">
        <v>1413</v>
      </c>
      <c r="B1414">
        <v>183.39072300000001</v>
      </c>
      <c r="C1414">
        <v>6.8040200000000004</v>
      </c>
      <c r="D1414">
        <v>188.104907</v>
      </c>
      <c r="E1414">
        <v>4.942469</v>
      </c>
    </row>
    <row r="1415" spans="1:9" x14ac:dyDescent="0.25">
      <c r="A1415">
        <v>1414</v>
      </c>
      <c r="D1415">
        <v>188.130934</v>
      </c>
      <c r="E1415">
        <v>4.9437069999999999</v>
      </c>
    </row>
    <row r="1416" spans="1:9" x14ac:dyDescent="0.25">
      <c r="A1416">
        <v>1415</v>
      </c>
      <c r="D1416">
        <v>188.094233</v>
      </c>
      <c r="E1416">
        <v>4.9508190000000001</v>
      </c>
    </row>
    <row r="1417" spans="1:9" x14ac:dyDescent="0.25">
      <c r="A1417">
        <v>1416</v>
      </c>
      <c r="D1417">
        <v>188.11542</v>
      </c>
      <c r="E1417">
        <v>4.8695349999999999</v>
      </c>
    </row>
    <row r="1418" spans="1:9" x14ac:dyDescent="0.25">
      <c r="A1418">
        <v>1417</v>
      </c>
      <c r="D1418">
        <v>188.130988</v>
      </c>
      <c r="E1418">
        <v>4.9455619999999998</v>
      </c>
    </row>
    <row r="1419" spans="1:9" x14ac:dyDescent="0.25">
      <c r="A1419">
        <v>1418</v>
      </c>
    </row>
    <row r="1420" spans="1:9" x14ac:dyDescent="0.25">
      <c r="A1420">
        <v>1419</v>
      </c>
      <c r="H1420">
        <v>189.892439</v>
      </c>
      <c r="I1420">
        <v>3.9622120000000001</v>
      </c>
    </row>
    <row r="1421" spans="1:9" x14ac:dyDescent="0.25">
      <c r="A1421">
        <v>1420</v>
      </c>
      <c r="F1421">
        <v>190.432772</v>
      </c>
      <c r="G1421">
        <v>7.6615510000000002</v>
      </c>
      <c r="H1421">
        <v>189.85300699999999</v>
      </c>
      <c r="I1421">
        <v>3.914174</v>
      </c>
    </row>
    <row r="1422" spans="1:9" x14ac:dyDescent="0.25">
      <c r="A1422">
        <v>1421</v>
      </c>
      <c r="F1422">
        <v>190.451685</v>
      </c>
      <c r="G1422">
        <v>7.5940289999999999</v>
      </c>
      <c r="H1422">
        <v>189.82960700000001</v>
      </c>
      <c r="I1422">
        <v>3.8908239999999998</v>
      </c>
    </row>
    <row r="1423" spans="1:9" x14ac:dyDescent="0.25">
      <c r="A1423">
        <v>1422</v>
      </c>
      <c r="F1423">
        <v>190.461997</v>
      </c>
      <c r="G1423">
        <v>7.5883589999999996</v>
      </c>
      <c r="H1423">
        <v>189.84063600000002</v>
      </c>
      <c r="I1423">
        <v>3.9061840000000001</v>
      </c>
    </row>
    <row r="1424" spans="1:9" x14ac:dyDescent="0.25">
      <c r="A1424">
        <v>1423</v>
      </c>
      <c r="F1424">
        <v>190.428698</v>
      </c>
      <c r="G1424">
        <v>7.6221199999999998</v>
      </c>
      <c r="H1424">
        <v>189.88094599999999</v>
      </c>
      <c r="I1424">
        <v>3.8759790000000001</v>
      </c>
    </row>
    <row r="1425" spans="1:9" x14ac:dyDescent="0.25">
      <c r="A1425">
        <v>1424</v>
      </c>
      <c r="F1425">
        <v>190.46756600000001</v>
      </c>
      <c r="G1425">
        <v>7.6205740000000004</v>
      </c>
      <c r="H1425">
        <v>189.858836</v>
      </c>
      <c r="I1425">
        <v>3.866031</v>
      </c>
    </row>
    <row r="1426" spans="1:9" x14ac:dyDescent="0.25">
      <c r="A1426">
        <v>1425</v>
      </c>
      <c r="F1426">
        <v>190.544726</v>
      </c>
      <c r="G1426">
        <v>7.6252649999999997</v>
      </c>
      <c r="H1426">
        <v>189.88264699999999</v>
      </c>
      <c r="I1426">
        <v>3.813869</v>
      </c>
    </row>
    <row r="1427" spans="1:9" x14ac:dyDescent="0.25">
      <c r="A1427">
        <v>1426</v>
      </c>
      <c r="F1427">
        <v>190.432772</v>
      </c>
      <c r="G1427">
        <v>7.6615510000000002</v>
      </c>
      <c r="H1427">
        <v>189.86630500000001</v>
      </c>
      <c r="I1427">
        <v>3.8679389999999998</v>
      </c>
    </row>
    <row r="1428" spans="1:9" x14ac:dyDescent="0.25">
      <c r="A1428">
        <v>1427</v>
      </c>
      <c r="B1428">
        <v>207.525218</v>
      </c>
      <c r="C1428">
        <v>6.0064849999999996</v>
      </c>
      <c r="F1428">
        <v>190.432772</v>
      </c>
      <c r="G1428">
        <v>7.6615510000000002</v>
      </c>
      <c r="H1428">
        <v>189.892439</v>
      </c>
      <c r="I1428">
        <v>3.9622120000000001</v>
      </c>
    </row>
    <row r="1429" spans="1:9" x14ac:dyDescent="0.25">
      <c r="A1429">
        <v>1428</v>
      </c>
      <c r="B1429">
        <v>207.48846700000001</v>
      </c>
      <c r="C1429">
        <v>5.9796300000000002</v>
      </c>
    </row>
    <row r="1430" spans="1:9" x14ac:dyDescent="0.25">
      <c r="A1430">
        <v>1429</v>
      </c>
      <c r="B1430">
        <v>207.52206999999999</v>
      </c>
      <c r="C1430">
        <v>5.96793</v>
      </c>
    </row>
    <row r="1431" spans="1:9" x14ac:dyDescent="0.25">
      <c r="A1431">
        <v>1430</v>
      </c>
      <c r="B1431">
        <v>207.519034</v>
      </c>
      <c r="C1431">
        <v>5.9952480000000001</v>
      </c>
    </row>
    <row r="1432" spans="1:9" x14ac:dyDescent="0.25">
      <c r="A1432">
        <v>1431</v>
      </c>
      <c r="B1432">
        <v>207.53644800000001</v>
      </c>
      <c r="C1432">
        <v>6.0254529999999997</v>
      </c>
    </row>
    <row r="1433" spans="1:9" x14ac:dyDescent="0.25">
      <c r="A1433">
        <v>1432</v>
      </c>
      <c r="B1433">
        <v>207.55330499999999</v>
      </c>
      <c r="C1433">
        <v>6.0199379999999998</v>
      </c>
      <c r="D1433">
        <v>213.36530300000001</v>
      </c>
      <c r="E1433">
        <v>4.7156570000000002</v>
      </c>
    </row>
    <row r="1434" spans="1:9" x14ac:dyDescent="0.25">
      <c r="A1434">
        <v>1433</v>
      </c>
      <c r="B1434">
        <v>207.533976</v>
      </c>
      <c r="C1434">
        <v>5.9979290000000001</v>
      </c>
      <c r="D1434">
        <v>213.36530300000001</v>
      </c>
      <c r="E1434">
        <v>4.7156570000000002</v>
      </c>
    </row>
    <row r="1435" spans="1:9" x14ac:dyDescent="0.25">
      <c r="A1435">
        <v>1434</v>
      </c>
      <c r="B1435">
        <v>207.525218</v>
      </c>
      <c r="C1435">
        <v>6.0064849999999996</v>
      </c>
      <c r="D1435">
        <v>213.36530300000001</v>
      </c>
      <c r="E1435">
        <v>4.7156570000000002</v>
      </c>
    </row>
    <row r="1436" spans="1:9" x14ac:dyDescent="0.25">
      <c r="A1436">
        <v>1435</v>
      </c>
      <c r="D1436">
        <v>213.36530300000001</v>
      </c>
      <c r="E1436">
        <v>4.7156570000000002</v>
      </c>
    </row>
    <row r="1437" spans="1:9" x14ac:dyDescent="0.25">
      <c r="A1437">
        <v>1436</v>
      </c>
      <c r="D1437">
        <v>213.36530300000001</v>
      </c>
      <c r="E1437">
        <v>4.7156570000000002</v>
      </c>
    </row>
    <row r="1438" spans="1:9" x14ac:dyDescent="0.25">
      <c r="A1438">
        <v>1437</v>
      </c>
      <c r="D1438">
        <v>213.36530300000001</v>
      </c>
      <c r="E1438">
        <v>4.7156570000000002</v>
      </c>
    </row>
    <row r="1439" spans="1:9" x14ac:dyDescent="0.25">
      <c r="A1439">
        <v>1438</v>
      </c>
      <c r="D1439">
        <v>213.36530300000001</v>
      </c>
      <c r="E1439">
        <v>4.7156570000000002</v>
      </c>
    </row>
    <row r="1440" spans="1:9" x14ac:dyDescent="0.25">
      <c r="A1440">
        <v>1439</v>
      </c>
      <c r="D1440">
        <v>213.36530300000001</v>
      </c>
      <c r="E1440">
        <v>4.7156570000000002</v>
      </c>
    </row>
    <row r="1441" spans="1:9" x14ac:dyDescent="0.25">
      <c r="A1441">
        <v>1440</v>
      </c>
    </row>
    <row r="1442" spans="1:9" x14ac:dyDescent="0.25">
      <c r="A1442">
        <v>1441</v>
      </c>
      <c r="F1442">
        <v>214.212626</v>
      </c>
      <c r="G1442">
        <v>7.258839</v>
      </c>
      <c r="H1442">
        <v>214.44055499999999</v>
      </c>
      <c r="I1442">
        <v>3.7103030000000001</v>
      </c>
    </row>
    <row r="1443" spans="1:9" x14ac:dyDescent="0.25">
      <c r="A1443">
        <v>1442</v>
      </c>
      <c r="F1443">
        <v>214.26914099999999</v>
      </c>
      <c r="G1443">
        <v>7.2111619999999998</v>
      </c>
      <c r="H1443">
        <v>214.41338400000001</v>
      </c>
      <c r="I1443">
        <v>3.7433329999999998</v>
      </c>
    </row>
    <row r="1444" spans="1:9" x14ac:dyDescent="0.25">
      <c r="A1444">
        <v>1443</v>
      </c>
      <c r="F1444">
        <v>214.24141399999999</v>
      </c>
      <c r="G1444">
        <v>7.227525</v>
      </c>
      <c r="H1444">
        <v>214.41404</v>
      </c>
      <c r="I1444">
        <v>3.7458079999999998</v>
      </c>
    </row>
    <row r="1445" spans="1:9" x14ac:dyDescent="0.25">
      <c r="A1445">
        <v>1444</v>
      </c>
      <c r="F1445">
        <v>214.20096000000001</v>
      </c>
      <c r="G1445">
        <v>7.2406560000000004</v>
      </c>
      <c r="H1445">
        <v>214.39136400000001</v>
      </c>
      <c r="I1445">
        <v>3.7136870000000002</v>
      </c>
    </row>
    <row r="1446" spans="1:9" x14ac:dyDescent="0.25">
      <c r="A1446">
        <v>1445</v>
      </c>
      <c r="F1446">
        <v>214.182727</v>
      </c>
      <c r="G1446">
        <v>7.2408080000000004</v>
      </c>
      <c r="H1446">
        <v>214.38388900000001</v>
      </c>
      <c r="I1446">
        <v>3.7048990000000002</v>
      </c>
    </row>
    <row r="1447" spans="1:9" x14ac:dyDescent="0.25">
      <c r="A1447">
        <v>1446</v>
      </c>
      <c r="F1447">
        <v>214.128636</v>
      </c>
      <c r="G1447">
        <v>7.2721710000000002</v>
      </c>
      <c r="H1447">
        <v>214.34050500000001</v>
      </c>
      <c r="I1447">
        <v>3.7282829999999998</v>
      </c>
    </row>
    <row r="1448" spans="1:9" x14ac:dyDescent="0.25">
      <c r="A1448">
        <v>1447</v>
      </c>
      <c r="B1448">
        <v>229.05116200000001</v>
      </c>
      <c r="C1448">
        <v>6.3772219999999997</v>
      </c>
      <c r="F1448">
        <v>214.03878800000001</v>
      </c>
      <c r="G1448">
        <v>7.2908080000000002</v>
      </c>
      <c r="H1448">
        <v>214.407172</v>
      </c>
      <c r="I1448">
        <v>3.703182</v>
      </c>
    </row>
    <row r="1449" spans="1:9" x14ac:dyDescent="0.25">
      <c r="A1449">
        <v>1448</v>
      </c>
      <c r="B1449">
        <v>229.05313200000001</v>
      </c>
      <c r="C1449">
        <v>6.3463130000000003</v>
      </c>
      <c r="F1449">
        <v>214.046616</v>
      </c>
      <c r="G1449">
        <v>7.2006560000000004</v>
      </c>
      <c r="H1449">
        <v>214.47025299999999</v>
      </c>
      <c r="I1449">
        <v>3.6690909999999999</v>
      </c>
    </row>
    <row r="1450" spans="1:9" x14ac:dyDescent="0.25">
      <c r="A1450">
        <v>1449</v>
      </c>
      <c r="B1450">
        <v>229.06338199999999</v>
      </c>
      <c r="C1450">
        <v>6.3731309999999999</v>
      </c>
    </row>
    <row r="1451" spans="1:9" x14ac:dyDescent="0.25">
      <c r="A1451">
        <v>1450</v>
      </c>
      <c r="B1451">
        <v>229.04075699999999</v>
      </c>
      <c r="C1451">
        <v>6.3531810000000002</v>
      </c>
    </row>
    <row r="1452" spans="1:9" x14ac:dyDescent="0.25">
      <c r="A1452">
        <v>1451</v>
      </c>
      <c r="B1452">
        <v>229.058888</v>
      </c>
      <c r="C1452">
        <v>6.3577779999999997</v>
      </c>
    </row>
    <row r="1453" spans="1:9" x14ac:dyDescent="0.25">
      <c r="A1453">
        <v>1452</v>
      </c>
      <c r="B1453">
        <v>229.06267600000001</v>
      </c>
      <c r="C1453">
        <v>6.3806060000000002</v>
      </c>
    </row>
    <row r="1454" spans="1:9" x14ac:dyDescent="0.25">
      <c r="A1454">
        <v>1453</v>
      </c>
      <c r="B1454">
        <v>229.04706999999999</v>
      </c>
      <c r="C1454">
        <v>6.3586359999999997</v>
      </c>
      <c r="D1454">
        <v>234.67005</v>
      </c>
      <c r="E1454">
        <v>5.0340910000000001</v>
      </c>
    </row>
    <row r="1455" spans="1:9" x14ac:dyDescent="0.25">
      <c r="A1455">
        <v>1454</v>
      </c>
      <c r="B1455">
        <v>229.08676600000001</v>
      </c>
      <c r="C1455">
        <v>6.3566159999999998</v>
      </c>
      <c r="D1455">
        <v>234.690101</v>
      </c>
      <c r="E1455">
        <v>5.0267169999999997</v>
      </c>
    </row>
    <row r="1456" spans="1:9" x14ac:dyDescent="0.25">
      <c r="A1456">
        <v>1455</v>
      </c>
      <c r="B1456">
        <v>229.12868599999999</v>
      </c>
      <c r="C1456">
        <v>6.3318180000000002</v>
      </c>
      <c r="D1456">
        <v>234.69267500000001</v>
      </c>
      <c r="E1456">
        <v>5.0184850000000001</v>
      </c>
    </row>
    <row r="1457" spans="1:9" x14ac:dyDescent="0.25">
      <c r="A1457">
        <v>1456</v>
      </c>
      <c r="B1457">
        <v>229.05116200000001</v>
      </c>
      <c r="C1457">
        <v>6.3772219999999997</v>
      </c>
      <c r="D1457">
        <v>234.67419100000001</v>
      </c>
      <c r="E1457">
        <v>5.0356560000000004</v>
      </c>
    </row>
    <row r="1458" spans="1:9" x14ac:dyDescent="0.25">
      <c r="A1458">
        <v>1457</v>
      </c>
      <c r="D1458">
        <v>234.681918</v>
      </c>
      <c r="E1458">
        <v>5.0413129999999997</v>
      </c>
    </row>
    <row r="1459" spans="1:9" x14ac:dyDescent="0.25">
      <c r="A1459">
        <v>1458</v>
      </c>
      <c r="D1459">
        <v>234.682725</v>
      </c>
      <c r="E1459">
        <v>5.0379800000000001</v>
      </c>
    </row>
    <row r="1460" spans="1:9" x14ac:dyDescent="0.25">
      <c r="A1460">
        <v>1459</v>
      </c>
      <c r="D1460">
        <v>234.69282799999999</v>
      </c>
      <c r="E1460">
        <v>5.075202</v>
      </c>
    </row>
    <row r="1461" spans="1:9" x14ac:dyDescent="0.25">
      <c r="A1461">
        <v>1460</v>
      </c>
      <c r="D1461">
        <v>234.67005</v>
      </c>
      <c r="E1461">
        <v>5.0340910000000001</v>
      </c>
    </row>
    <row r="1462" spans="1:9" x14ac:dyDescent="0.25">
      <c r="A1462">
        <v>1461</v>
      </c>
      <c r="D1462">
        <v>234.67005</v>
      </c>
      <c r="E1462">
        <v>5.0340910000000001</v>
      </c>
    </row>
    <row r="1463" spans="1:9" x14ac:dyDescent="0.25">
      <c r="A1463">
        <v>1462</v>
      </c>
      <c r="F1463">
        <v>234.921311</v>
      </c>
      <c r="G1463">
        <v>7.9839890000000002</v>
      </c>
    </row>
    <row r="1464" spans="1:9" x14ac:dyDescent="0.25">
      <c r="A1464">
        <v>1463</v>
      </c>
      <c r="F1464">
        <v>234.879041</v>
      </c>
      <c r="G1464">
        <v>7.9544940000000004</v>
      </c>
      <c r="H1464">
        <v>236.42519999999999</v>
      </c>
      <c r="I1464">
        <v>3.9190399999999999</v>
      </c>
    </row>
    <row r="1465" spans="1:9" x14ac:dyDescent="0.25">
      <c r="A1465">
        <v>1464</v>
      </c>
      <c r="F1465">
        <v>234.895453</v>
      </c>
      <c r="G1465">
        <v>7.9642419999999996</v>
      </c>
      <c r="H1465">
        <v>236.39499899999998</v>
      </c>
      <c r="I1465">
        <v>3.902879</v>
      </c>
    </row>
    <row r="1466" spans="1:9" x14ac:dyDescent="0.25">
      <c r="A1466">
        <v>1465</v>
      </c>
      <c r="F1466">
        <v>234.91792799999999</v>
      </c>
      <c r="G1466">
        <v>7.9425239999999997</v>
      </c>
      <c r="H1466">
        <v>236.40954500000001</v>
      </c>
      <c r="I1466">
        <v>3.8913129999999998</v>
      </c>
    </row>
    <row r="1467" spans="1:9" x14ac:dyDescent="0.25">
      <c r="A1467">
        <v>1466</v>
      </c>
      <c r="F1467">
        <v>234.90520000000001</v>
      </c>
      <c r="G1467">
        <v>7.9444439999999998</v>
      </c>
      <c r="H1467">
        <v>236.42050399999999</v>
      </c>
      <c r="I1467">
        <v>3.8918680000000001</v>
      </c>
    </row>
    <row r="1468" spans="1:9" x14ac:dyDescent="0.25">
      <c r="A1468">
        <v>1467</v>
      </c>
      <c r="F1468">
        <v>234.90580800000001</v>
      </c>
      <c r="G1468">
        <v>7.9748479999999997</v>
      </c>
      <c r="H1468">
        <v>236.40540200000001</v>
      </c>
      <c r="I1468">
        <v>3.8904040000000002</v>
      </c>
    </row>
    <row r="1469" spans="1:9" x14ac:dyDescent="0.25">
      <c r="A1469">
        <v>1468</v>
      </c>
      <c r="F1469">
        <v>234.89818099999999</v>
      </c>
      <c r="G1469">
        <v>8.0144439999999992</v>
      </c>
      <c r="H1469">
        <v>236.46100899999999</v>
      </c>
      <c r="I1469">
        <v>3.865202</v>
      </c>
    </row>
    <row r="1470" spans="1:9" x14ac:dyDescent="0.25">
      <c r="A1470">
        <v>1469</v>
      </c>
      <c r="B1470">
        <v>252.78242399999999</v>
      </c>
      <c r="C1470">
        <v>7.101667</v>
      </c>
      <c r="F1470">
        <v>234.93207100000001</v>
      </c>
      <c r="G1470">
        <v>7.9796459999999998</v>
      </c>
      <c r="H1470">
        <v>236.42762500000001</v>
      </c>
      <c r="I1470">
        <v>3.8386360000000002</v>
      </c>
    </row>
    <row r="1471" spans="1:9" x14ac:dyDescent="0.25">
      <c r="A1471">
        <v>1470</v>
      </c>
      <c r="B1471">
        <v>252.805556</v>
      </c>
      <c r="C1471">
        <v>7.138636</v>
      </c>
      <c r="F1471">
        <v>234.921311</v>
      </c>
      <c r="G1471">
        <v>7.9839890000000002</v>
      </c>
      <c r="H1471">
        <v>236.42519999999999</v>
      </c>
      <c r="I1471">
        <v>3.9190399999999999</v>
      </c>
    </row>
    <row r="1472" spans="1:9" x14ac:dyDescent="0.25">
      <c r="A1472">
        <v>1471</v>
      </c>
      <c r="B1472">
        <v>252.80469399999998</v>
      </c>
      <c r="C1472">
        <v>7.1242419999999997</v>
      </c>
      <c r="H1472">
        <v>236.42519999999999</v>
      </c>
      <c r="I1472">
        <v>3.9190399999999999</v>
      </c>
    </row>
    <row r="1473" spans="1:11" x14ac:dyDescent="0.25">
      <c r="A1473">
        <v>1472</v>
      </c>
      <c r="B1473">
        <v>252.79217</v>
      </c>
      <c r="C1473">
        <v>7.1394950000000001</v>
      </c>
    </row>
    <row r="1474" spans="1:11" x14ac:dyDescent="0.25">
      <c r="A1474">
        <v>1473</v>
      </c>
      <c r="B1474">
        <v>252.780856</v>
      </c>
      <c r="C1474">
        <v>7.136717</v>
      </c>
    </row>
    <row r="1475" spans="1:11" x14ac:dyDescent="0.25">
      <c r="A1475">
        <v>1474</v>
      </c>
      <c r="B1475">
        <v>252.820403</v>
      </c>
      <c r="C1475">
        <v>7.1449490000000004</v>
      </c>
    </row>
    <row r="1476" spans="1:11" x14ac:dyDescent="0.25">
      <c r="A1476">
        <v>1475</v>
      </c>
      <c r="B1476">
        <v>252.82717</v>
      </c>
      <c r="C1476">
        <v>7.137778</v>
      </c>
      <c r="D1476">
        <v>258.75969600000002</v>
      </c>
      <c r="E1476">
        <v>5.6839899999999997</v>
      </c>
    </row>
    <row r="1477" spans="1:11" x14ac:dyDescent="0.25">
      <c r="A1477">
        <v>1476</v>
      </c>
      <c r="B1477">
        <v>252.84837999999999</v>
      </c>
      <c r="C1477">
        <v>7.112323</v>
      </c>
      <c r="D1477">
        <v>258.80459500000001</v>
      </c>
      <c r="E1477">
        <v>5.7432319999999999</v>
      </c>
    </row>
    <row r="1478" spans="1:11" x14ac:dyDescent="0.25">
      <c r="A1478">
        <v>1477</v>
      </c>
      <c r="B1478">
        <v>252.82393500000001</v>
      </c>
      <c r="C1478">
        <v>7.1343430000000003</v>
      </c>
      <c r="D1478">
        <v>258.79843399999999</v>
      </c>
      <c r="E1478">
        <v>5.7081309999999998</v>
      </c>
    </row>
    <row r="1479" spans="1:11" x14ac:dyDescent="0.25">
      <c r="A1479">
        <v>1478</v>
      </c>
      <c r="B1479">
        <v>252.78242399999999</v>
      </c>
      <c r="C1479">
        <v>7.101667</v>
      </c>
      <c r="D1479">
        <v>258.79989899999998</v>
      </c>
      <c r="E1479">
        <v>5.6809089999999998</v>
      </c>
    </row>
    <row r="1480" spans="1:11" x14ac:dyDescent="0.25">
      <c r="A1480">
        <v>1479</v>
      </c>
      <c r="D1480">
        <v>258.79312800000002</v>
      </c>
      <c r="E1480">
        <v>5.7310610000000004</v>
      </c>
    </row>
    <row r="1481" spans="1:11" x14ac:dyDescent="0.25">
      <c r="A1481">
        <v>1480</v>
      </c>
      <c r="D1481">
        <v>258.77201700000001</v>
      </c>
      <c r="E1481">
        <v>5.6927269999999996</v>
      </c>
    </row>
    <row r="1482" spans="1:11" x14ac:dyDescent="0.25">
      <c r="A1482">
        <v>1481</v>
      </c>
      <c r="D1482">
        <v>258.78090900000001</v>
      </c>
      <c r="E1482">
        <v>5.6629290000000001</v>
      </c>
    </row>
    <row r="1483" spans="1:11" x14ac:dyDescent="0.25">
      <c r="A1483">
        <v>1482</v>
      </c>
      <c r="D1483">
        <v>258.78732200000002</v>
      </c>
      <c r="E1483">
        <v>5.6872220000000002</v>
      </c>
    </row>
    <row r="1484" spans="1:11" x14ac:dyDescent="0.25">
      <c r="A1484">
        <v>1483</v>
      </c>
      <c r="D1484">
        <v>258.84186799999998</v>
      </c>
      <c r="E1484">
        <v>5.6948489999999996</v>
      </c>
    </row>
    <row r="1485" spans="1:11" x14ac:dyDescent="0.25">
      <c r="A1485">
        <v>1484</v>
      </c>
      <c r="D1485">
        <v>258.75969600000002</v>
      </c>
      <c r="E1485">
        <v>5.6839899999999997</v>
      </c>
    </row>
    <row r="1486" spans="1:11" x14ac:dyDescent="0.25">
      <c r="A1486">
        <v>1485</v>
      </c>
      <c r="F1486">
        <v>258.73201999999998</v>
      </c>
      <c r="G1486">
        <v>8.6583330000000007</v>
      </c>
      <c r="H1486">
        <v>259.66944000000001</v>
      </c>
      <c r="I1486">
        <v>4.4368179999999997</v>
      </c>
    </row>
    <row r="1487" spans="1:11" x14ac:dyDescent="0.25">
      <c r="A1487">
        <v>1486</v>
      </c>
      <c r="F1487">
        <v>258.73201999999998</v>
      </c>
      <c r="G1487">
        <v>8.6583330000000007</v>
      </c>
      <c r="H1487">
        <v>259.66944000000001</v>
      </c>
      <c r="I1487">
        <v>4.4368179999999997</v>
      </c>
      <c r="J1487">
        <v>236.02626100000001</v>
      </c>
      <c r="K1487">
        <v>13.305101000000001</v>
      </c>
    </row>
    <row r="1488" spans="1:1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C6B4-ADEF-4007-BE29-B3323A1F1A56}">
  <dimension ref="A1:DV133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286</v>
      </c>
      <c r="K1">
        <v>98.617511520737324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287</v>
      </c>
      <c r="K2">
        <v>93.61702127659575</v>
      </c>
      <c r="M2" t="s">
        <v>285</v>
      </c>
      <c r="N2">
        <v>217</v>
      </c>
      <c r="R2" t="s">
        <v>236</v>
      </c>
      <c r="S2">
        <v>8.4838709677419383E-2</v>
      </c>
      <c r="T2">
        <v>1.4855687718399601E-2</v>
      </c>
      <c r="W2" t="s">
        <v>221</v>
      </c>
      <c r="X2">
        <f>AVERAGE(Coordination!AT:AT)</f>
        <v>0.38261644138069784</v>
      </c>
      <c r="Y2">
        <f>STDEV(Coordination!AT:AT)</f>
        <v>0.16940184386267171</v>
      </c>
      <c r="Z2" t="s">
        <v>224</v>
      </c>
      <c r="AA2">
        <f>AVERAGE(Coordination!AW:AW)</f>
        <v>0.62846179263262403</v>
      </c>
      <c r="AB2">
        <f>STDEV(Coordination!AW:AW)</f>
        <v>0.16236644085001473</v>
      </c>
      <c r="AC2" t="s">
        <v>227</v>
      </c>
      <c r="AD2">
        <f>AVERAGE(Coordination!AZ:AZ)</f>
        <v>0.40823806191309947</v>
      </c>
      <c r="AE2">
        <f>STDEV(Coordination!AZ:AZ)</f>
        <v>0.11052243804089802</v>
      </c>
      <c r="AF2" t="s">
        <v>230</v>
      </c>
      <c r="AG2">
        <f>AVERAGE(Coordination!BC:BC)</f>
        <v>0.36813923125052894</v>
      </c>
      <c r="AH2">
        <f>STDEV(Coordination!BC:BC)</f>
        <v>0.17345640938823076</v>
      </c>
      <c r="AK2" t="s">
        <v>302</v>
      </c>
      <c r="AL2">
        <f>AVERAGE(Coordination!BQ:BQ)</f>
        <v>0.30329703514974748</v>
      </c>
      <c r="AM2">
        <f>STDEV(Coordination!BQ:BQ)</f>
        <v>5.740500754900954E-2</v>
      </c>
      <c r="AN2" t="s">
        <v>305</v>
      </c>
      <c r="AO2">
        <f>AVERAGE(Coordination!BT:BT)</f>
        <v>0.30334447474835602</v>
      </c>
      <c r="AP2">
        <f>STDEV(Coordination!BT:BT)</f>
        <v>6.1429452249530753E-2</v>
      </c>
      <c r="AQ2" t="s">
        <v>308</v>
      </c>
      <c r="AR2">
        <f>AVERAGE(Coordination!BW:BW)</f>
        <v>0.37609271600463506</v>
      </c>
      <c r="AS2">
        <f>STDEV(Coordination!BW:BW)</f>
        <v>7.1739187757068071E-2</v>
      </c>
      <c r="AT2" t="s">
        <v>311</v>
      </c>
      <c r="AU2">
        <f>AVERAGE(Coordination!BZ:BZ)</f>
        <v>0.29822317255466668</v>
      </c>
      <c r="AV2">
        <f>STDEV(Coordination!BZ:BZ)</f>
        <v>7.9392161957947918E-2</v>
      </c>
      <c r="AX2" t="s">
        <v>103</v>
      </c>
      <c r="AY2">
        <f>AVERAGE(Cycle!$CL:$CL)</f>
        <v>9.862068965517242</v>
      </c>
      <c r="AZ2">
        <f>STDEV(Cycle!$CL:$CL)</f>
        <v>1.4802592928631384</v>
      </c>
      <c r="BA2" t="s">
        <v>104</v>
      </c>
      <c r="BB2">
        <f>AVERAGE(Cycle!$CP:$CP)</f>
        <v>9.1403508771929829</v>
      </c>
      <c r="BC2">
        <f>STDEV(Cycle!$CP:$CP)</f>
        <v>1.5170294809644562</v>
      </c>
      <c r="BD2" t="s">
        <v>105</v>
      </c>
      <c r="BE2">
        <f>AVERAGE(Cycle!$CT:$CT)</f>
        <v>9.3818181818181809</v>
      </c>
      <c r="BF2">
        <f>STDEV(Cycle!$CT:$CT)</f>
        <v>1.3122063564415172</v>
      </c>
      <c r="BG2" t="s">
        <v>106</v>
      </c>
      <c r="BH2">
        <f>AVERAGE(Cycle!$CX:$CX)</f>
        <v>9.2321428571428577</v>
      </c>
      <c r="BI2">
        <f>STDEV(Cycle!$CX:$CX)</f>
        <v>1.4011822466444874</v>
      </c>
      <c r="BK2" t="s">
        <v>300</v>
      </c>
      <c r="BL2">
        <f>AVERAGE(Cycle!AO:AR)</f>
        <v>211.32887987736856</v>
      </c>
      <c r="BM2">
        <f>STDEV(Cycle!AO:AR)</f>
        <v>33.50481153736844</v>
      </c>
      <c r="BO2" t="s">
        <v>32</v>
      </c>
      <c r="BP2">
        <f>AVERAGE(Cycle!BF:BF)</f>
        <v>1.5872070350877192</v>
      </c>
      <c r="BQ2">
        <f>STDEV(Cycle!BF:BF)</f>
        <v>0.6133305798278762</v>
      </c>
      <c r="BS2" t="s">
        <v>206</v>
      </c>
      <c r="BT2">
        <v>13</v>
      </c>
      <c r="BU2">
        <v>0.99009900990099009</v>
      </c>
      <c r="BV2">
        <v>6.5000000000000002E-2</v>
      </c>
      <c r="BX2" t="s">
        <v>140</v>
      </c>
      <c r="BY2">
        <f>AVERAGE(Cycle!DC:DC)</f>
        <v>52.650463852386949</v>
      </c>
      <c r="BZ2">
        <f>STDEV(Cycle!DC:DC)</f>
        <v>10.650955001176477</v>
      </c>
      <c r="CA2" t="s">
        <v>143</v>
      </c>
      <c r="CB2">
        <f>AVERAGE(Cycle!DF:DF)</f>
        <v>50.076104451104456</v>
      </c>
      <c r="CC2">
        <f>STDEV(Cycle!DF:DF)</f>
        <v>10.794110753628077</v>
      </c>
      <c r="CD2" t="s">
        <v>146</v>
      </c>
      <c r="CE2">
        <f>AVERAGE(Cycle!DI:DI)</f>
        <v>35.959569276876977</v>
      </c>
      <c r="CF2">
        <f>STDEV(Cycle!DI:DI)</f>
        <v>10.818234931640429</v>
      </c>
      <c r="CG2" t="s">
        <v>149</v>
      </c>
      <c r="CH2">
        <f>AVERAGE(Cycle!DL:DL)</f>
        <v>48.087769149089908</v>
      </c>
      <c r="CI2">
        <f>STDEV(Cycle!DL:DL)</f>
        <v>11.824681673458452</v>
      </c>
      <c r="CK2" t="s">
        <v>152</v>
      </c>
      <c r="CL2">
        <f>AVERAGE(Cycle!DP:DP)</f>
        <v>29.724671879844287</v>
      </c>
      <c r="CM2">
        <f>STDEV(Cycle!DP:DP)</f>
        <v>11.70891230262415</v>
      </c>
      <c r="CN2" t="s">
        <v>155</v>
      </c>
      <c r="CO2">
        <f>AVERAGE(Cycle!DS:DS)</f>
        <v>30.896116554011279</v>
      </c>
      <c r="CP2">
        <f>STDEV(Cycle!DS:DS)</f>
        <v>13.488067050108899</v>
      </c>
      <c r="CQ2" t="s">
        <v>158</v>
      </c>
      <c r="CR2">
        <f>AVERAGE(Cycle!DV:DV)</f>
        <v>12.646792601338056</v>
      </c>
      <c r="CS2">
        <f>STDEV(Cycle!DV:DV)</f>
        <v>14.01095351364331</v>
      </c>
      <c r="CT2" t="s">
        <v>161</v>
      </c>
      <c r="CU2">
        <f>AVERAGE(Cycle!DY:DY)</f>
        <v>30.873303284017563</v>
      </c>
      <c r="CV2">
        <f>STDEV(Cycle!DY:DY)</f>
        <v>22.987709916640508</v>
      </c>
      <c r="CX2" t="s">
        <v>176</v>
      </c>
      <c r="CY2">
        <f>AVERAGE(Cycle!BV:BV)/200</f>
        <v>3.3750000000000002E-2</v>
      </c>
      <c r="CZ2">
        <f>STDEV(Cycle!BV:BV)/200</f>
        <v>8.2173298463625987E-3</v>
      </c>
      <c r="DA2" t="s">
        <v>177</v>
      </c>
      <c r="DB2">
        <f>AVERAGE(Cycle!BZ:BZ)/200</f>
        <v>3.3888888888888885E-2</v>
      </c>
      <c r="DC2">
        <f>STDEV(Cycle!BZ:BZ)/200</f>
        <v>8.0485945489778866E-3</v>
      </c>
      <c r="DD2" t="s">
        <v>178</v>
      </c>
      <c r="DE2">
        <f>AVERAGE(Cycle!CD:CD)/200</f>
        <v>2.4423076923076926E-2</v>
      </c>
      <c r="DF2">
        <f>STDEV(Cycle!CD:CD)/200</f>
        <v>8.0228745370412042E-3</v>
      </c>
      <c r="DG2" t="s">
        <v>179</v>
      </c>
      <c r="DH2">
        <f>AVERAGE(Cycle!CH:CH)/200</f>
        <v>3.2169811320754714E-2</v>
      </c>
      <c r="DI2">
        <f>STDEV(Cycle!CH:CH)/200</f>
        <v>8.0568552966655601E-3</v>
      </c>
      <c r="DK2" t="s">
        <v>192</v>
      </c>
      <c r="DL2">
        <f>AVERAGE(Cycle!CM:CM)/200</f>
        <v>1.4310344827586207E-2</v>
      </c>
      <c r="DM2">
        <f>STDEV(Cycle!CM:CM)/200</f>
        <v>5.3351101093611795E-3</v>
      </c>
      <c r="DN2" t="s">
        <v>193</v>
      </c>
      <c r="DO2">
        <f>AVERAGE(Cycle!CQ:CQ)/200</f>
        <v>1.368421052631579E-2</v>
      </c>
      <c r="DP2">
        <f>STDEV(Cycle!CQ:CQ)/200</f>
        <v>5.9406526058555752E-3</v>
      </c>
      <c r="DQ2" t="s">
        <v>194</v>
      </c>
      <c r="DR2">
        <f>AVERAGE(Cycle!CU:CU)/200</f>
        <v>5.8181818181818178E-3</v>
      </c>
      <c r="DS2">
        <f>STDEV(Cycle!CU:CU)/200</f>
        <v>6.5802479664267442E-3</v>
      </c>
      <c r="DT2" t="s">
        <v>195</v>
      </c>
      <c r="DU2">
        <f>AVERAGE(Cycle!CY:CY)/200</f>
        <v>1.5089285714285715E-2</v>
      </c>
      <c r="DV2">
        <f>STDEV(Cycle!CY:CY)/200</f>
        <v>1.2844916625532575E-2</v>
      </c>
    </row>
    <row r="3" spans="1:126" x14ac:dyDescent="0.25">
      <c r="A3">
        <v>2</v>
      </c>
      <c r="J3" t="s">
        <v>288</v>
      </c>
      <c r="K3">
        <v>99.152542372881356</v>
      </c>
      <c r="M3" t="s">
        <v>279</v>
      </c>
      <c r="N3">
        <v>170</v>
      </c>
      <c r="O3">
        <f t="shared" ref="O3:O9" si="0" xml:space="preserve"> (N3/N$2)*100</f>
        <v>78.341013824884797</v>
      </c>
      <c r="R3" t="s">
        <v>239</v>
      </c>
      <c r="S3">
        <v>32.90371493555724</v>
      </c>
      <c r="W3" t="s">
        <v>222</v>
      </c>
      <c r="X3">
        <f>AVERAGE(Coordination!AU:AU)</f>
        <v>0.60454460580549352</v>
      </c>
      <c r="Y3">
        <f>STDEV(Coordination!AU:AU)</f>
        <v>0.10665858002323934</v>
      </c>
      <c r="Z3" t="s">
        <v>225</v>
      </c>
      <c r="AA3">
        <f>AVERAGE(Coordination!AX:AX)</f>
        <v>0.38997760592740865</v>
      </c>
      <c r="AB3">
        <f>STDEV(Coordination!AX:AX)</f>
        <v>0.15760877424992434</v>
      </c>
      <c r="AC3" t="s">
        <v>228</v>
      </c>
      <c r="AD3">
        <f>AVERAGE(Coordination!BA:BA)</f>
        <v>0.58990731781961159</v>
      </c>
      <c r="AE3">
        <f>STDEV(Coordination!BA:BA)</f>
        <v>0.16982941503027027</v>
      </c>
      <c r="AF3" t="s">
        <v>231</v>
      </c>
      <c r="AG3">
        <f>AVERAGE(Coordination!BD:BD)</f>
        <v>0.55590070010222925</v>
      </c>
      <c r="AH3">
        <f>STDEV(Coordination!BD:BD)</f>
        <v>9.4401944711474395E-2</v>
      </c>
      <c r="AK3" t="s">
        <v>303</v>
      </c>
      <c r="AL3">
        <f>AVERAGE(Coordination!BR:BR)</f>
        <v>0.36667453737017153</v>
      </c>
      <c r="AM3">
        <f>STDEV(Coordination!BR:BR)</f>
        <v>6.6300158139402238E-2</v>
      </c>
      <c r="AN3" t="s">
        <v>306</v>
      </c>
      <c r="AO3">
        <f>AVERAGE(Coordination!BU:BU)</f>
        <v>0.32178987199254838</v>
      </c>
      <c r="AP3">
        <f>STDEV(Coordination!BU:BU)</f>
        <v>6.9395781331949985E-2</v>
      </c>
      <c r="AQ3" t="s">
        <v>309</v>
      </c>
      <c r="AR3">
        <f>AVERAGE(Coordination!BX:BX)</f>
        <v>0.32420610498946323</v>
      </c>
      <c r="AS3">
        <f>STDEV(Coordination!BX:BX)</f>
        <v>7.4661959624284305E-2</v>
      </c>
      <c r="AT3" t="s">
        <v>312</v>
      </c>
      <c r="AU3">
        <f>AVERAGE(Coordination!CA:CA)</f>
        <v>0.4030647172373184</v>
      </c>
      <c r="AV3">
        <f>STDEV(Coordination!CA:CA)</f>
        <v>5.0195213467187021E-2</v>
      </c>
      <c r="AX3" t="s">
        <v>107</v>
      </c>
      <c r="AY3">
        <f>AVERAGE(Cycle!$BU:$BU)</f>
        <v>12.807692307692308</v>
      </c>
      <c r="AZ3">
        <f>STDEV(Cycle!$BU:$BU)</f>
        <v>1.4955943344613924</v>
      </c>
      <c r="BA3" t="s">
        <v>108</v>
      </c>
      <c r="BB3">
        <f>AVERAGE(Cycle!$BY:$BY)</f>
        <v>13.518518518518519</v>
      </c>
      <c r="BC3">
        <f>STDEV(Cycle!$BY:$BY)</f>
        <v>1.0045320085763163</v>
      </c>
      <c r="BD3" t="s">
        <v>109</v>
      </c>
      <c r="BE3">
        <f>AVERAGE(Cycle!$CC:$CC)</f>
        <v>13.48076923076923</v>
      </c>
      <c r="BF3">
        <f>STDEV(Cycle!$CC:$CC)</f>
        <v>1.2125226436597512</v>
      </c>
      <c r="BG3" t="s">
        <v>110</v>
      </c>
      <c r="BH3">
        <f>AVERAGE(Cycle!$CG:$CG)</f>
        <v>13.39622641509434</v>
      </c>
      <c r="BI3">
        <f>STDEV(Cycle!$CG:$CG)</f>
        <v>1.1492409307804579</v>
      </c>
      <c r="BK3" t="s">
        <v>296</v>
      </c>
      <c r="BL3">
        <v>209.79466114987545</v>
      </c>
      <c r="BO3" t="s">
        <v>33</v>
      </c>
      <c r="BP3">
        <f>AVERAGE(Cycle!BG:BG)</f>
        <v>3.7276691206896557</v>
      </c>
      <c r="BQ3">
        <f>STDEV(Cycle!BG:BG)</f>
        <v>0.48800717437186547</v>
      </c>
      <c r="BS3" t="s">
        <v>207</v>
      </c>
      <c r="BT3">
        <v>535</v>
      </c>
      <c r="BU3">
        <v>40.746382330540747</v>
      </c>
      <c r="BV3">
        <v>2.6749999999999998</v>
      </c>
      <c r="BX3" t="s">
        <v>141</v>
      </c>
      <c r="BY3">
        <f>AVERAGE(Cycle!DD:DD)</f>
        <v>37.460544263428886</v>
      </c>
      <c r="BZ3">
        <f>STDEV(Cycle!DD:DD)</f>
        <v>11.71578842580846</v>
      </c>
      <c r="CA3" t="s">
        <v>144</v>
      </c>
      <c r="CB3">
        <f>AVERAGE(Cycle!DG:DG)</f>
        <v>44.947089947089957</v>
      </c>
      <c r="CC3">
        <f>STDEV(Cycle!DG:DG)</f>
        <v>9.7715683048150677</v>
      </c>
      <c r="CD3" t="s">
        <v>147</v>
      </c>
      <c r="CE3">
        <f>AVERAGE(Cycle!DJ:DJ)</f>
        <v>45.837968121621998</v>
      </c>
      <c r="CF3">
        <f>STDEV(Cycle!DJ:DJ)</f>
        <v>9.522814716912654</v>
      </c>
      <c r="CG3" t="s">
        <v>150</v>
      </c>
      <c r="CH3">
        <f>AVERAGE(Cycle!DM:DM)</f>
        <v>35.853847410451202</v>
      </c>
      <c r="CI3">
        <f>STDEV(Cycle!DM:DM)</f>
        <v>8.9087217689812856</v>
      </c>
      <c r="CK3" t="s">
        <v>153</v>
      </c>
      <c r="CL3">
        <f>AVERAGE(Cycle!DQ:DQ)</f>
        <v>10.713199635613432</v>
      </c>
      <c r="CM3">
        <f>STDEV(Cycle!DQ:DQ)</f>
        <v>12.382908880774455</v>
      </c>
      <c r="CN3" t="s">
        <v>156</v>
      </c>
      <c r="CO3">
        <f>AVERAGE(Cycle!DT:DT)</f>
        <v>19.232044758360544</v>
      </c>
      <c r="CP3">
        <f>STDEV(Cycle!DT:DT)</f>
        <v>20.354969196086095</v>
      </c>
      <c r="CQ3" t="s">
        <v>159</v>
      </c>
      <c r="CR3">
        <f>AVERAGE(Cycle!DW:DW)</f>
        <v>19.485413576322664</v>
      </c>
      <c r="CS3">
        <f>STDEV(Cycle!DW:DW)</f>
        <v>21.164917738250001</v>
      </c>
      <c r="CT3" t="s">
        <v>162</v>
      </c>
      <c r="CU3">
        <f>AVERAGE(Cycle!DZ:DZ)</f>
        <v>3.6742424242424248</v>
      </c>
      <c r="CV3">
        <f>STDEV(Cycle!DZ:DZ)</f>
        <v>7.6447197881093283</v>
      </c>
      <c r="CX3" t="s">
        <v>180</v>
      </c>
      <c r="CY3">
        <f>AVERAGE(Cycle!BW:BW)/200</f>
        <v>2.4038461538461536E-2</v>
      </c>
      <c r="CZ3">
        <f>STDEV(Cycle!BW:BW)/200</f>
        <v>8.4039242431596332E-3</v>
      </c>
      <c r="DA3" t="s">
        <v>181</v>
      </c>
      <c r="DB3">
        <f>AVERAGE(Cycle!CA:CA)/200</f>
        <v>3.0462962962962963E-2</v>
      </c>
      <c r="DC3">
        <f>STDEV(Cycle!CA:CA)/200</f>
        <v>7.4775461694050064E-3</v>
      </c>
      <c r="DD3" t="s">
        <v>182</v>
      </c>
      <c r="DE3">
        <f>AVERAGE(Cycle!CE:CE)/200</f>
        <v>3.1057692307692307E-2</v>
      </c>
      <c r="DF3">
        <f>STDEV(Cycle!CE:CE)/200</f>
        <v>7.8800155806018485E-3</v>
      </c>
      <c r="DG3" t="s">
        <v>183</v>
      </c>
      <c r="DH3">
        <f>AVERAGE(Cycle!CI:CI)/200</f>
        <v>2.4150943396226414E-2</v>
      </c>
      <c r="DI3">
        <f>STDEV(Cycle!CI:CI)/200</f>
        <v>6.9845880513266078E-3</v>
      </c>
      <c r="DK3" t="s">
        <v>196</v>
      </c>
      <c r="DL3">
        <f>AVERAGE(Cycle!CN:CN)/200</f>
        <v>5.5172413793103444E-3</v>
      </c>
      <c r="DM3">
        <f>STDEV(Cycle!CN:CN)/200</f>
        <v>6.5353059481137298E-3</v>
      </c>
      <c r="DN3" t="s">
        <v>197</v>
      </c>
      <c r="DO3">
        <f>AVERAGE(Cycle!CR:CR)/200</f>
        <v>0.01</v>
      </c>
      <c r="DP3">
        <f>STDEV(Cycle!CR:CR)/200</f>
        <v>1.2356317065718709E-2</v>
      </c>
      <c r="DQ3" t="s">
        <v>198</v>
      </c>
      <c r="DR3">
        <f>AVERAGE(Cycle!CV:CV)/200</f>
        <v>1.0272727272727274E-2</v>
      </c>
      <c r="DS3">
        <f>STDEV(Cycle!CV:CV)/200</f>
        <v>1.248770439042985E-2</v>
      </c>
      <c r="DT3" t="s">
        <v>199</v>
      </c>
      <c r="DU3">
        <f>AVERAGE(Cycle!CZ:CZ)/200</f>
        <v>1.7857142857142857E-3</v>
      </c>
      <c r="DV3">
        <f>STDEV(Cycle!CZ:CZ)/200</f>
        <v>3.7451267035941553E-3</v>
      </c>
    </row>
    <row r="4" spans="1:126" x14ac:dyDescent="0.25">
      <c r="A4">
        <v>3</v>
      </c>
      <c r="F4" t="s">
        <v>22</v>
      </c>
      <c r="J4" t="s">
        <v>289</v>
      </c>
      <c r="K4">
        <v>0</v>
      </c>
      <c r="M4" t="s">
        <v>280</v>
      </c>
      <c r="N4">
        <v>0</v>
      </c>
      <c r="O4">
        <f t="shared" si="0"/>
        <v>0</v>
      </c>
      <c r="W4" t="s">
        <v>223</v>
      </c>
      <c r="X4">
        <f>AVERAGE(Coordination!AV:AV)</f>
        <v>0.62195155448792305</v>
      </c>
      <c r="Y4">
        <f>STDEV(Coordination!AV:AV)</f>
        <v>0.19881938835836549</v>
      </c>
      <c r="Z4" t="s">
        <v>226</v>
      </c>
      <c r="AA4">
        <f>AVERAGE(Coordination!AY:AY)</f>
        <v>0.44492575942267765</v>
      </c>
      <c r="AB4">
        <f>STDEV(Coordination!AY:AY)</f>
        <v>9.095616882262432E-2</v>
      </c>
      <c r="AC4" t="s">
        <v>229</v>
      </c>
      <c r="AD4">
        <f>AVERAGE(Coordination!BB:BB)</f>
        <v>0.25821291839095439</v>
      </c>
      <c r="AE4">
        <f>STDEV(Coordination!BB:BB)</f>
        <v>0.34837159435574339</v>
      </c>
      <c r="AF4" t="s">
        <v>232</v>
      </c>
      <c r="AG4">
        <f>AVERAGE(Coordination!BE:BE)</f>
        <v>0.64384291107504721</v>
      </c>
      <c r="AH4">
        <f>STDEV(Coordination!BE:BE)</f>
        <v>0.40621353173998126</v>
      </c>
      <c r="AK4" t="s">
        <v>304</v>
      </c>
      <c r="AL4">
        <f>AVERAGE(Coordination!BS:BS)</f>
        <v>0.28436919556624363</v>
      </c>
      <c r="AM4">
        <f>STDEV(Coordination!BS:BS)</f>
        <v>8.5419694885081401E-2</v>
      </c>
      <c r="AN4" t="s">
        <v>307</v>
      </c>
      <c r="AO4">
        <f>AVERAGE(Coordination!BV:BV)</f>
        <v>0.40395891119695876</v>
      </c>
      <c r="AP4">
        <f>STDEV(Coordination!BV:BV)</f>
        <v>4.4333958419962252E-2</v>
      </c>
      <c r="AQ4" t="s">
        <v>310</v>
      </c>
      <c r="AR4">
        <f>AVERAGE(Coordination!BY:BY)</f>
        <v>8.5557892257667398E-2</v>
      </c>
      <c r="AS4">
        <f>STDEV(Coordination!BY:BY)</f>
        <v>7.641928048651607E-2</v>
      </c>
      <c r="AT4" t="s">
        <v>313</v>
      </c>
      <c r="AU4">
        <f>AVERAGE(Coordination!CB:CB)</f>
        <v>7.8693843895087726E-2</v>
      </c>
      <c r="AV4">
        <f>STDEV(Coordination!CB:CB)</f>
        <v>7.1600773399775872E-2</v>
      </c>
      <c r="AX4" t="s">
        <v>112</v>
      </c>
      <c r="AY4">
        <f>AVERAGE(Cycle!$K$2:$K$66)</f>
        <v>6.403846153846153E-2</v>
      </c>
      <c r="AZ4">
        <f>STDEV(Cycle!$K$2:$K$66)</f>
        <v>7.4779716723069392E-3</v>
      </c>
      <c r="BA4" t="s">
        <v>113</v>
      </c>
      <c r="BB4">
        <f>AVERAGE(Cycle!$L$2:$L$67)</f>
        <v>6.7592592592592579E-2</v>
      </c>
      <c r="BC4">
        <f>STDEV(Cycle!$L$2:$L$67)</f>
        <v>5.0226600428815785E-3</v>
      </c>
      <c r="BD4" t="s">
        <v>114</v>
      </c>
      <c r="BE4">
        <f>AVERAGE(Cycle!$M$2:$M$67)</f>
        <v>6.740384615384612E-2</v>
      </c>
      <c r="BF4">
        <f>STDEV(Cycle!$M$2:$M$67)</f>
        <v>6.0626132182987564E-3</v>
      </c>
      <c r="BG4" t="s">
        <v>115</v>
      </c>
      <c r="BH4">
        <f>AVERAGE(Cycle!$N$2:$N$67)</f>
        <v>6.6981132075471683E-2</v>
      </c>
      <c r="BI4">
        <f>STDEV(Cycle!$N$2:$N$67)</f>
        <v>5.7462046539022869E-3</v>
      </c>
      <c r="BO4" t="s">
        <v>36</v>
      </c>
      <c r="BS4" t="s">
        <v>208</v>
      </c>
      <c r="BT4">
        <v>681</v>
      </c>
      <c r="BU4">
        <v>51.865955826351865</v>
      </c>
      <c r="BV4">
        <v>3.4049999999999998</v>
      </c>
      <c r="BX4" t="s">
        <v>142</v>
      </c>
      <c r="BY4">
        <f>AVERAGE(Cycle!DE:DE)</f>
        <v>50.360558245173621</v>
      </c>
      <c r="BZ4">
        <f>STDEV(Cycle!DE:DE)</f>
        <v>11.302277928784678</v>
      </c>
      <c r="CA4" t="s">
        <v>145</v>
      </c>
      <c r="CB4">
        <f>AVERAGE(Cycle!DH:DH)</f>
        <v>35.17370746537415</v>
      </c>
      <c r="CC4">
        <f>STDEV(Cycle!DH:DH)</f>
        <v>8.7647526662364594</v>
      </c>
      <c r="CD4" t="s">
        <v>148</v>
      </c>
      <c r="CE4">
        <f>AVERAGE(Cycle!DK:DK)</f>
        <v>86.745610159071688</v>
      </c>
      <c r="CF4">
        <f>STDEV(Cycle!DK:DK)</f>
        <v>11.670087527119467</v>
      </c>
      <c r="CG4" t="s">
        <v>151</v>
      </c>
      <c r="CH4">
        <f>AVERAGE(Cycle!DN:DN)</f>
        <v>86.776965173191599</v>
      </c>
      <c r="CI4">
        <f>STDEV(Cycle!DN:DN)</f>
        <v>11.734050000969106</v>
      </c>
      <c r="CK4" t="s">
        <v>154</v>
      </c>
      <c r="CL4">
        <f>AVERAGE(Cycle!DR:DR)</f>
        <v>28.095041931248822</v>
      </c>
      <c r="CM4">
        <f>STDEV(Cycle!DR:DR)</f>
        <v>21.263212354460535</v>
      </c>
      <c r="CN4" t="s">
        <v>157</v>
      </c>
      <c r="CO4">
        <f>AVERAGE(Cycle!DU:DU)</f>
        <v>3.6142122984228253</v>
      </c>
      <c r="CP4">
        <f>STDEV(Cycle!DU:DU)</f>
        <v>7.3643591126938057</v>
      </c>
      <c r="CQ4" t="s">
        <v>160</v>
      </c>
      <c r="CR4">
        <f>AVERAGE(Cycle!DX:DX)</f>
        <v>78.167938122483548</v>
      </c>
      <c r="CS4">
        <f>STDEV(Cycle!DX:DX)</f>
        <v>18.700418806921277</v>
      </c>
      <c r="CT4" t="s">
        <v>163</v>
      </c>
      <c r="CU4">
        <f>AVERAGE(Cycle!EA:EA)</f>
        <v>77.936047087832776</v>
      </c>
      <c r="CV4">
        <f>STDEV(Cycle!EA:EA)</f>
        <v>20.792498680154214</v>
      </c>
      <c r="CX4" t="s">
        <v>184</v>
      </c>
      <c r="CY4">
        <f>AVERAGE(Cycle!BX:BX)/200</f>
        <v>3.2211538461538465E-2</v>
      </c>
      <c r="CZ4">
        <f>STDEV(Cycle!BX:BX)/200</f>
        <v>8.2493886605615446E-3</v>
      </c>
      <c r="DA4" t="s">
        <v>185</v>
      </c>
      <c r="DB4">
        <f>AVERAGE(Cycle!CB:CB)/200</f>
        <v>2.388888888888889E-2</v>
      </c>
      <c r="DC4">
        <f>STDEV(Cycle!CB:CB)/200</f>
        <v>6.8450964866793255E-3</v>
      </c>
      <c r="DD4" t="s">
        <v>186</v>
      </c>
      <c r="DE4">
        <f>AVERAGE(Cycle!CF:CF)/200</f>
        <v>5.8365384615384618E-2</v>
      </c>
      <c r="DF4">
        <f>STDEV(Cycle!CF:CF)/200</f>
        <v>8.7850783610594341E-3</v>
      </c>
      <c r="DG4" t="s">
        <v>187</v>
      </c>
      <c r="DH4">
        <f>AVERAGE(Cycle!CJ:CJ)/200</f>
        <v>5.8018867924528303E-2</v>
      </c>
      <c r="DI4">
        <f>STDEV(Cycle!CJ:CJ)/200</f>
        <v>9.0585500750942332E-3</v>
      </c>
      <c r="DK4" t="s">
        <v>200</v>
      </c>
      <c r="DL4">
        <f>AVERAGE(Cycle!CO:CO)/200</f>
        <v>1.4827586206896552E-2</v>
      </c>
      <c r="DM4">
        <f>STDEV(Cycle!CO:CO)/200</f>
        <v>1.2772143387190902E-2</v>
      </c>
      <c r="DN4" t="s">
        <v>201</v>
      </c>
      <c r="DO4">
        <f>AVERAGE(Cycle!CS:CS)/200</f>
        <v>1.7543859649122805E-3</v>
      </c>
      <c r="DP4">
        <f>STDEV(Cycle!CS:CS)/200</f>
        <v>3.7190662314733271E-3</v>
      </c>
      <c r="DQ4" t="s">
        <v>202</v>
      </c>
      <c r="DR4">
        <f>AVERAGE(Cycle!CW:CW)/200</f>
        <v>3.5818181818181818E-2</v>
      </c>
      <c r="DS4">
        <f>STDEV(Cycle!CW:CW)/200</f>
        <v>7.5008417036107524E-3</v>
      </c>
      <c r="DT4" t="s">
        <v>203</v>
      </c>
      <c r="DU4">
        <f>AVERAGE(Cycle!DA:DA)/200</f>
        <v>3.5178571428571427E-2</v>
      </c>
      <c r="DV4">
        <f>STDEV(Cycle!DA:DA)/200</f>
        <v>8.8402121382549822E-3</v>
      </c>
    </row>
    <row r="5" spans="1:126" x14ac:dyDescent="0.25">
      <c r="A5">
        <v>4</v>
      </c>
      <c r="B5" s="2">
        <v>1</v>
      </c>
      <c r="J5" t="s">
        <v>290</v>
      </c>
      <c r="K5">
        <v>0</v>
      </c>
      <c r="M5" t="s">
        <v>281</v>
      </c>
      <c r="N5">
        <v>3</v>
      </c>
      <c r="O5">
        <f t="shared" si="0"/>
        <v>1.3824884792626728</v>
      </c>
      <c r="AX5" t="s">
        <v>116</v>
      </c>
      <c r="AY5">
        <f>AVERAGE(Cycle!$P$2:$P$67)</f>
        <v>4.93103448275862E-2</v>
      </c>
      <c r="AZ5">
        <f>STDEV(Cycle!$P$2:$P$67)</f>
        <v>7.4012964643157819E-3</v>
      </c>
      <c r="BA5" t="s">
        <v>117</v>
      </c>
      <c r="BB5">
        <f>AVERAGE(Cycle!$Q$2:$Q$68)</f>
        <v>4.5701754385964896E-2</v>
      </c>
      <c r="BC5">
        <f>STDEV(Cycle!$Q$2:$Q$68)</f>
        <v>7.585147404822413E-3</v>
      </c>
      <c r="BD5" t="s">
        <v>118</v>
      </c>
      <c r="BE5">
        <f>AVERAGE(Cycle!$R$2:$R$67)</f>
        <v>4.6909090909090907E-2</v>
      </c>
      <c r="BF5">
        <f>STDEV(Cycle!$R$2:$R$67)</f>
        <v>6.5610317822075853E-3</v>
      </c>
      <c r="BG5" t="s">
        <v>119</v>
      </c>
      <c r="BH5">
        <f>AVERAGE(Cycle!$S$2:$S$67)</f>
        <v>4.6160714285714284E-2</v>
      </c>
      <c r="BI5">
        <f>STDEV(Cycle!$S$2:$S$67)</f>
        <v>7.0059112332224917E-3</v>
      </c>
      <c r="BO5" t="s">
        <v>32</v>
      </c>
      <c r="BP5">
        <f>AVERAGE(Cycle!BI:BI)</f>
        <v>2.1159260000000004</v>
      </c>
      <c r="BQ5">
        <f>STDEV(Cycle!BI:BI)</f>
        <v>0.43172571425419837</v>
      </c>
      <c r="BS5" t="s">
        <v>209</v>
      </c>
      <c r="BT5">
        <v>84</v>
      </c>
      <c r="BU5">
        <v>6.3975628332063978</v>
      </c>
      <c r="BV5">
        <v>0.42</v>
      </c>
    </row>
    <row r="6" spans="1:126" x14ac:dyDescent="0.25">
      <c r="A6">
        <v>5</v>
      </c>
      <c r="B6" s="2">
        <v>1</v>
      </c>
      <c r="J6" t="s">
        <v>291</v>
      </c>
      <c r="K6">
        <v>0</v>
      </c>
      <c r="M6" t="s">
        <v>282</v>
      </c>
      <c r="N6">
        <v>40</v>
      </c>
      <c r="O6">
        <f t="shared" si="0"/>
        <v>18.433179723502306</v>
      </c>
      <c r="AX6" t="s">
        <v>120</v>
      </c>
      <c r="AY6">
        <f>AVERAGE(Cycle!$U$2:$U$66)</f>
        <v>0.11221153846153852</v>
      </c>
      <c r="AZ6">
        <f>STDEV(Cycle!$U$2:$U$66)</f>
        <v>1.0214055172991923E-2</v>
      </c>
      <c r="BA6" t="s">
        <v>121</v>
      </c>
      <c r="BB6">
        <f>AVERAGE(Cycle!$V$2:$V$67)</f>
        <v>0.11296296296296304</v>
      </c>
      <c r="BC6">
        <f>STDEV(Cycle!$V$2:$V$67)</f>
        <v>9.1382731595321138E-3</v>
      </c>
      <c r="BD6" t="s">
        <v>122</v>
      </c>
      <c r="BE6">
        <f>AVERAGE(Cycle!$W$2:$W$67)</f>
        <v>0.11413461538461545</v>
      </c>
      <c r="BF6">
        <f>STDEV(Cycle!$W$2:$W$67)</f>
        <v>9.0597771823742162E-3</v>
      </c>
      <c r="BG6" t="s">
        <v>123</v>
      </c>
      <c r="BH6">
        <f>AVERAGE(Cycle!$X$2:$X$67)</f>
        <v>0.11273584905660389</v>
      </c>
      <c r="BI6">
        <f>STDEV(Cycle!$X$2:$X$67)</f>
        <v>8.7467597151882192E-3</v>
      </c>
      <c r="BO6" t="s">
        <v>33</v>
      </c>
      <c r="BP6">
        <f>AVERAGE(Cycle!BJ:BJ)</f>
        <v>2.4218202500000001</v>
      </c>
      <c r="BQ6">
        <f>STDEV(Cycle!BJ:BJ)</f>
        <v>0.39646902211960516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M7" t="s">
        <v>283</v>
      </c>
      <c r="N7">
        <v>1</v>
      </c>
      <c r="O7">
        <f t="shared" si="0"/>
        <v>0.46082949308755761</v>
      </c>
      <c r="AX7" t="s">
        <v>23</v>
      </c>
      <c r="AY7">
        <f>AVERAGE(Cycle!Z:Z)</f>
        <v>23.603808621640496</v>
      </c>
      <c r="AZ7">
        <f>STDEV(Cycle!Z:Z)</f>
        <v>3.7061052809855353</v>
      </c>
      <c r="BA7" t="s">
        <v>24</v>
      </c>
      <c r="BB7">
        <f>AVERAGE(Cycle!AA:AA)</f>
        <v>23.502043132198885</v>
      </c>
      <c r="BC7">
        <f>STDEV(Cycle!AA:AA)</f>
        <v>3.1333920750157689</v>
      </c>
      <c r="BD7" t="s">
        <v>25</v>
      </c>
      <c r="BE7">
        <f>AVERAGE(Cycle!AB:AB)</f>
        <v>23.989070840915431</v>
      </c>
      <c r="BF7">
        <f>STDEV(Cycle!AB:AB)</f>
        <v>3.0816160842115834</v>
      </c>
      <c r="BG7" t="s">
        <v>26</v>
      </c>
      <c r="BH7">
        <f>AVERAGE(Cycle!AC:AC)</f>
        <v>23.747427055228759</v>
      </c>
      <c r="BI7">
        <f>STDEV(Cycle!AC:AC)</f>
        <v>3.0147442861062435</v>
      </c>
      <c r="BO7" t="s">
        <v>39</v>
      </c>
      <c r="BS7" t="s">
        <v>211</v>
      </c>
      <c r="BT7">
        <v>1313</v>
      </c>
    </row>
    <row r="8" spans="1:126" x14ac:dyDescent="0.25">
      <c r="A8">
        <v>7</v>
      </c>
      <c r="B8" s="2">
        <v>1</v>
      </c>
      <c r="M8" t="s">
        <v>284</v>
      </c>
      <c r="N8">
        <v>0</v>
      </c>
      <c r="O8">
        <f t="shared" si="0"/>
        <v>0</v>
      </c>
      <c r="AX8" t="s">
        <v>136</v>
      </c>
      <c r="AY8">
        <f>AVERAGE(Cycle!$AJ$2:$AJ$66)</f>
        <v>8.9813632490826283</v>
      </c>
      <c r="AZ8">
        <f>STDEV(Cycle!$AJ$2:$AJ$66)</f>
        <v>0.78612028551180868</v>
      </c>
      <c r="BA8" t="s">
        <v>137</v>
      </c>
      <c r="BB8">
        <f>AVERAGE(Cycle!$AK$2:$AK$67)</f>
        <v>8.9029156791386725</v>
      </c>
      <c r="BC8">
        <f>STDEV(Cycle!$AK$2:$AK$67)</f>
        <v>0.6400139380834341</v>
      </c>
      <c r="BD8" t="s">
        <v>138</v>
      </c>
      <c r="BE8">
        <f>AVERAGE(Cycle!$AL$2:$AL$67)</f>
        <v>8.8107354913951585</v>
      </c>
      <c r="BF8">
        <f>STDEV(Cycle!$AL$2:$AL$67)</f>
        <v>0.63562324894614541</v>
      </c>
      <c r="BG8" t="s">
        <v>139</v>
      </c>
      <c r="BH8">
        <f>AVERAGE(Cycle!$AM$2:$AM$67)</f>
        <v>8.9160753266083237</v>
      </c>
      <c r="BI8">
        <f>STDEV(Cycle!$AM$2:$AM$67)</f>
        <v>0.61131387605853604</v>
      </c>
      <c r="BO8" t="s">
        <v>40</v>
      </c>
      <c r="BP8">
        <f>AVERAGE(Cycle!BL:BL)</f>
        <v>5.1108677678564529</v>
      </c>
      <c r="BQ8">
        <f>STDEV(Cycle!BL:BL)</f>
        <v>2.7494828687594883</v>
      </c>
    </row>
    <row r="9" spans="1:126" x14ac:dyDescent="0.25">
      <c r="A9">
        <v>8</v>
      </c>
      <c r="B9" s="2">
        <v>1</v>
      </c>
      <c r="M9" t="s">
        <v>276</v>
      </c>
      <c r="N9">
        <v>3</v>
      </c>
      <c r="O9">
        <f t="shared" si="0"/>
        <v>1.3824884792626728</v>
      </c>
      <c r="AX9" t="s">
        <v>128</v>
      </c>
      <c r="AY9">
        <v>8.9552238805970159</v>
      </c>
      <c r="BA9" t="s">
        <v>129</v>
      </c>
      <c r="BB9">
        <v>8.8669950738916263</v>
      </c>
      <c r="BD9" t="s">
        <v>130</v>
      </c>
      <c r="BE9">
        <v>8.8888888888888893</v>
      </c>
      <c r="BG9" t="s">
        <v>131</v>
      </c>
      <c r="BH9">
        <v>8.8888888888888893</v>
      </c>
      <c r="BO9" t="s">
        <v>41</v>
      </c>
      <c r="BP9">
        <f>AVERAGE(Cycle!BM:BM)</f>
        <v>1.9591514999579711</v>
      </c>
      <c r="BQ9">
        <f>STDEV(Cycle!BM:BM)</f>
        <v>2.0448611652424482</v>
      </c>
    </row>
    <row r="10" spans="1:126" x14ac:dyDescent="0.25">
      <c r="A10">
        <v>9</v>
      </c>
      <c r="B10" s="2">
        <v>1</v>
      </c>
      <c r="AX10" t="s">
        <v>91</v>
      </c>
      <c r="AY10">
        <f>AVERAGE(Cycle!$AV$2:$AV$66)</f>
        <v>57.077519929574429</v>
      </c>
      <c r="AZ10">
        <f>STDEV(Cycle!$AV$2:$AV$66)</f>
        <v>4.156249386635225</v>
      </c>
      <c r="BA10" t="s">
        <v>92</v>
      </c>
      <c r="BB10">
        <f>AVERAGE(Cycle!$AW$2:$AW$66)</f>
        <v>59.996529012229495</v>
      </c>
      <c r="BC10">
        <f>STDEV(Cycle!$AW$2:$AW$66)</f>
        <v>4.1725179515614625</v>
      </c>
      <c r="BD10" t="s">
        <v>93</v>
      </c>
      <c r="BE10">
        <f>AVERAGE(Cycle!$AX$2:$AX$66)</f>
        <v>59.132937964084903</v>
      </c>
      <c r="BF10">
        <f>STDEV(Cycle!$AX$2:$AX$66)</f>
        <v>4.0443902028058378</v>
      </c>
      <c r="BG10" t="s">
        <v>94</v>
      </c>
      <c r="BH10">
        <f>AVERAGE(Cycle!$AY$2:$AY$66)</f>
        <v>59.500101536923722</v>
      </c>
      <c r="BI10">
        <f>STDEV(Cycle!$AY$2:$AY$66)</f>
        <v>4.1884868398614872</v>
      </c>
      <c r="BO10" t="s">
        <v>316</v>
      </c>
    </row>
    <row r="11" spans="1:126" x14ac:dyDescent="0.25">
      <c r="A11">
        <v>10</v>
      </c>
      <c r="B11" s="2">
        <v>1</v>
      </c>
      <c r="AX11" t="s">
        <v>95</v>
      </c>
      <c r="AY11">
        <f>AVERAGE(Cycle!$BA$2:$BA$66)</f>
        <v>42.922480070425586</v>
      </c>
      <c r="AZ11">
        <f>STDEV(Cycle!$BA$2:$BA$66)</f>
        <v>4.1562493866352241</v>
      </c>
      <c r="BA11" t="s">
        <v>96</v>
      </c>
      <c r="BB11">
        <f>AVERAGE(Cycle!$BB$2:$BB$66)</f>
        <v>40.003470987770513</v>
      </c>
      <c r="BC11">
        <f>STDEV(Cycle!$BB$2:$BB$66)</f>
        <v>4.1725179515614128</v>
      </c>
      <c r="BD11" t="s">
        <v>97</v>
      </c>
      <c r="BE11">
        <f>AVERAGE(Cycle!$BC$2:$BC$66)</f>
        <v>40.867062035915104</v>
      </c>
      <c r="BF11">
        <f>STDEV(Cycle!$BC$2:$BC$66)</f>
        <v>4.0443902028058369</v>
      </c>
      <c r="BG11" t="s">
        <v>98</v>
      </c>
      <c r="BH11">
        <f>AVERAGE(Cycle!$BD$2:$BD$66)</f>
        <v>40.499898463076278</v>
      </c>
      <c r="BI11">
        <f>STDEV(Cycle!$BD$2:$BD$66)</f>
        <v>4.1884868398613877</v>
      </c>
      <c r="BO11" t="s">
        <v>317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BO12" t="s">
        <v>318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C13" s="3">
        <v>2</v>
      </c>
      <c r="BO13" t="s">
        <v>44</v>
      </c>
    </row>
    <row r="14" spans="1:126" x14ac:dyDescent="0.25">
      <c r="A14">
        <v>13</v>
      </c>
      <c r="B14" s="2">
        <v>1</v>
      </c>
      <c r="C14" s="3">
        <v>2</v>
      </c>
      <c r="BO14" t="s">
        <v>45</v>
      </c>
      <c r="BP14">
        <f>AVERAGE(Cycle!BO:BO)</f>
        <v>6.9258528108953046</v>
      </c>
      <c r="BQ14">
        <f>STDEV(Cycle!BO:BO)</f>
        <v>2.6872297916188526</v>
      </c>
    </row>
    <row r="15" spans="1:126" x14ac:dyDescent="0.25">
      <c r="A15">
        <v>14</v>
      </c>
      <c r="B15" s="2">
        <v>1</v>
      </c>
      <c r="C15" s="3">
        <v>2</v>
      </c>
      <c r="BO15" t="s">
        <v>46</v>
      </c>
      <c r="BP15">
        <f>AVERAGE(Cycle!BP:BP)</f>
        <v>4.326112302806286</v>
      </c>
      <c r="BQ15">
        <f>STDEV(Cycle!BP:BP)</f>
        <v>2.2312285681839108</v>
      </c>
    </row>
    <row r="16" spans="1:126" x14ac:dyDescent="0.25">
      <c r="A16">
        <v>15</v>
      </c>
      <c r="C16" s="3">
        <v>2</v>
      </c>
    </row>
    <row r="17" spans="1:5" x14ac:dyDescent="0.25">
      <c r="A17">
        <v>16</v>
      </c>
      <c r="C17" s="3">
        <v>2</v>
      </c>
    </row>
    <row r="18" spans="1:5" x14ac:dyDescent="0.25">
      <c r="A18">
        <v>17</v>
      </c>
      <c r="C18" s="3">
        <v>2</v>
      </c>
    </row>
    <row r="19" spans="1:5" x14ac:dyDescent="0.25">
      <c r="A19">
        <v>18</v>
      </c>
      <c r="C19" s="3">
        <v>2</v>
      </c>
    </row>
    <row r="20" spans="1:5" x14ac:dyDescent="0.25">
      <c r="A20">
        <v>19</v>
      </c>
      <c r="C20" s="3">
        <v>2</v>
      </c>
      <c r="D20" s="4">
        <v>3</v>
      </c>
    </row>
    <row r="21" spans="1:5" x14ac:dyDescent="0.25">
      <c r="A21">
        <v>20</v>
      </c>
      <c r="C21" s="3">
        <v>2</v>
      </c>
      <c r="D21" s="4">
        <v>3</v>
      </c>
    </row>
    <row r="22" spans="1:5" x14ac:dyDescent="0.25">
      <c r="A22">
        <v>21</v>
      </c>
      <c r="C22" s="3">
        <v>2</v>
      </c>
      <c r="D22" s="4">
        <v>3</v>
      </c>
    </row>
    <row r="23" spans="1:5" x14ac:dyDescent="0.25">
      <c r="A23">
        <v>22</v>
      </c>
      <c r="D23" s="4">
        <v>3</v>
      </c>
      <c r="E23" s="5">
        <v>4</v>
      </c>
    </row>
    <row r="24" spans="1:5" x14ac:dyDescent="0.25">
      <c r="A24">
        <v>23</v>
      </c>
      <c r="D24" s="4">
        <v>3</v>
      </c>
      <c r="E24" s="5">
        <v>4</v>
      </c>
    </row>
    <row r="25" spans="1:5" x14ac:dyDescent="0.25">
      <c r="A25">
        <v>24</v>
      </c>
      <c r="D25" s="4">
        <v>3</v>
      </c>
      <c r="E25" s="5">
        <v>4</v>
      </c>
    </row>
    <row r="26" spans="1:5" x14ac:dyDescent="0.25">
      <c r="A26">
        <v>25</v>
      </c>
      <c r="D26" s="4">
        <v>3</v>
      </c>
      <c r="E26" s="5">
        <v>4</v>
      </c>
    </row>
    <row r="27" spans="1:5" x14ac:dyDescent="0.25">
      <c r="A27">
        <v>26</v>
      </c>
      <c r="D27" s="4">
        <v>3</v>
      </c>
      <c r="E27" s="5">
        <v>4</v>
      </c>
    </row>
    <row r="28" spans="1:5" x14ac:dyDescent="0.25">
      <c r="A28">
        <v>27</v>
      </c>
      <c r="D28" s="4">
        <v>3</v>
      </c>
      <c r="E28" s="5">
        <v>4</v>
      </c>
    </row>
    <row r="29" spans="1:5" x14ac:dyDescent="0.25">
      <c r="A29">
        <v>28</v>
      </c>
      <c r="B29" s="2">
        <v>1</v>
      </c>
      <c r="D29" s="4">
        <v>3</v>
      </c>
      <c r="E29" s="5">
        <v>4</v>
      </c>
    </row>
    <row r="30" spans="1:5" x14ac:dyDescent="0.25">
      <c r="A30">
        <v>29</v>
      </c>
      <c r="B30" s="2">
        <v>1</v>
      </c>
      <c r="D30" s="4">
        <v>3</v>
      </c>
      <c r="E30" s="5">
        <v>4</v>
      </c>
    </row>
    <row r="31" spans="1:5" x14ac:dyDescent="0.25">
      <c r="A31">
        <v>30</v>
      </c>
      <c r="B31" s="2">
        <v>1</v>
      </c>
      <c r="E31" s="5">
        <v>4</v>
      </c>
    </row>
    <row r="32" spans="1:5" x14ac:dyDescent="0.25">
      <c r="A32">
        <v>31</v>
      </c>
      <c r="B32" s="2">
        <v>1</v>
      </c>
      <c r="E32" s="5">
        <v>4</v>
      </c>
    </row>
    <row r="33" spans="1:5" x14ac:dyDescent="0.25">
      <c r="A33">
        <v>32</v>
      </c>
      <c r="B33" s="2">
        <v>1</v>
      </c>
      <c r="E33" s="5">
        <v>4</v>
      </c>
    </row>
    <row r="34" spans="1:5" x14ac:dyDescent="0.25">
      <c r="A34">
        <v>33</v>
      </c>
      <c r="B34" s="2">
        <v>1</v>
      </c>
    </row>
    <row r="35" spans="1:5" x14ac:dyDescent="0.25">
      <c r="A35">
        <v>34</v>
      </c>
      <c r="B35" s="2">
        <v>1</v>
      </c>
    </row>
    <row r="36" spans="1:5" x14ac:dyDescent="0.25">
      <c r="A36">
        <v>35</v>
      </c>
      <c r="B36" s="2">
        <v>1</v>
      </c>
    </row>
    <row r="37" spans="1:5" x14ac:dyDescent="0.25">
      <c r="A37">
        <v>36</v>
      </c>
      <c r="B37" s="2">
        <v>1</v>
      </c>
    </row>
    <row r="38" spans="1:5" x14ac:dyDescent="0.25">
      <c r="A38">
        <v>37</v>
      </c>
      <c r="B38" s="2">
        <v>1</v>
      </c>
      <c r="C38" s="3">
        <v>2</v>
      </c>
    </row>
    <row r="39" spans="1:5" x14ac:dyDescent="0.25">
      <c r="A39">
        <v>38</v>
      </c>
      <c r="C39" s="3">
        <v>2</v>
      </c>
    </row>
    <row r="40" spans="1:5" x14ac:dyDescent="0.25">
      <c r="A40">
        <v>39</v>
      </c>
      <c r="C40" s="3">
        <v>2</v>
      </c>
    </row>
    <row r="41" spans="1:5" x14ac:dyDescent="0.25">
      <c r="A41">
        <v>40</v>
      </c>
      <c r="C41" s="3">
        <v>2</v>
      </c>
    </row>
    <row r="42" spans="1:5" x14ac:dyDescent="0.25">
      <c r="A42">
        <v>41</v>
      </c>
      <c r="C42" s="3">
        <v>2</v>
      </c>
    </row>
    <row r="43" spans="1:5" x14ac:dyDescent="0.25">
      <c r="A43">
        <v>42</v>
      </c>
      <c r="C43" s="3">
        <v>2</v>
      </c>
      <c r="D43" s="4">
        <v>3</v>
      </c>
    </row>
    <row r="44" spans="1:5" x14ac:dyDescent="0.25">
      <c r="A44">
        <v>43</v>
      </c>
      <c r="C44" s="3">
        <v>2</v>
      </c>
      <c r="D44" s="4">
        <v>3</v>
      </c>
    </row>
    <row r="45" spans="1:5" x14ac:dyDescent="0.25">
      <c r="A45">
        <v>44</v>
      </c>
      <c r="C45" s="3">
        <v>2</v>
      </c>
      <c r="D45" s="4">
        <v>3</v>
      </c>
    </row>
    <row r="46" spans="1:5" x14ac:dyDescent="0.25">
      <c r="A46">
        <v>45</v>
      </c>
      <c r="C46" s="3">
        <v>2</v>
      </c>
      <c r="D46" s="4">
        <v>3</v>
      </c>
      <c r="E46" s="5">
        <v>4</v>
      </c>
    </row>
    <row r="47" spans="1:5" x14ac:dyDescent="0.25">
      <c r="A47">
        <v>46</v>
      </c>
      <c r="D47" s="4">
        <v>3</v>
      </c>
      <c r="E47" s="5">
        <v>4</v>
      </c>
    </row>
    <row r="48" spans="1:5" x14ac:dyDescent="0.25">
      <c r="A48">
        <v>47</v>
      </c>
      <c r="D48" s="4">
        <v>3</v>
      </c>
      <c r="E48" s="5">
        <v>4</v>
      </c>
    </row>
    <row r="49" spans="1:5" x14ac:dyDescent="0.25">
      <c r="A49">
        <v>48</v>
      </c>
      <c r="D49" s="4">
        <v>3</v>
      </c>
      <c r="E49" s="5">
        <v>4</v>
      </c>
    </row>
    <row r="50" spans="1:5" x14ac:dyDescent="0.25">
      <c r="A50">
        <v>49</v>
      </c>
      <c r="D50" s="4">
        <v>3</v>
      </c>
      <c r="E50" s="5">
        <v>4</v>
      </c>
    </row>
    <row r="51" spans="1:5" x14ac:dyDescent="0.25">
      <c r="A51">
        <v>50</v>
      </c>
      <c r="D51" s="4">
        <v>3</v>
      </c>
      <c r="E51" s="5">
        <v>4</v>
      </c>
    </row>
    <row r="52" spans="1:5" x14ac:dyDescent="0.25">
      <c r="A52">
        <v>51</v>
      </c>
      <c r="D52" s="4">
        <v>3</v>
      </c>
      <c r="E52" s="5">
        <v>4</v>
      </c>
    </row>
    <row r="53" spans="1:5" x14ac:dyDescent="0.25">
      <c r="A53">
        <v>52</v>
      </c>
      <c r="E53" s="5">
        <v>4</v>
      </c>
    </row>
    <row r="54" spans="1:5" x14ac:dyDescent="0.25">
      <c r="A54">
        <v>53</v>
      </c>
      <c r="B54" s="2">
        <v>1</v>
      </c>
      <c r="E54" s="5">
        <v>4</v>
      </c>
    </row>
    <row r="55" spans="1:5" x14ac:dyDescent="0.25">
      <c r="A55">
        <v>54</v>
      </c>
      <c r="B55" s="2">
        <v>1</v>
      </c>
      <c r="E55" s="5">
        <v>4</v>
      </c>
    </row>
    <row r="56" spans="1:5" x14ac:dyDescent="0.25">
      <c r="A56">
        <v>55</v>
      </c>
      <c r="B56" s="2">
        <v>1</v>
      </c>
    </row>
    <row r="57" spans="1:5" x14ac:dyDescent="0.25">
      <c r="A57">
        <v>56</v>
      </c>
      <c r="B57" s="2">
        <v>1</v>
      </c>
    </row>
    <row r="58" spans="1:5" x14ac:dyDescent="0.25">
      <c r="A58">
        <v>57</v>
      </c>
      <c r="B58" s="2">
        <v>1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</row>
    <row r="61" spans="1:5" x14ac:dyDescent="0.25">
      <c r="A61">
        <v>60</v>
      </c>
      <c r="B61" s="2">
        <v>1</v>
      </c>
      <c r="C61" s="3">
        <v>2</v>
      </c>
    </row>
    <row r="62" spans="1:5" x14ac:dyDescent="0.25">
      <c r="A62">
        <v>61</v>
      </c>
      <c r="B62" s="2">
        <v>1</v>
      </c>
      <c r="C62" s="3">
        <v>2</v>
      </c>
    </row>
    <row r="63" spans="1:5" x14ac:dyDescent="0.25">
      <c r="A63">
        <v>62</v>
      </c>
      <c r="C63" s="3">
        <v>2</v>
      </c>
    </row>
    <row r="64" spans="1:5" x14ac:dyDescent="0.25">
      <c r="A64">
        <v>63</v>
      </c>
      <c r="C64" s="3">
        <v>2</v>
      </c>
    </row>
    <row r="65" spans="1:5" x14ac:dyDescent="0.25">
      <c r="A65">
        <v>64</v>
      </c>
      <c r="C65" s="3">
        <v>2</v>
      </c>
    </row>
    <row r="66" spans="1:5" x14ac:dyDescent="0.25">
      <c r="A66">
        <v>65</v>
      </c>
      <c r="C66" s="3">
        <v>2</v>
      </c>
    </row>
    <row r="67" spans="1:5" x14ac:dyDescent="0.25">
      <c r="A67">
        <v>66</v>
      </c>
      <c r="C67" s="3">
        <v>2</v>
      </c>
    </row>
    <row r="68" spans="1:5" x14ac:dyDescent="0.25">
      <c r="A68">
        <v>67</v>
      </c>
      <c r="D68" s="4">
        <v>3</v>
      </c>
    </row>
    <row r="69" spans="1:5" x14ac:dyDescent="0.25">
      <c r="A69">
        <v>68</v>
      </c>
      <c r="D69" s="4">
        <v>3</v>
      </c>
      <c r="E69" s="5">
        <v>4</v>
      </c>
    </row>
    <row r="70" spans="1:5" x14ac:dyDescent="0.25">
      <c r="A70">
        <v>69</v>
      </c>
      <c r="D70" s="4">
        <v>3</v>
      </c>
      <c r="E70" s="5">
        <v>4</v>
      </c>
    </row>
    <row r="71" spans="1:5" x14ac:dyDescent="0.25">
      <c r="A71">
        <v>70</v>
      </c>
      <c r="D71" s="4">
        <v>3</v>
      </c>
      <c r="E71" s="5">
        <v>4</v>
      </c>
    </row>
    <row r="72" spans="1:5" x14ac:dyDescent="0.25">
      <c r="A72">
        <v>71</v>
      </c>
      <c r="D72" s="4">
        <v>3</v>
      </c>
      <c r="E72" s="5">
        <v>4</v>
      </c>
    </row>
    <row r="73" spans="1:5" x14ac:dyDescent="0.25">
      <c r="A73">
        <v>72</v>
      </c>
      <c r="D73" s="4">
        <v>3</v>
      </c>
      <c r="E73" s="5">
        <v>4</v>
      </c>
    </row>
    <row r="74" spans="1:5" x14ac:dyDescent="0.25">
      <c r="A74">
        <v>73</v>
      </c>
      <c r="D74" s="4">
        <v>3</v>
      </c>
      <c r="E74" s="5">
        <v>4</v>
      </c>
    </row>
    <row r="75" spans="1:5" x14ac:dyDescent="0.25">
      <c r="A75">
        <v>74</v>
      </c>
      <c r="B75" s="2">
        <v>1</v>
      </c>
      <c r="D75" s="4">
        <v>3</v>
      </c>
      <c r="E75" s="5">
        <v>4</v>
      </c>
    </row>
    <row r="76" spans="1:5" x14ac:dyDescent="0.25">
      <c r="A76">
        <v>75</v>
      </c>
      <c r="B76" s="2">
        <v>1</v>
      </c>
      <c r="E76" s="5">
        <v>4</v>
      </c>
    </row>
    <row r="77" spans="1:5" x14ac:dyDescent="0.25">
      <c r="A77">
        <v>76</v>
      </c>
      <c r="B77" s="2">
        <v>1</v>
      </c>
    </row>
    <row r="78" spans="1:5" x14ac:dyDescent="0.25">
      <c r="A78">
        <v>77</v>
      </c>
      <c r="B78" s="2">
        <v>1</v>
      </c>
    </row>
    <row r="79" spans="1:5" x14ac:dyDescent="0.25">
      <c r="A79">
        <v>78</v>
      </c>
      <c r="B79" s="2">
        <v>1</v>
      </c>
    </row>
    <row r="80" spans="1:5" x14ac:dyDescent="0.25">
      <c r="A80">
        <v>79</v>
      </c>
      <c r="B80" s="2">
        <v>1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  <c r="C82" s="3">
        <v>2</v>
      </c>
    </row>
    <row r="83" spans="1:5" x14ac:dyDescent="0.25">
      <c r="A83">
        <v>82</v>
      </c>
      <c r="B83" s="2">
        <v>1</v>
      </c>
      <c r="C83" s="3">
        <v>2</v>
      </c>
    </row>
    <row r="84" spans="1:5" x14ac:dyDescent="0.25">
      <c r="A84">
        <v>83</v>
      </c>
      <c r="C84" s="3">
        <v>2</v>
      </c>
    </row>
    <row r="85" spans="1:5" x14ac:dyDescent="0.25">
      <c r="A85">
        <v>84</v>
      </c>
      <c r="C85" s="3">
        <v>2</v>
      </c>
    </row>
    <row r="86" spans="1:5" x14ac:dyDescent="0.25">
      <c r="A86">
        <v>85</v>
      </c>
      <c r="C86" s="3">
        <v>2</v>
      </c>
    </row>
    <row r="87" spans="1:5" x14ac:dyDescent="0.25">
      <c r="A87">
        <v>86</v>
      </c>
      <c r="C87" s="3">
        <v>2</v>
      </c>
    </row>
    <row r="88" spans="1:5" x14ac:dyDescent="0.25">
      <c r="A88">
        <v>87</v>
      </c>
      <c r="C88" s="3">
        <v>2</v>
      </c>
    </row>
    <row r="89" spans="1:5" x14ac:dyDescent="0.25">
      <c r="A89">
        <v>88</v>
      </c>
      <c r="C89" s="3">
        <v>2</v>
      </c>
    </row>
    <row r="90" spans="1:5" x14ac:dyDescent="0.25">
      <c r="A90">
        <v>89</v>
      </c>
      <c r="C90" s="3">
        <v>2</v>
      </c>
    </row>
    <row r="91" spans="1:5" x14ac:dyDescent="0.25">
      <c r="A91">
        <v>90</v>
      </c>
      <c r="D91" s="4">
        <v>3</v>
      </c>
      <c r="E91" s="5">
        <v>4</v>
      </c>
    </row>
    <row r="92" spans="1:5" x14ac:dyDescent="0.25">
      <c r="A92">
        <v>91</v>
      </c>
      <c r="D92" s="4">
        <v>3</v>
      </c>
      <c r="E92" s="5">
        <v>4</v>
      </c>
    </row>
    <row r="93" spans="1:5" x14ac:dyDescent="0.25">
      <c r="A93">
        <v>92</v>
      </c>
      <c r="D93" s="4">
        <v>3</v>
      </c>
      <c r="E93" s="5">
        <v>4</v>
      </c>
    </row>
    <row r="94" spans="1:5" x14ac:dyDescent="0.25">
      <c r="A94">
        <v>93</v>
      </c>
      <c r="D94" s="4">
        <v>3</v>
      </c>
      <c r="E94" s="5">
        <v>4</v>
      </c>
    </row>
    <row r="95" spans="1:5" x14ac:dyDescent="0.25">
      <c r="A95">
        <v>94</v>
      </c>
      <c r="D95" s="4">
        <v>3</v>
      </c>
      <c r="E95" s="5">
        <v>4</v>
      </c>
    </row>
    <row r="96" spans="1:5" x14ac:dyDescent="0.25">
      <c r="A96">
        <v>95</v>
      </c>
      <c r="D96" s="4">
        <v>3</v>
      </c>
      <c r="E96" s="5">
        <v>4</v>
      </c>
    </row>
    <row r="97" spans="1:5" x14ac:dyDescent="0.25">
      <c r="A97">
        <v>96</v>
      </c>
      <c r="B97" s="2">
        <v>1</v>
      </c>
      <c r="D97" s="4">
        <v>3</v>
      </c>
      <c r="E97" s="5">
        <v>4</v>
      </c>
    </row>
    <row r="98" spans="1:5" x14ac:dyDescent="0.25">
      <c r="A98">
        <v>97</v>
      </c>
      <c r="B98" s="2">
        <v>1</v>
      </c>
      <c r="D98" s="4">
        <v>3</v>
      </c>
      <c r="E98" s="5">
        <v>4</v>
      </c>
    </row>
    <row r="99" spans="1:5" x14ac:dyDescent="0.25">
      <c r="A99">
        <v>98</v>
      </c>
      <c r="B99" s="2">
        <v>1</v>
      </c>
      <c r="E99" s="5">
        <v>4</v>
      </c>
    </row>
    <row r="100" spans="1:5" x14ac:dyDescent="0.25">
      <c r="A100">
        <v>99</v>
      </c>
      <c r="B100" s="2">
        <v>1</v>
      </c>
      <c r="E100" s="5">
        <v>4</v>
      </c>
    </row>
    <row r="101" spans="1:5" x14ac:dyDescent="0.25">
      <c r="A101">
        <v>100</v>
      </c>
      <c r="B101" s="2">
        <v>1</v>
      </c>
    </row>
    <row r="102" spans="1:5" x14ac:dyDescent="0.25">
      <c r="A102">
        <v>101</v>
      </c>
      <c r="B102" s="2">
        <v>1</v>
      </c>
    </row>
    <row r="103" spans="1:5" x14ac:dyDescent="0.25">
      <c r="A103">
        <v>102</v>
      </c>
      <c r="B103" s="2">
        <v>1</v>
      </c>
    </row>
    <row r="104" spans="1:5" x14ac:dyDescent="0.25">
      <c r="A104">
        <v>103</v>
      </c>
      <c r="B104" s="2">
        <v>1</v>
      </c>
      <c r="C104" s="3">
        <v>2</v>
      </c>
    </row>
    <row r="105" spans="1:5" x14ac:dyDescent="0.25">
      <c r="A105">
        <v>104</v>
      </c>
      <c r="B105" s="2">
        <v>1</v>
      </c>
      <c r="C105" s="3">
        <v>2</v>
      </c>
    </row>
    <row r="106" spans="1:5" x14ac:dyDescent="0.25">
      <c r="A106">
        <v>105</v>
      </c>
      <c r="C106" s="3">
        <v>2</v>
      </c>
    </row>
    <row r="107" spans="1:5" x14ac:dyDescent="0.25">
      <c r="A107">
        <v>106</v>
      </c>
      <c r="C107" s="3">
        <v>2</v>
      </c>
    </row>
    <row r="108" spans="1:5" x14ac:dyDescent="0.25">
      <c r="A108">
        <v>107</v>
      </c>
      <c r="C108" s="3">
        <v>2</v>
      </c>
    </row>
    <row r="109" spans="1:5" x14ac:dyDescent="0.25">
      <c r="A109">
        <v>108</v>
      </c>
      <c r="C109" s="3">
        <v>2</v>
      </c>
    </row>
    <row r="110" spans="1:5" x14ac:dyDescent="0.25">
      <c r="A110">
        <v>109</v>
      </c>
      <c r="C110" s="3">
        <v>2</v>
      </c>
    </row>
    <row r="111" spans="1:5" x14ac:dyDescent="0.25">
      <c r="A111">
        <v>110</v>
      </c>
      <c r="C111" s="3">
        <v>2</v>
      </c>
      <c r="D111" s="4">
        <v>3</v>
      </c>
    </row>
    <row r="112" spans="1:5" x14ac:dyDescent="0.25">
      <c r="A112">
        <v>111</v>
      </c>
      <c r="D112" s="4">
        <v>3</v>
      </c>
    </row>
    <row r="113" spans="1:5" x14ac:dyDescent="0.25">
      <c r="A113">
        <v>112</v>
      </c>
      <c r="D113" s="4">
        <v>3</v>
      </c>
    </row>
    <row r="114" spans="1:5" x14ac:dyDescent="0.25">
      <c r="A114">
        <v>113</v>
      </c>
      <c r="D114" s="4">
        <v>3</v>
      </c>
      <c r="E114" s="5">
        <v>4</v>
      </c>
    </row>
    <row r="115" spans="1:5" x14ac:dyDescent="0.25">
      <c r="A115">
        <v>114</v>
      </c>
      <c r="D115" s="4">
        <v>3</v>
      </c>
      <c r="E115" s="5">
        <v>4</v>
      </c>
    </row>
    <row r="116" spans="1:5" x14ac:dyDescent="0.25">
      <c r="A116">
        <v>115</v>
      </c>
      <c r="D116" s="4">
        <v>3</v>
      </c>
      <c r="E116" s="5">
        <v>4</v>
      </c>
    </row>
    <row r="117" spans="1:5" x14ac:dyDescent="0.25">
      <c r="A117">
        <v>116</v>
      </c>
      <c r="D117" s="4">
        <v>3</v>
      </c>
      <c r="E117" s="5">
        <v>4</v>
      </c>
    </row>
    <row r="118" spans="1:5" x14ac:dyDescent="0.25">
      <c r="A118">
        <v>117</v>
      </c>
      <c r="D118" s="4">
        <v>3</v>
      </c>
      <c r="E118" s="5">
        <v>4</v>
      </c>
    </row>
    <row r="119" spans="1:5" x14ac:dyDescent="0.25">
      <c r="A119">
        <v>118</v>
      </c>
      <c r="D119" s="4">
        <v>3</v>
      </c>
      <c r="E119" s="5">
        <v>4</v>
      </c>
    </row>
    <row r="120" spans="1:5" x14ac:dyDescent="0.25">
      <c r="A120">
        <v>119</v>
      </c>
      <c r="B120" s="2">
        <v>1</v>
      </c>
      <c r="E120" s="5">
        <v>4</v>
      </c>
    </row>
    <row r="121" spans="1:5" x14ac:dyDescent="0.25">
      <c r="A121">
        <v>120</v>
      </c>
      <c r="B121" s="2">
        <v>1</v>
      </c>
    </row>
    <row r="122" spans="1:5" x14ac:dyDescent="0.25">
      <c r="A122">
        <v>121</v>
      </c>
      <c r="B122" s="2">
        <v>1</v>
      </c>
    </row>
    <row r="123" spans="1:5" x14ac:dyDescent="0.25">
      <c r="A123">
        <v>122</v>
      </c>
      <c r="B123" s="2">
        <v>1</v>
      </c>
    </row>
    <row r="124" spans="1:5" x14ac:dyDescent="0.25">
      <c r="A124">
        <v>123</v>
      </c>
      <c r="B124" s="2">
        <v>1</v>
      </c>
    </row>
    <row r="125" spans="1:5" x14ac:dyDescent="0.25">
      <c r="A125">
        <v>124</v>
      </c>
      <c r="B125" s="2">
        <v>1</v>
      </c>
    </row>
    <row r="126" spans="1:5" x14ac:dyDescent="0.25">
      <c r="A126">
        <v>125</v>
      </c>
      <c r="B126" s="2">
        <v>1</v>
      </c>
      <c r="C126" s="3">
        <v>2</v>
      </c>
    </row>
    <row r="127" spans="1:5" x14ac:dyDescent="0.25">
      <c r="A127">
        <v>126</v>
      </c>
      <c r="B127" s="2">
        <v>1</v>
      </c>
      <c r="C127" s="3">
        <v>2</v>
      </c>
    </row>
    <row r="128" spans="1:5" x14ac:dyDescent="0.25">
      <c r="A128">
        <v>127</v>
      </c>
      <c r="B128" s="2">
        <v>1</v>
      </c>
      <c r="C128" s="3">
        <v>2</v>
      </c>
    </row>
    <row r="129" spans="1:5" x14ac:dyDescent="0.25">
      <c r="A129">
        <v>128</v>
      </c>
      <c r="C129" s="3">
        <v>2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C133" s="3">
        <v>2</v>
      </c>
    </row>
    <row r="134" spans="1:5" x14ac:dyDescent="0.25">
      <c r="A134">
        <v>133</v>
      </c>
    </row>
    <row r="135" spans="1:5" x14ac:dyDescent="0.25">
      <c r="A135">
        <v>134</v>
      </c>
      <c r="D135" s="4">
        <v>3</v>
      </c>
      <c r="E135" s="5">
        <v>4</v>
      </c>
    </row>
    <row r="136" spans="1:5" x14ac:dyDescent="0.25">
      <c r="A136">
        <v>135</v>
      </c>
      <c r="D136" s="4">
        <v>3</v>
      </c>
      <c r="E136" s="5">
        <v>4</v>
      </c>
    </row>
    <row r="137" spans="1:5" x14ac:dyDescent="0.25">
      <c r="A137">
        <v>136</v>
      </c>
      <c r="D137" s="4">
        <v>3</v>
      </c>
      <c r="E137" s="5">
        <v>4</v>
      </c>
    </row>
    <row r="138" spans="1:5" x14ac:dyDescent="0.25">
      <c r="A138">
        <v>137</v>
      </c>
      <c r="D138" s="4">
        <v>3</v>
      </c>
      <c r="E138" s="5">
        <v>4</v>
      </c>
    </row>
    <row r="139" spans="1:5" x14ac:dyDescent="0.25">
      <c r="A139">
        <v>138</v>
      </c>
      <c r="D139" s="4">
        <v>3</v>
      </c>
      <c r="E139" s="5">
        <v>4</v>
      </c>
    </row>
    <row r="140" spans="1:5" x14ac:dyDescent="0.25">
      <c r="A140">
        <v>139</v>
      </c>
      <c r="D140" s="4">
        <v>3</v>
      </c>
      <c r="E140" s="5">
        <v>4</v>
      </c>
    </row>
    <row r="141" spans="1:5" x14ac:dyDescent="0.25">
      <c r="A141">
        <v>140</v>
      </c>
      <c r="B141" s="2">
        <v>1</v>
      </c>
      <c r="D141" s="4">
        <v>3</v>
      </c>
      <c r="E141" s="5">
        <v>4</v>
      </c>
    </row>
    <row r="142" spans="1:5" x14ac:dyDescent="0.25">
      <c r="A142">
        <v>141</v>
      </c>
      <c r="B142" s="2">
        <v>1</v>
      </c>
      <c r="E142" s="5">
        <v>4</v>
      </c>
    </row>
    <row r="143" spans="1:5" x14ac:dyDescent="0.25">
      <c r="A143">
        <v>142</v>
      </c>
      <c r="B143" s="2">
        <v>1</v>
      </c>
      <c r="E143" s="5">
        <v>4</v>
      </c>
    </row>
    <row r="144" spans="1:5" x14ac:dyDescent="0.25">
      <c r="A144">
        <v>143</v>
      </c>
      <c r="B144" s="2">
        <v>1</v>
      </c>
    </row>
    <row r="145" spans="1:5" x14ac:dyDescent="0.25">
      <c r="A145">
        <v>144</v>
      </c>
      <c r="B145" s="2">
        <v>1</v>
      </c>
    </row>
    <row r="146" spans="1:5" x14ac:dyDescent="0.25">
      <c r="A146">
        <v>145</v>
      </c>
      <c r="B146" s="2">
        <v>1</v>
      </c>
    </row>
    <row r="147" spans="1:5" x14ac:dyDescent="0.25">
      <c r="A147">
        <v>146</v>
      </c>
      <c r="B147" s="2">
        <v>1</v>
      </c>
    </row>
    <row r="148" spans="1:5" x14ac:dyDescent="0.25">
      <c r="A148">
        <v>147</v>
      </c>
      <c r="B148" s="2">
        <v>1</v>
      </c>
      <c r="C148" s="3">
        <v>2</v>
      </c>
    </row>
    <row r="149" spans="1:5" x14ac:dyDescent="0.25">
      <c r="A149">
        <v>148</v>
      </c>
      <c r="B149" s="2">
        <v>1</v>
      </c>
      <c r="C149" s="3">
        <v>2</v>
      </c>
    </row>
    <row r="150" spans="1:5" x14ac:dyDescent="0.25">
      <c r="A150">
        <v>149</v>
      </c>
      <c r="C150" s="3">
        <v>2</v>
      </c>
    </row>
    <row r="151" spans="1:5" x14ac:dyDescent="0.25">
      <c r="A151">
        <v>150</v>
      </c>
      <c r="C151" s="3">
        <v>2</v>
      </c>
    </row>
    <row r="152" spans="1:5" x14ac:dyDescent="0.25">
      <c r="A152">
        <v>151</v>
      </c>
      <c r="C152" s="3">
        <v>2</v>
      </c>
    </row>
    <row r="153" spans="1:5" x14ac:dyDescent="0.25">
      <c r="A153">
        <v>152</v>
      </c>
      <c r="C153" s="3">
        <v>2</v>
      </c>
    </row>
    <row r="154" spans="1:5" x14ac:dyDescent="0.25">
      <c r="A154">
        <v>153</v>
      </c>
      <c r="C154" s="3">
        <v>2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D156" s="4">
        <v>3</v>
      </c>
    </row>
    <row r="157" spans="1:5" x14ac:dyDescent="0.25">
      <c r="A157">
        <v>156</v>
      </c>
      <c r="D157" s="4">
        <v>3</v>
      </c>
      <c r="E157" s="5">
        <v>4</v>
      </c>
    </row>
    <row r="158" spans="1:5" x14ac:dyDescent="0.25">
      <c r="A158">
        <v>157</v>
      </c>
      <c r="D158" s="4">
        <v>3</v>
      </c>
      <c r="E158" s="5">
        <v>4</v>
      </c>
    </row>
    <row r="159" spans="1:5" x14ac:dyDescent="0.25">
      <c r="A159">
        <v>158</v>
      </c>
      <c r="D159" s="4">
        <v>3</v>
      </c>
      <c r="E159" s="5">
        <v>4</v>
      </c>
    </row>
    <row r="160" spans="1:5" x14ac:dyDescent="0.25">
      <c r="A160">
        <v>159</v>
      </c>
      <c r="D160" s="4">
        <v>3</v>
      </c>
      <c r="E160" s="5">
        <v>4</v>
      </c>
    </row>
    <row r="161" spans="1:5" x14ac:dyDescent="0.25">
      <c r="A161">
        <v>160</v>
      </c>
      <c r="D161" s="4">
        <v>3</v>
      </c>
      <c r="E161" s="5">
        <v>4</v>
      </c>
    </row>
    <row r="162" spans="1:5" x14ac:dyDescent="0.25">
      <c r="A162">
        <v>161</v>
      </c>
      <c r="B162" s="2">
        <v>1</v>
      </c>
      <c r="D162" s="4">
        <v>3</v>
      </c>
      <c r="E162" s="5">
        <v>4</v>
      </c>
    </row>
    <row r="163" spans="1:5" x14ac:dyDescent="0.25">
      <c r="A163">
        <v>162</v>
      </c>
      <c r="B163" s="2">
        <v>1</v>
      </c>
      <c r="D163" s="4">
        <v>3</v>
      </c>
      <c r="E163" s="5">
        <v>4</v>
      </c>
    </row>
    <row r="164" spans="1:5" x14ac:dyDescent="0.25">
      <c r="A164">
        <v>163</v>
      </c>
      <c r="B164" s="2">
        <v>1</v>
      </c>
      <c r="D164" s="4">
        <v>3</v>
      </c>
      <c r="E164" s="5">
        <v>4</v>
      </c>
    </row>
    <row r="165" spans="1:5" x14ac:dyDescent="0.25">
      <c r="A165">
        <v>164</v>
      </c>
      <c r="B165" s="2">
        <v>1</v>
      </c>
      <c r="E165" s="5">
        <v>4</v>
      </c>
    </row>
    <row r="166" spans="1:5" x14ac:dyDescent="0.25">
      <c r="A166">
        <v>165</v>
      </c>
      <c r="B166" s="2">
        <v>1</v>
      </c>
    </row>
    <row r="167" spans="1:5" x14ac:dyDescent="0.25">
      <c r="A167">
        <v>166</v>
      </c>
      <c r="B167" s="2">
        <v>1</v>
      </c>
    </row>
    <row r="168" spans="1:5" x14ac:dyDescent="0.25">
      <c r="A168">
        <v>167</v>
      </c>
      <c r="B168" s="2">
        <v>1</v>
      </c>
    </row>
    <row r="169" spans="1:5" x14ac:dyDescent="0.25">
      <c r="A169">
        <v>168</v>
      </c>
      <c r="B169" s="2">
        <v>1</v>
      </c>
    </row>
    <row r="170" spans="1:5" x14ac:dyDescent="0.25">
      <c r="A170">
        <v>169</v>
      </c>
      <c r="B170" s="2">
        <v>1</v>
      </c>
      <c r="C170" s="3">
        <v>2</v>
      </c>
    </row>
    <row r="171" spans="1:5" x14ac:dyDescent="0.25">
      <c r="A171">
        <v>170</v>
      </c>
      <c r="B171" s="2">
        <v>1</v>
      </c>
      <c r="C171" s="3">
        <v>2</v>
      </c>
    </row>
    <row r="172" spans="1:5" x14ac:dyDescent="0.25">
      <c r="A172">
        <v>171</v>
      </c>
      <c r="C172" s="3">
        <v>2</v>
      </c>
    </row>
    <row r="173" spans="1:5" x14ac:dyDescent="0.25">
      <c r="A173">
        <v>172</v>
      </c>
      <c r="C173" s="3">
        <v>2</v>
      </c>
    </row>
    <row r="174" spans="1:5" x14ac:dyDescent="0.25">
      <c r="A174">
        <v>173</v>
      </c>
      <c r="C174" s="3">
        <v>2</v>
      </c>
    </row>
    <row r="175" spans="1:5" x14ac:dyDescent="0.25">
      <c r="A175">
        <v>174</v>
      </c>
      <c r="C175" s="3">
        <v>2</v>
      </c>
    </row>
    <row r="176" spans="1:5" x14ac:dyDescent="0.25">
      <c r="A176">
        <v>175</v>
      </c>
      <c r="C176" s="3">
        <v>2</v>
      </c>
    </row>
    <row r="177" spans="1:5" x14ac:dyDescent="0.25">
      <c r="A177">
        <v>176</v>
      </c>
      <c r="C177" s="3">
        <v>2</v>
      </c>
      <c r="D177" s="4">
        <v>3</v>
      </c>
    </row>
    <row r="178" spans="1:5" x14ac:dyDescent="0.25">
      <c r="A178">
        <v>177</v>
      </c>
      <c r="C178" s="3">
        <v>2</v>
      </c>
      <c r="D178" s="4">
        <v>3</v>
      </c>
    </row>
    <row r="179" spans="1:5" x14ac:dyDescent="0.25">
      <c r="A179">
        <v>178</v>
      </c>
      <c r="D179" s="4">
        <v>3</v>
      </c>
      <c r="E179" s="5">
        <v>4</v>
      </c>
    </row>
    <row r="180" spans="1:5" x14ac:dyDescent="0.25">
      <c r="A180">
        <v>179</v>
      </c>
      <c r="D180" s="4">
        <v>3</v>
      </c>
      <c r="E180" s="5">
        <v>4</v>
      </c>
    </row>
    <row r="181" spans="1:5" x14ac:dyDescent="0.25">
      <c r="A181">
        <v>180</v>
      </c>
      <c r="D181" s="4">
        <v>3</v>
      </c>
      <c r="E181" s="5">
        <v>4</v>
      </c>
    </row>
    <row r="182" spans="1:5" x14ac:dyDescent="0.25">
      <c r="A182">
        <v>181</v>
      </c>
      <c r="D182" s="4">
        <v>3</v>
      </c>
      <c r="E182" s="5">
        <v>4</v>
      </c>
    </row>
    <row r="183" spans="1:5" x14ac:dyDescent="0.25">
      <c r="A183">
        <v>182</v>
      </c>
      <c r="D183" s="4">
        <v>3</v>
      </c>
      <c r="E183" s="5">
        <v>4</v>
      </c>
    </row>
    <row r="184" spans="1:5" x14ac:dyDescent="0.25">
      <c r="A184">
        <v>183</v>
      </c>
      <c r="B184" s="2">
        <v>1</v>
      </c>
      <c r="D184" s="4">
        <v>3</v>
      </c>
      <c r="E184" s="5">
        <v>4</v>
      </c>
    </row>
    <row r="185" spans="1:5" x14ac:dyDescent="0.25">
      <c r="A185">
        <v>184</v>
      </c>
      <c r="B185" s="2">
        <v>1</v>
      </c>
      <c r="D185" s="4">
        <v>3</v>
      </c>
      <c r="E185" s="5">
        <v>4</v>
      </c>
    </row>
    <row r="186" spans="1:5" x14ac:dyDescent="0.25">
      <c r="A186">
        <v>185</v>
      </c>
      <c r="B186" s="2">
        <v>1</v>
      </c>
      <c r="D186" s="4">
        <v>3</v>
      </c>
      <c r="E186" s="5">
        <v>4</v>
      </c>
    </row>
    <row r="187" spans="1:5" x14ac:dyDescent="0.25">
      <c r="A187">
        <v>186</v>
      </c>
      <c r="B187" s="2">
        <v>1</v>
      </c>
      <c r="E187" s="5">
        <v>4</v>
      </c>
    </row>
    <row r="188" spans="1:5" x14ac:dyDescent="0.25">
      <c r="A188">
        <v>187</v>
      </c>
      <c r="B188" s="2">
        <v>1</v>
      </c>
      <c r="E188" s="5">
        <v>4</v>
      </c>
    </row>
    <row r="189" spans="1:5" x14ac:dyDescent="0.25">
      <c r="A189">
        <v>188</v>
      </c>
      <c r="B189" s="2">
        <v>1</v>
      </c>
    </row>
    <row r="190" spans="1:5" x14ac:dyDescent="0.25">
      <c r="A190">
        <v>189</v>
      </c>
      <c r="B190" s="2">
        <v>1</v>
      </c>
    </row>
    <row r="191" spans="1:5" x14ac:dyDescent="0.25">
      <c r="A191">
        <v>190</v>
      </c>
      <c r="B191" s="2">
        <v>1</v>
      </c>
    </row>
    <row r="192" spans="1:5" x14ac:dyDescent="0.25">
      <c r="A192">
        <v>191</v>
      </c>
      <c r="B192" s="2">
        <v>1</v>
      </c>
      <c r="C192" s="3">
        <v>2</v>
      </c>
    </row>
    <row r="193" spans="1:5" x14ac:dyDescent="0.25">
      <c r="A193">
        <v>192</v>
      </c>
      <c r="B193" s="2">
        <v>1</v>
      </c>
      <c r="C193" s="3">
        <v>2</v>
      </c>
    </row>
    <row r="194" spans="1:5" x14ac:dyDescent="0.25">
      <c r="A194">
        <v>193</v>
      </c>
      <c r="B194" s="2">
        <v>1</v>
      </c>
      <c r="C194" s="3">
        <v>2</v>
      </c>
    </row>
    <row r="195" spans="1:5" x14ac:dyDescent="0.25">
      <c r="A195">
        <v>194</v>
      </c>
      <c r="C195" s="3">
        <v>2</v>
      </c>
    </row>
    <row r="196" spans="1:5" x14ac:dyDescent="0.25">
      <c r="A196">
        <v>195</v>
      </c>
      <c r="C196" s="3">
        <v>2</v>
      </c>
    </row>
    <row r="197" spans="1:5" x14ac:dyDescent="0.25">
      <c r="A197">
        <v>196</v>
      </c>
      <c r="C197" s="3">
        <v>2</v>
      </c>
    </row>
    <row r="198" spans="1:5" x14ac:dyDescent="0.25">
      <c r="A198">
        <v>197</v>
      </c>
      <c r="C198" s="3">
        <v>2</v>
      </c>
    </row>
    <row r="199" spans="1:5" x14ac:dyDescent="0.25">
      <c r="A199">
        <v>198</v>
      </c>
      <c r="C199" s="3">
        <v>2</v>
      </c>
    </row>
    <row r="200" spans="1:5" x14ac:dyDescent="0.25">
      <c r="A200">
        <v>199</v>
      </c>
      <c r="C200" s="3">
        <v>2</v>
      </c>
      <c r="D200" s="4">
        <v>3</v>
      </c>
    </row>
    <row r="201" spans="1:5" x14ac:dyDescent="0.25">
      <c r="A201">
        <v>200</v>
      </c>
      <c r="C201" s="3">
        <v>2</v>
      </c>
      <c r="D201" s="4">
        <v>3</v>
      </c>
    </row>
    <row r="202" spans="1:5" x14ac:dyDescent="0.25">
      <c r="A202">
        <v>201</v>
      </c>
      <c r="D202" s="4">
        <v>3</v>
      </c>
    </row>
    <row r="203" spans="1:5" x14ac:dyDescent="0.25">
      <c r="A203">
        <v>202</v>
      </c>
      <c r="D203" s="4">
        <v>3</v>
      </c>
      <c r="E203" s="5">
        <v>4</v>
      </c>
    </row>
    <row r="204" spans="1:5" x14ac:dyDescent="0.25">
      <c r="A204">
        <v>203</v>
      </c>
      <c r="D204" s="4">
        <v>3</v>
      </c>
      <c r="E204" s="5">
        <v>4</v>
      </c>
    </row>
    <row r="205" spans="1:5" x14ac:dyDescent="0.25">
      <c r="A205">
        <v>204</v>
      </c>
      <c r="D205" s="4">
        <v>3</v>
      </c>
      <c r="E205" s="5">
        <v>4</v>
      </c>
    </row>
    <row r="206" spans="1:5" x14ac:dyDescent="0.25">
      <c r="A206">
        <v>205</v>
      </c>
      <c r="B206" s="2">
        <v>1</v>
      </c>
      <c r="D206" s="4">
        <v>3</v>
      </c>
      <c r="E206" s="5">
        <v>4</v>
      </c>
    </row>
    <row r="207" spans="1:5" x14ac:dyDescent="0.25">
      <c r="A207">
        <v>206</v>
      </c>
      <c r="B207" s="2">
        <v>1</v>
      </c>
      <c r="D207" s="4">
        <v>3</v>
      </c>
      <c r="E207" s="5">
        <v>4</v>
      </c>
    </row>
    <row r="208" spans="1:5" x14ac:dyDescent="0.25">
      <c r="A208">
        <v>207</v>
      </c>
      <c r="B208" s="2">
        <v>1</v>
      </c>
      <c r="D208" s="4">
        <v>3</v>
      </c>
      <c r="E208" s="5">
        <v>4</v>
      </c>
    </row>
    <row r="209" spans="1:6" x14ac:dyDescent="0.25">
      <c r="A209">
        <v>208</v>
      </c>
      <c r="B209" s="2">
        <v>1</v>
      </c>
      <c r="D209" s="4">
        <v>3</v>
      </c>
      <c r="E209" s="5">
        <v>4</v>
      </c>
    </row>
    <row r="210" spans="1:6" x14ac:dyDescent="0.25">
      <c r="A210">
        <v>209</v>
      </c>
      <c r="B210" s="2">
        <v>1</v>
      </c>
      <c r="E210" s="5">
        <v>4</v>
      </c>
    </row>
    <row r="211" spans="1:6" x14ac:dyDescent="0.25">
      <c r="A211">
        <v>210</v>
      </c>
      <c r="B211" s="2">
        <v>1</v>
      </c>
      <c r="E211" s="5">
        <v>4</v>
      </c>
    </row>
    <row r="212" spans="1:6" x14ac:dyDescent="0.25">
      <c r="A212">
        <v>211</v>
      </c>
      <c r="B212" s="2">
        <v>1</v>
      </c>
      <c r="E212" s="5">
        <v>4</v>
      </c>
    </row>
    <row r="213" spans="1:6" x14ac:dyDescent="0.25">
      <c r="A213">
        <v>212</v>
      </c>
      <c r="B213" s="2">
        <v>1</v>
      </c>
      <c r="E213" s="5">
        <v>4</v>
      </c>
    </row>
    <row r="214" spans="1:6" x14ac:dyDescent="0.25">
      <c r="A214">
        <v>213</v>
      </c>
      <c r="B214" s="2">
        <v>1</v>
      </c>
    </row>
    <row r="215" spans="1:6" x14ac:dyDescent="0.25">
      <c r="A215">
        <v>214</v>
      </c>
      <c r="B215" s="2">
        <v>1</v>
      </c>
    </row>
    <row r="216" spans="1:6" x14ac:dyDescent="0.25">
      <c r="A216">
        <v>215</v>
      </c>
      <c r="B216" s="2">
        <v>1</v>
      </c>
      <c r="C216" s="3">
        <v>2</v>
      </c>
    </row>
    <row r="217" spans="1:6" x14ac:dyDescent="0.25">
      <c r="A217">
        <v>216</v>
      </c>
      <c r="B217" s="2">
        <v>1</v>
      </c>
      <c r="C217" s="3">
        <v>2</v>
      </c>
    </row>
    <row r="218" spans="1:6" x14ac:dyDescent="0.25">
      <c r="A218">
        <v>217</v>
      </c>
      <c r="B218" s="2">
        <v>1</v>
      </c>
      <c r="C218" s="3">
        <v>2</v>
      </c>
    </row>
    <row r="219" spans="1:6" x14ac:dyDescent="0.25">
      <c r="A219">
        <v>218</v>
      </c>
      <c r="C219" s="3">
        <v>2</v>
      </c>
    </row>
    <row r="220" spans="1:6" x14ac:dyDescent="0.25">
      <c r="A220">
        <v>219</v>
      </c>
      <c r="C220" s="3">
        <v>2</v>
      </c>
      <c r="F220" t="s">
        <v>22</v>
      </c>
    </row>
    <row r="221" spans="1:6" x14ac:dyDescent="0.25">
      <c r="A221">
        <v>220</v>
      </c>
    </row>
    <row r="222" spans="1:6" x14ac:dyDescent="0.25">
      <c r="A222">
        <v>221</v>
      </c>
      <c r="F222" t="s">
        <v>22</v>
      </c>
    </row>
    <row r="223" spans="1:6" x14ac:dyDescent="0.25">
      <c r="A223">
        <v>222</v>
      </c>
      <c r="B223" s="2">
        <v>1</v>
      </c>
    </row>
    <row r="224" spans="1:6" x14ac:dyDescent="0.25">
      <c r="A224">
        <v>223</v>
      </c>
      <c r="B224" s="2">
        <v>1</v>
      </c>
      <c r="E224" s="5">
        <v>4</v>
      </c>
    </row>
    <row r="225" spans="1:5" x14ac:dyDescent="0.25">
      <c r="A225">
        <v>224</v>
      </c>
      <c r="B225" s="2">
        <v>1</v>
      </c>
      <c r="E225" s="5">
        <v>4</v>
      </c>
    </row>
    <row r="226" spans="1:5" x14ac:dyDescent="0.25">
      <c r="A226">
        <v>225</v>
      </c>
      <c r="B226" s="2">
        <v>1</v>
      </c>
      <c r="E226" s="5">
        <v>4</v>
      </c>
    </row>
    <row r="227" spans="1:5" x14ac:dyDescent="0.25">
      <c r="A227">
        <v>226</v>
      </c>
      <c r="B227" s="2">
        <v>1</v>
      </c>
      <c r="E227" s="5">
        <v>4</v>
      </c>
    </row>
    <row r="228" spans="1:5" x14ac:dyDescent="0.25">
      <c r="A228">
        <v>227</v>
      </c>
      <c r="B228" s="2">
        <v>1</v>
      </c>
      <c r="E228" s="5">
        <v>4</v>
      </c>
    </row>
    <row r="229" spans="1:5" x14ac:dyDescent="0.25">
      <c r="A229">
        <v>228</v>
      </c>
      <c r="B229" s="2">
        <v>1</v>
      </c>
      <c r="E229" s="5">
        <v>4</v>
      </c>
    </row>
    <row r="230" spans="1:5" x14ac:dyDescent="0.25">
      <c r="A230">
        <v>229</v>
      </c>
      <c r="B230" s="2">
        <v>1</v>
      </c>
      <c r="E230" s="5">
        <v>4</v>
      </c>
    </row>
    <row r="231" spans="1:5" x14ac:dyDescent="0.25">
      <c r="A231">
        <v>230</v>
      </c>
      <c r="B231" s="2">
        <v>1</v>
      </c>
      <c r="E231" s="5">
        <v>4</v>
      </c>
    </row>
    <row r="232" spans="1:5" x14ac:dyDescent="0.25">
      <c r="A232">
        <v>231</v>
      </c>
      <c r="B232" s="2">
        <v>1</v>
      </c>
      <c r="E232" s="5">
        <v>4</v>
      </c>
    </row>
    <row r="233" spans="1:5" x14ac:dyDescent="0.25">
      <c r="A233">
        <v>232</v>
      </c>
      <c r="E233" s="5">
        <v>4</v>
      </c>
    </row>
    <row r="234" spans="1:5" x14ac:dyDescent="0.25">
      <c r="A234">
        <v>233</v>
      </c>
      <c r="C234" s="3">
        <v>2</v>
      </c>
    </row>
    <row r="235" spans="1:5" x14ac:dyDescent="0.25">
      <c r="A235">
        <v>234</v>
      </c>
      <c r="C235" s="3">
        <v>2</v>
      </c>
    </row>
    <row r="236" spans="1:5" x14ac:dyDescent="0.25">
      <c r="A236">
        <v>235</v>
      </c>
      <c r="C236" s="3">
        <v>2</v>
      </c>
    </row>
    <row r="237" spans="1:5" x14ac:dyDescent="0.25">
      <c r="A237">
        <v>236</v>
      </c>
      <c r="C237" s="3">
        <v>2</v>
      </c>
    </row>
    <row r="238" spans="1:5" x14ac:dyDescent="0.25">
      <c r="A238">
        <v>237</v>
      </c>
      <c r="C238" s="3">
        <v>2</v>
      </c>
    </row>
    <row r="239" spans="1:5" x14ac:dyDescent="0.25">
      <c r="A239">
        <v>238</v>
      </c>
      <c r="C239" s="3">
        <v>2</v>
      </c>
    </row>
    <row r="240" spans="1:5" x14ac:dyDescent="0.25">
      <c r="A240">
        <v>239</v>
      </c>
      <c r="C240" s="3">
        <v>2</v>
      </c>
    </row>
    <row r="241" spans="1:5" x14ac:dyDescent="0.25">
      <c r="A241">
        <v>240</v>
      </c>
      <c r="C241" s="3">
        <v>2</v>
      </c>
    </row>
    <row r="242" spans="1:5" x14ac:dyDescent="0.25">
      <c r="A242">
        <v>241</v>
      </c>
      <c r="C242" s="3">
        <v>2</v>
      </c>
      <c r="D242" s="4">
        <v>3</v>
      </c>
    </row>
    <row r="243" spans="1:5" x14ac:dyDescent="0.25">
      <c r="A243">
        <v>242</v>
      </c>
      <c r="C243" s="3">
        <v>2</v>
      </c>
      <c r="D243" s="4">
        <v>3</v>
      </c>
    </row>
    <row r="244" spans="1:5" x14ac:dyDescent="0.25">
      <c r="A244">
        <v>243</v>
      </c>
      <c r="D244" s="4">
        <v>3</v>
      </c>
    </row>
    <row r="245" spans="1:5" x14ac:dyDescent="0.25">
      <c r="A245">
        <v>244</v>
      </c>
      <c r="D245" s="4">
        <v>3</v>
      </c>
    </row>
    <row r="246" spans="1:5" x14ac:dyDescent="0.25">
      <c r="A246">
        <v>245</v>
      </c>
      <c r="D246" s="4">
        <v>3</v>
      </c>
      <c r="E246" s="5">
        <v>4</v>
      </c>
    </row>
    <row r="247" spans="1:5" x14ac:dyDescent="0.25">
      <c r="A247">
        <v>246</v>
      </c>
      <c r="D247" s="4">
        <v>3</v>
      </c>
      <c r="E247" s="5">
        <v>4</v>
      </c>
    </row>
    <row r="248" spans="1:5" x14ac:dyDescent="0.25">
      <c r="A248">
        <v>247</v>
      </c>
      <c r="D248" s="4">
        <v>3</v>
      </c>
      <c r="E248" s="5">
        <v>4</v>
      </c>
    </row>
    <row r="249" spans="1:5" x14ac:dyDescent="0.25">
      <c r="A249">
        <v>248</v>
      </c>
      <c r="B249" s="2">
        <v>1</v>
      </c>
      <c r="D249" s="4">
        <v>3</v>
      </c>
      <c r="E249" s="5">
        <v>4</v>
      </c>
    </row>
    <row r="250" spans="1:5" x14ac:dyDescent="0.25">
      <c r="A250">
        <v>249</v>
      </c>
      <c r="B250" s="2">
        <v>1</v>
      </c>
      <c r="D250" s="4">
        <v>3</v>
      </c>
      <c r="E250" s="5">
        <v>4</v>
      </c>
    </row>
    <row r="251" spans="1:5" x14ac:dyDescent="0.25">
      <c r="A251">
        <v>250</v>
      </c>
      <c r="B251" s="2">
        <v>1</v>
      </c>
      <c r="E251" s="5">
        <v>4</v>
      </c>
    </row>
    <row r="252" spans="1:5" x14ac:dyDescent="0.25">
      <c r="A252">
        <v>251</v>
      </c>
      <c r="B252" s="2">
        <v>1</v>
      </c>
      <c r="E252" s="5">
        <v>4</v>
      </c>
    </row>
    <row r="253" spans="1:5" x14ac:dyDescent="0.25">
      <c r="A253">
        <v>252</v>
      </c>
      <c r="B253" s="2">
        <v>1</v>
      </c>
      <c r="E253" s="5">
        <v>4</v>
      </c>
    </row>
    <row r="254" spans="1:5" x14ac:dyDescent="0.25">
      <c r="A254">
        <v>253</v>
      </c>
      <c r="B254" s="2">
        <v>1</v>
      </c>
      <c r="E254" s="5">
        <v>4</v>
      </c>
    </row>
    <row r="255" spans="1:5" x14ac:dyDescent="0.25">
      <c r="A255">
        <v>254</v>
      </c>
      <c r="B255" s="2">
        <v>1</v>
      </c>
    </row>
    <row r="256" spans="1:5" x14ac:dyDescent="0.25">
      <c r="A256">
        <v>255</v>
      </c>
      <c r="B256" s="2">
        <v>1</v>
      </c>
    </row>
    <row r="257" spans="1:5" x14ac:dyDescent="0.25">
      <c r="A257">
        <v>256</v>
      </c>
      <c r="B257" s="2">
        <v>1</v>
      </c>
      <c r="C257" s="3">
        <v>2</v>
      </c>
    </row>
    <row r="258" spans="1:5" x14ac:dyDescent="0.25">
      <c r="A258">
        <v>257</v>
      </c>
      <c r="B258" s="2">
        <v>1</v>
      </c>
      <c r="C258" s="3">
        <v>2</v>
      </c>
    </row>
    <row r="259" spans="1:5" x14ac:dyDescent="0.25">
      <c r="A259">
        <v>258</v>
      </c>
      <c r="B259" s="2">
        <v>1</v>
      </c>
      <c r="C259" s="3">
        <v>2</v>
      </c>
    </row>
    <row r="260" spans="1:5" x14ac:dyDescent="0.25">
      <c r="A260">
        <v>259</v>
      </c>
      <c r="C260" s="3">
        <v>2</v>
      </c>
    </row>
    <row r="261" spans="1:5" x14ac:dyDescent="0.25">
      <c r="A261">
        <v>260</v>
      </c>
      <c r="C261" s="3">
        <v>2</v>
      </c>
    </row>
    <row r="262" spans="1:5" x14ac:dyDescent="0.25">
      <c r="A262">
        <v>261</v>
      </c>
      <c r="C262" s="3">
        <v>2</v>
      </c>
    </row>
    <row r="263" spans="1:5" x14ac:dyDescent="0.25">
      <c r="A263">
        <v>262</v>
      </c>
      <c r="C263" s="3">
        <v>2</v>
      </c>
    </row>
    <row r="264" spans="1:5" x14ac:dyDescent="0.25">
      <c r="A264">
        <v>263</v>
      </c>
      <c r="C264" s="3">
        <v>2</v>
      </c>
      <c r="D264" s="4">
        <v>3</v>
      </c>
    </row>
    <row r="265" spans="1:5" x14ac:dyDescent="0.25">
      <c r="A265">
        <v>264</v>
      </c>
      <c r="C265" s="3">
        <v>2</v>
      </c>
      <c r="D265" s="4">
        <v>3</v>
      </c>
    </row>
    <row r="266" spans="1:5" x14ac:dyDescent="0.25">
      <c r="A266">
        <v>265</v>
      </c>
      <c r="C266" s="3">
        <v>2</v>
      </c>
      <c r="D266" s="4">
        <v>3</v>
      </c>
      <c r="E266" s="5">
        <v>4</v>
      </c>
    </row>
    <row r="267" spans="1:5" x14ac:dyDescent="0.25">
      <c r="A267">
        <v>266</v>
      </c>
      <c r="D267" s="4">
        <v>3</v>
      </c>
      <c r="E267" s="5">
        <v>4</v>
      </c>
    </row>
    <row r="268" spans="1:5" x14ac:dyDescent="0.25">
      <c r="A268">
        <v>267</v>
      </c>
      <c r="D268" s="4">
        <v>3</v>
      </c>
      <c r="E268" s="5">
        <v>4</v>
      </c>
    </row>
    <row r="269" spans="1:5" x14ac:dyDescent="0.25">
      <c r="A269">
        <v>268</v>
      </c>
      <c r="D269" s="4">
        <v>3</v>
      </c>
      <c r="E269" s="5">
        <v>4</v>
      </c>
    </row>
    <row r="270" spans="1:5" x14ac:dyDescent="0.25">
      <c r="A270">
        <v>269</v>
      </c>
      <c r="D270" s="4">
        <v>3</v>
      </c>
      <c r="E270" s="5">
        <v>4</v>
      </c>
    </row>
    <row r="271" spans="1:5" x14ac:dyDescent="0.25">
      <c r="A271">
        <v>270</v>
      </c>
      <c r="D271" s="4">
        <v>3</v>
      </c>
      <c r="E271" s="5">
        <v>4</v>
      </c>
    </row>
    <row r="272" spans="1:5" x14ac:dyDescent="0.25">
      <c r="A272">
        <v>271</v>
      </c>
      <c r="D272" s="4">
        <v>3</v>
      </c>
      <c r="E272" s="5">
        <v>4</v>
      </c>
    </row>
    <row r="273" spans="1:5" x14ac:dyDescent="0.25">
      <c r="A273">
        <v>272</v>
      </c>
      <c r="B273" s="2">
        <v>1</v>
      </c>
      <c r="D273" s="4">
        <v>3</v>
      </c>
      <c r="E273" s="5">
        <v>4</v>
      </c>
    </row>
    <row r="274" spans="1:5" x14ac:dyDescent="0.25">
      <c r="A274">
        <v>273</v>
      </c>
      <c r="B274" s="2">
        <v>1</v>
      </c>
      <c r="E274" s="5">
        <v>4</v>
      </c>
    </row>
    <row r="275" spans="1:5" x14ac:dyDescent="0.25">
      <c r="A275">
        <v>274</v>
      </c>
      <c r="B275" s="2">
        <v>1</v>
      </c>
      <c r="E275" s="5">
        <v>4</v>
      </c>
    </row>
    <row r="276" spans="1:5" x14ac:dyDescent="0.25">
      <c r="A276">
        <v>275</v>
      </c>
      <c r="B276" s="2">
        <v>1</v>
      </c>
    </row>
    <row r="277" spans="1:5" x14ac:dyDescent="0.25">
      <c r="A277">
        <v>276</v>
      </c>
      <c r="B277" s="2">
        <v>1</v>
      </c>
    </row>
    <row r="278" spans="1:5" x14ac:dyDescent="0.25">
      <c r="A278">
        <v>277</v>
      </c>
      <c r="B278" s="2">
        <v>1</v>
      </c>
    </row>
    <row r="279" spans="1:5" x14ac:dyDescent="0.25">
      <c r="A279">
        <v>278</v>
      </c>
      <c r="B279" s="2">
        <v>1</v>
      </c>
    </row>
    <row r="280" spans="1:5" x14ac:dyDescent="0.25">
      <c r="A280">
        <v>279</v>
      </c>
      <c r="B280" s="2">
        <v>1</v>
      </c>
      <c r="C280" s="3">
        <v>2</v>
      </c>
    </row>
    <row r="281" spans="1:5" x14ac:dyDescent="0.25">
      <c r="A281">
        <v>280</v>
      </c>
      <c r="B281" s="2">
        <v>1</v>
      </c>
      <c r="C281" s="3">
        <v>2</v>
      </c>
    </row>
    <row r="282" spans="1:5" x14ac:dyDescent="0.25">
      <c r="A282">
        <v>281</v>
      </c>
      <c r="C282" s="3">
        <v>2</v>
      </c>
    </row>
    <row r="283" spans="1:5" x14ac:dyDescent="0.25">
      <c r="A283">
        <v>282</v>
      </c>
      <c r="C283" s="3">
        <v>2</v>
      </c>
    </row>
    <row r="284" spans="1:5" x14ac:dyDescent="0.25">
      <c r="A284">
        <v>283</v>
      </c>
      <c r="C284" s="3">
        <v>2</v>
      </c>
    </row>
    <row r="285" spans="1:5" x14ac:dyDescent="0.25">
      <c r="A285">
        <v>284</v>
      </c>
      <c r="C285" s="3">
        <v>2</v>
      </c>
    </row>
    <row r="286" spans="1:5" x14ac:dyDescent="0.25">
      <c r="A286">
        <v>285</v>
      </c>
      <c r="C286" s="3">
        <v>2</v>
      </c>
    </row>
    <row r="287" spans="1:5" x14ac:dyDescent="0.25">
      <c r="A287">
        <v>286</v>
      </c>
      <c r="C287" s="3">
        <v>2</v>
      </c>
      <c r="D287" s="4">
        <v>3</v>
      </c>
    </row>
    <row r="288" spans="1:5" x14ac:dyDescent="0.25">
      <c r="A288">
        <v>287</v>
      </c>
      <c r="D288" s="4">
        <v>3</v>
      </c>
    </row>
    <row r="289" spans="1:5" x14ac:dyDescent="0.25">
      <c r="A289">
        <v>288</v>
      </c>
      <c r="D289" s="4">
        <v>3</v>
      </c>
      <c r="E289" s="5">
        <v>4</v>
      </c>
    </row>
    <row r="290" spans="1:5" x14ac:dyDescent="0.25">
      <c r="A290">
        <v>289</v>
      </c>
      <c r="D290" s="4">
        <v>3</v>
      </c>
      <c r="E290" s="5">
        <v>4</v>
      </c>
    </row>
    <row r="291" spans="1:5" x14ac:dyDescent="0.25">
      <c r="A291">
        <v>290</v>
      </c>
      <c r="D291" s="4">
        <v>3</v>
      </c>
      <c r="E291" s="5">
        <v>4</v>
      </c>
    </row>
    <row r="292" spans="1:5" x14ac:dyDescent="0.25">
      <c r="A292">
        <v>291</v>
      </c>
      <c r="D292" s="4">
        <v>3</v>
      </c>
      <c r="E292" s="5">
        <v>4</v>
      </c>
    </row>
    <row r="293" spans="1:5" x14ac:dyDescent="0.25">
      <c r="A293">
        <v>292</v>
      </c>
      <c r="D293" s="4">
        <v>3</v>
      </c>
      <c r="E293" s="5">
        <v>4</v>
      </c>
    </row>
    <row r="294" spans="1:5" x14ac:dyDescent="0.25">
      <c r="A294">
        <v>293</v>
      </c>
      <c r="D294" s="4">
        <v>3</v>
      </c>
      <c r="E294" s="5">
        <v>4</v>
      </c>
    </row>
    <row r="295" spans="1:5" x14ac:dyDescent="0.25">
      <c r="A295">
        <v>294</v>
      </c>
      <c r="B295" s="2">
        <v>1</v>
      </c>
      <c r="D295" s="4">
        <v>3</v>
      </c>
      <c r="E295" s="5">
        <v>4</v>
      </c>
    </row>
    <row r="296" spans="1:5" x14ac:dyDescent="0.25">
      <c r="A296">
        <v>295</v>
      </c>
      <c r="B296" s="2">
        <v>1</v>
      </c>
      <c r="E296" s="5">
        <v>4</v>
      </c>
    </row>
    <row r="297" spans="1:5" x14ac:dyDescent="0.25">
      <c r="A297">
        <v>296</v>
      </c>
      <c r="B297" s="2">
        <v>1</v>
      </c>
    </row>
    <row r="298" spans="1:5" x14ac:dyDescent="0.25">
      <c r="A298">
        <v>297</v>
      </c>
      <c r="B298" s="2">
        <v>1</v>
      </c>
    </row>
    <row r="299" spans="1:5" x14ac:dyDescent="0.25">
      <c r="A299">
        <v>298</v>
      </c>
      <c r="B299" s="2">
        <v>1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</row>
    <row r="302" spans="1:5" x14ac:dyDescent="0.25">
      <c r="A302">
        <v>301</v>
      </c>
      <c r="B302" s="2">
        <v>1</v>
      </c>
    </row>
    <row r="303" spans="1:5" x14ac:dyDescent="0.25">
      <c r="A303">
        <v>302</v>
      </c>
      <c r="B303" s="2">
        <v>1</v>
      </c>
      <c r="C303" s="3">
        <v>2</v>
      </c>
    </row>
    <row r="304" spans="1:5" x14ac:dyDescent="0.25">
      <c r="A304">
        <v>303</v>
      </c>
      <c r="B304" s="2">
        <v>1</v>
      </c>
      <c r="C304" s="3">
        <v>2</v>
      </c>
    </row>
    <row r="305" spans="1:5" x14ac:dyDescent="0.25">
      <c r="A305">
        <v>304</v>
      </c>
      <c r="C305" s="3">
        <v>2</v>
      </c>
    </row>
    <row r="306" spans="1:5" x14ac:dyDescent="0.25">
      <c r="A306">
        <v>305</v>
      </c>
      <c r="C306" s="3">
        <v>2</v>
      </c>
    </row>
    <row r="307" spans="1:5" x14ac:dyDescent="0.25">
      <c r="A307">
        <v>306</v>
      </c>
      <c r="C307" s="3">
        <v>2</v>
      </c>
    </row>
    <row r="308" spans="1:5" x14ac:dyDescent="0.25">
      <c r="A308">
        <v>307</v>
      </c>
      <c r="C308" s="3">
        <v>2</v>
      </c>
    </row>
    <row r="309" spans="1:5" x14ac:dyDescent="0.25">
      <c r="A309">
        <v>308</v>
      </c>
      <c r="C309" s="3">
        <v>2</v>
      </c>
      <c r="D309" s="4">
        <v>3</v>
      </c>
    </row>
    <row r="310" spans="1:5" x14ac:dyDescent="0.25">
      <c r="A310">
        <v>309</v>
      </c>
      <c r="C310" s="3">
        <v>2</v>
      </c>
      <c r="D310" s="4">
        <v>3</v>
      </c>
    </row>
    <row r="311" spans="1:5" x14ac:dyDescent="0.25">
      <c r="A311">
        <v>310</v>
      </c>
      <c r="D311" s="4">
        <v>3</v>
      </c>
      <c r="E311" s="5">
        <v>4</v>
      </c>
    </row>
    <row r="312" spans="1:5" x14ac:dyDescent="0.25">
      <c r="A312">
        <v>311</v>
      </c>
      <c r="D312" s="4">
        <v>3</v>
      </c>
      <c r="E312" s="5">
        <v>4</v>
      </c>
    </row>
    <row r="313" spans="1:5" x14ac:dyDescent="0.25">
      <c r="A313">
        <v>312</v>
      </c>
      <c r="D313" s="4">
        <v>3</v>
      </c>
      <c r="E313" s="5">
        <v>4</v>
      </c>
    </row>
    <row r="314" spans="1:5" x14ac:dyDescent="0.25">
      <c r="A314">
        <v>313</v>
      </c>
      <c r="D314" s="4">
        <v>3</v>
      </c>
      <c r="E314" s="5">
        <v>4</v>
      </c>
    </row>
    <row r="315" spans="1:5" x14ac:dyDescent="0.25">
      <c r="A315">
        <v>314</v>
      </c>
      <c r="D315" s="4">
        <v>3</v>
      </c>
      <c r="E315" s="5">
        <v>4</v>
      </c>
    </row>
    <row r="316" spans="1:5" x14ac:dyDescent="0.25">
      <c r="A316">
        <v>315</v>
      </c>
      <c r="B316" s="2">
        <v>1</v>
      </c>
      <c r="D316" s="4">
        <v>3</v>
      </c>
      <c r="E316" s="5">
        <v>4</v>
      </c>
    </row>
    <row r="317" spans="1:5" x14ac:dyDescent="0.25">
      <c r="A317">
        <v>316</v>
      </c>
      <c r="B317" s="2">
        <v>1</v>
      </c>
      <c r="D317" s="4">
        <v>3</v>
      </c>
      <c r="E317" s="5">
        <v>4</v>
      </c>
    </row>
    <row r="318" spans="1:5" x14ac:dyDescent="0.25">
      <c r="A318">
        <v>317</v>
      </c>
      <c r="B318" s="2">
        <v>1</v>
      </c>
      <c r="E318" s="5">
        <v>4</v>
      </c>
    </row>
    <row r="319" spans="1:5" x14ac:dyDescent="0.25">
      <c r="A319">
        <v>318</v>
      </c>
      <c r="B319" s="2">
        <v>1</v>
      </c>
      <c r="E319" s="5">
        <v>4</v>
      </c>
    </row>
    <row r="320" spans="1:5" x14ac:dyDescent="0.25">
      <c r="A320">
        <v>319</v>
      </c>
      <c r="B320" s="2">
        <v>1</v>
      </c>
    </row>
    <row r="321" spans="1:5" x14ac:dyDescent="0.25">
      <c r="A321">
        <v>320</v>
      </c>
      <c r="B321" s="2">
        <v>1</v>
      </c>
    </row>
    <row r="322" spans="1:5" x14ac:dyDescent="0.25">
      <c r="A322">
        <v>321</v>
      </c>
      <c r="B322" s="2">
        <v>1</v>
      </c>
    </row>
    <row r="323" spans="1:5" x14ac:dyDescent="0.25">
      <c r="A323">
        <v>322</v>
      </c>
      <c r="B323" s="2">
        <v>1</v>
      </c>
    </row>
    <row r="324" spans="1:5" x14ac:dyDescent="0.25">
      <c r="A324">
        <v>323</v>
      </c>
      <c r="B324" s="2">
        <v>1</v>
      </c>
      <c r="C324" s="3">
        <v>2</v>
      </c>
    </row>
    <row r="325" spans="1:5" x14ac:dyDescent="0.25">
      <c r="A325">
        <v>324</v>
      </c>
      <c r="B325" s="2">
        <v>1</v>
      </c>
      <c r="C325" s="3">
        <v>2</v>
      </c>
    </row>
    <row r="326" spans="1:5" x14ac:dyDescent="0.25">
      <c r="A326">
        <v>325</v>
      </c>
      <c r="C326" s="3">
        <v>2</v>
      </c>
    </row>
    <row r="327" spans="1:5" x14ac:dyDescent="0.25">
      <c r="A327">
        <v>326</v>
      </c>
      <c r="C327" s="3">
        <v>2</v>
      </c>
    </row>
    <row r="328" spans="1:5" x14ac:dyDescent="0.25">
      <c r="A328">
        <v>327</v>
      </c>
      <c r="C328" s="3">
        <v>2</v>
      </c>
    </row>
    <row r="329" spans="1:5" x14ac:dyDescent="0.25">
      <c r="A329">
        <v>328</v>
      </c>
      <c r="C329" s="3">
        <v>2</v>
      </c>
    </row>
    <row r="330" spans="1:5" x14ac:dyDescent="0.25">
      <c r="A330">
        <v>329</v>
      </c>
      <c r="C330" s="3">
        <v>2</v>
      </c>
    </row>
    <row r="331" spans="1:5" x14ac:dyDescent="0.25">
      <c r="A331">
        <v>330</v>
      </c>
      <c r="C331" s="3">
        <v>2</v>
      </c>
      <c r="D331" s="4">
        <v>3</v>
      </c>
      <c r="E331" s="5">
        <v>4</v>
      </c>
    </row>
    <row r="332" spans="1:5" x14ac:dyDescent="0.25">
      <c r="A332">
        <v>331</v>
      </c>
      <c r="D332" s="4">
        <v>3</v>
      </c>
      <c r="E332" s="5">
        <v>4</v>
      </c>
    </row>
    <row r="333" spans="1:5" x14ac:dyDescent="0.25">
      <c r="A333">
        <v>332</v>
      </c>
      <c r="D333" s="4">
        <v>3</v>
      </c>
      <c r="E333" s="5">
        <v>4</v>
      </c>
    </row>
    <row r="334" spans="1:5" x14ac:dyDescent="0.25">
      <c r="A334">
        <v>333</v>
      </c>
      <c r="D334" s="4">
        <v>3</v>
      </c>
      <c r="E334" s="5">
        <v>4</v>
      </c>
    </row>
    <row r="335" spans="1:5" x14ac:dyDescent="0.25">
      <c r="A335">
        <v>334</v>
      </c>
      <c r="D335" s="4">
        <v>3</v>
      </c>
      <c r="E335" s="5">
        <v>4</v>
      </c>
    </row>
    <row r="336" spans="1:5" x14ac:dyDescent="0.25">
      <c r="A336">
        <v>335</v>
      </c>
      <c r="D336" s="4">
        <v>3</v>
      </c>
      <c r="E336" s="5">
        <v>4</v>
      </c>
    </row>
    <row r="337" spans="1:5" x14ac:dyDescent="0.25">
      <c r="A337">
        <v>336</v>
      </c>
      <c r="D337" s="4">
        <v>3</v>
      </c>
      <c r="E337" s="5">
        <v>4</v>
      </c>
    </row>
    <row r="338" spans="1:5" x14ac:dyDescent="0.25">
      <c r="A338">
        <v>337</v>
      </c>
      <c r="D338" s="4">
        <v>3</v>
      </c>
      <c r="E338" s="5">
        <v>4</v>
      </c>
    </row>
    <row r="339" spans="1:5" x14ac:dyDescent="0.25">
      <c r="A339">
        <v>338</v>
      </c>
      <c r="E339" s="5">
        <v>4</v>
      </c>
    </row>
    <row r="340" spans="1:5" x14ac:dyDescent="0.25">
      <c r="A340">
        <v>339</v>
      </c>
    </row>
    <row r="341" spans="1:5" x14ac:dyDescent="0.25">
      <c r="A341">
        <v>340</v>
      </c>
      <c r="B341" s="2">
        <v>1</v>
      </c>
    </row>
    <row r="342" spans="1:5" x14ac:dyDescent="0.25">
      <c r="A342">
        <v>341</v>
      </c>
      <c r="B342" s="2">
        <v>1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</row>
    <row r="345" spans="1:5" x14ac:dyDescent="0.25">
      <c r="A345">
        <v>344</v>
      </c>
      <c r="B345" s="2">
        <v>1</v>
      </c>
    </row>
    <row r="346" spans="1:5" x14ac:dyDescent="0.25">
      <c r="A346">
        <v>345</v>
      </c>
      <c r="B346" s="2">
        <v>1</v>
      </c>
      <c r="C346" s="3">
        <v>2</v>
      </c>
    </row>
    <row r="347" spans="1:5" x14ac:dyDescent="0.25">
      <c r="A347">
        <v>346</v>
      </c>
      <c r="B347" s="2">
        <v>1</v>
      </c>
      <c r="C347" s="3">
        <v>2</v>
      </c>
    </row>
    <row r="348" spans="1:5" x14ac:dyDescent="0.25">
      <c r="A348">
        <v>347</v>
      </c>
      <c r="B348" s="2">
        <v>1</v>
      </c>
      <c r="C348" s="3">
        <v>2</v>
      </c>
    </row>
    <row r="349" spans="1:5" x14ac:dyDescent="0.25">
      <c r="A349">
        <v>348</v>
      </c>
      <c r="B349" s="2">
        <v>1</v>
      </c>
      <c r="C349" s="3">
        <v>2</v>
      </c>
    </row>
    <row r="350" spans="1:5" x14ac:dyDescent="0.25">
      <c r="A350">
        <v>349</v>
      </c>
      <c r="C350" s="3">
        <v>2</v>
      </c>
    </row>
    <row r="351" spans="1:5" x14ac:dyDescent="0.25">
      <c r="A351">
        <v>350</v>
      </c>
      <c r="C351" s="3">
        <v>2</v>
      </c>
    </row>
    <row r="352" spans="1:5" x14ac:dyDescent="0.25">
      <c r="A352">
        <v>351</v>
      </c>
      <c r="C352" s="3">
        <v>2</v>
      </c>
    </row>
    <row r="353" spans="1:5" x14ac:dyDescent="0.25">
      <c r="A353">
        <v>352</v>
      </c>
      <c r="C353" s="3">
        <v>2</v>
      </c>
      <c r="D353" s="4">
        <v>3</v>
      </c>
    </row>
    <row r="354" spans="1:5" x14ac:dyDescent="0.25">
      <c r="A354">
        <v>353</v>
      </c>
      <c r="D354" s="4">
        <v>3</v>
      </c>
      <c r="E354" s="5">
        <v>4</v>
      </c>
    </row>
    <row r="355" spans="1:5" x14ac:dyDescent="0.25">
      <c r="A355">
        <v>354</v>
      </c>
      <c r="D355" s="4">
        <v>3</v>
      </c>
      <c r="E355" s="5">
        <v>4</v>
      </c>
    </row>
    <row r="356" spans="1:5" x14ac:dyDescent="0.25">
      <c r="A356">
        <v>355</v>
      </c>
      <c r="D356" s="4">
        <v>3</v>
      </c>
      <c r="E356" s="5">
        <v>4</v>
      </c>
    </row>
    <row r="357" spans="1:5" x14ac:dyDescent="0.25">
      <c r="A357">
        <v>356</v>
      </c>
      <c r="D357" s="4">
        <v>3</v>
      </c>
      <c r="E357" s="5">
        <v>4</v>
      </c>
    </row>
    <row r="358" spans="1:5" x14ac:dyDescent="0.25">
      <c r="A358">
        <v>357</v>
      </c>
      <c r="D358" s="4">
        <v>3</v>
      </c>
      <c r="E358" s="5">
        <v>4</v>
      </c>
    </row>
    <row r="359" spans="1:5" x14ac:dyDescent="0.25">
      <c r="A359">
        <v>358</v>
      </c>
      <c r="D359" s="4">
        <v>3</v>
      </c>
      <c r="E359" s="5">
        <v>4</v>
      </c>
    </row>
    <row r="360" spans="1:5" x14ac:dyDescent="0.25">
      <c r="A360">
        <v>359</v>
      </c>
      <c r="D360" s="4">
        <v>3</v>
      </c>
      <c r="E360" s="5">
        <v>4</v>
      </c>
    </row>
    <row r="361" spans="1:5" x14ac:dyDescent="0.25">
      <c r="A361">
        <v>360</v>
      </c>
      <c r="B361" s="2">
        <v>1</v>
      </c>
      <c r="E361" s="5">
        <v>4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B365" s="2">
        <v>1</v>
      </c>
    </row>
    <row r="366" spans="1:5" x14ac:dyDescent="0.25">
      <c r="A366">
        <v>365</v>
      </c>
      <c r="B366" s="2">
        <v>1</v>
      </c>
      <c r="C366" s="3">
        <v>2</v>
      </c>
    </row>
    <row r="367" spans="1:5" x14ac:dyDescent="0.25">
      <c r="A367">
        <v>366</v>
      </c>
      <c r="B367" s="2">
        <v>1</v>
      </c>
      <c r="C367" s="3">
        <v>2</v>
      </c>
    </row>
    <row r="368" spans="1:5" x14ac:dyDescent="0.25">
      <c r="A368">
        <v>367</v>
      </c>
      <c r="B368" s="2">
        <v>1</v>
      </c>
      <c r="C368" s="3">
        <v>2</v>
      </c>
    </row>
    <row r="369" spans="1:5" x14ac:dyDescent="0.25">
      <c r="A369">
        <v>368</v>
      </c>
      <c r="B369" s="2">
        <v>1</v>
      </c>
      <c r="C369" s="3">
        <v>2</v>
      </c>
    </row>
    <row r="370" spans="1:5" x14ac:dyDescent="0.25">
      <c r="A370">
        <v>369</v>
      </c>
      <c r="C370" s="3">
        <v>2</v>
      </c>
    </row>
    <row r="371" spans="1:5" x14ac:dyDescent="0.25">
      <c r="A371">
        <v>370</v>
      </c>
      <c r="C371" s="3">
        <v>2</v>
      </c>
    </row>
    <row r="372" spans="1:5" x14ac:dyDescent="0.25">
      <c r="A372">
        <v>371</v>
      </c>
      <c r="C372" s="3">
        <v>2</v>
      </c>
    </row>
    <row r="373" spans="1:5" x14ac:dyDescent="0.25">
      <c r="A373">
        <v>372</v>
      </c>
      <c r="C373" s="3">
        <v>2</v>
      </c>
    </row>
    <row r="374" spans="1:5" x14ac:dyDescent="0.25">
      <c r="A374">
        <v>373</v>
      </c>
      <c r="D374" s="4">
        <v>3</v>
      </c>
    </row>
    <row r="375" spans="1:5" x14ac:dyDescent="0.25">
      <c r="A375">
        <v>374</v>
      </c>
      <c r="D375" s="4">
        <v>3</v>
      </c>
    </row>
    <row r="376" spans="1:5" x14ac:dyDescent="0.25">
      <c r="A376">
        <v>375</v>
      </c>
      <c r="D376" s="4">
        <v>3</v>
      </c>
      <c r="E376" s="5">
        <v>4</v>
      </c>
    </row>
    <row r="377" spans="1:5" x14ac:dyDescent="0.25">
      <c r="A377">
        <v>376</v>
      </c>
      <c r="D377" s="4">
        <v>3</v>
      </c>
      <c r="E377" s="5">
        <v>4</v>
      </c>
    </row>
    <row r="378" spans="1:5" x14ac:dyDescent="0.25">
      <c r="A378">
        <v>377</v>
      </c>
      <c r="D378" s="4">
        <v>3</v>
      </c>
      <c r="E378" s="5">
        <v>4</v>
      </c>
    </row>
    <row r="379" spans="1:5" x14ac:dyDescent="0.25">
      <c r="A379">
        <v>378</v>
      </c>
      <c r="D379" s="4">
        <v>3</v>
      </c>
      <c r="E379" s="5">
        <v>4</v>
      </c>
    </row>
    <row r="380" spans="1:5" x14ac:dyDescent="0.25">
      <c r="A380">
        <v>379</v>
      </c>
      <c r="B380" s="2">
        <v>1</v>
      </c>
      <c r="D380" s="4">
        <v>3</v>
      </c>
      <c r="E380" s="5">
        <v>4</v>
      </c>
    </row>
    <row r="381" spans="1:5" x14ac:dyDescent="0.25">
      <c r="A381">
        <v>380</v>
      </c>
      <c r="B381" s="2">
        <v>1</v>
      </c>
      <c r="D381" s="4">
        <v>3</v>
      </c>
      <c r="E381" s="5">
        <v>4</v>
      </c>
    </row>
    <row r="382" spans="1:5" x14ac:dyDescent="0.25">
      <c r="A382">
        <v>381</v>
      </c>
      <c r="B382" s="2">
        <v>1</v>
      </c>
      <c r="E382" s="5">
        <v>4</v>
      </c>
    </row>
    <row r="383" spans="1:5" x14ac:dyDescent="0.25">
      <c r="A383">
        <v>382</v>
      </c>
      <c r="B383" s="2">
        <v>1</v>
      </c>
      <c r="E383" s="5">
        <v>4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  <c r="C387" s="3">
        <v>2</v>
      </c>
    </row>
    <row r="388" spans="1:5" x14ac:dyDescent="0.25">
      <c r="A388">
        <v>387</v>
      </c>
      <c r="B388" s="2">
        <v>1</v>
      </c>
      <c r="C388" s="3">
        <v>2</v>
      </c>
    </row>
    <row r="389" spans="1:5" x14ac:dyDescent="0.25">
      <c r="A389">
        <v>388</v>
      </c>
      <c r="C389" s="3">
        <v>2</v>
      </c>
    </row>
    <row r="390" spans="1:5" x14ac:dyDescent="0.25">
      <c r="A390">
        <v>389</v>
      </c>
      <c r="C390" s="3">
        <v>2</v>
      </c>
    </row>
    <row r="391" spans="1:5" x14ac:dyDescent="0.25">
      <c r="A391">
        <v>390</v>
      </c>
      <c r="C391" s="3">
        <v>2</v>
      </c>
    </row>
    <row r="392" spans="1:5" x14ac:dyDescent="0.25">
      <c r="A392">
        <v>391</v>
      </c>
      <c r="C392" s="3">
        <v>2</v>
      </c>
    </row>
    <row r="393" spans="1:5" x14ac:dyDescent="0.25">
      <c r="A393">
        <v>392</v>
      </c>
      <c r="C393" s="3">
        <v>2</v>
      </c>
    </row>
    <row r="394" spans="1:5" x14ac:dyDescent="0.25">
      <c r="A394">
        <v>393</v>
      </c>
      <c r="C394" s="3">
        <v>2</v>
      </c>
    </row>
    <row r="395" spans="1:5" x14ac:dyDescent="0.25">
      <c r="A395">
        <v>394</v>
      </c>
      <c r="D395" s="4">
        <v>3</v>
      </c>
    </row>
    <row r="396" spans="1:5" x14ac:dyDescent="0.25">
      <c r="A396">
        <v>395</v>
      </c>
      <c r="D396" s="4">
        <v>3</v>
      </c>
    </row>
    <row r="397" spans="1:5" x14ac:dyDescent="0.25">
      <c r="A397">
        <v>396</v>
      </c>
      <c r="D397" s="4">
        <v>3</v>
      </c>
      <c r="E397" s="5">
        <v>4</v>
      </c>
    </row>
    <row r="398" spans="1:5" x14ac:dyDescent="0.25">
      <c r="A398">
        <v>397</v>
      </c>
      <c r="D398" s="4">
        <v>3</v>
      </c>
      <c r="E398" s="5">
        <v>4</v>
      </c>
    </row>
    <row r="399" spans="1:5" x14ac:dyDescent="0.25">
      <c r="A399">
        <v>398</v>
      </c>
      <c r="D399" s="4">
        <v>3</v>
      </c>
      <c r="E399" s="5">
        <v>4</v>
      </c>
    </row>
    <row r="400" spans="1:5" x14ac:dyDescent="0.25">
      <c r="A400">
        <v>399</v>
      </c>
      <c r="D400" s="4">
        <v>3</v>
      </c>
      <c r="E400" s="5">
        <v>4</v>
      </c>
    </row>
    <row r="401" spans="1:5" x14ac:dyDescent="0.25">
      <c r="A401">
        <v>400</v>
      </c>
      <c r="B401" s="2">
        <v>1</v>
      </c>
      <c r="D401" s="4">
        <v>3</v>
      </c>
      <c r="E401" s="5">
        <v>4</v>
      </c>
    </row>
    <row r="402" spans="1:5" x14ac:dyDescent="0.25">
      <c r="A402">
        <v>401</v>
      </c>
      <c r="B402" s="2">
        <v>1</v>
      </c>
      <c r="D402" s="4">
        <v>3</v>
      </c>
      <c r="E402" s="5">
        <v>4</v>
      </c>
    </row>
    <row r="403" spans="1:5" x14ac:dyDescent="0.25">
      <c r="A403">
        <v>402</v>
      </c>
      <c r="B403" s="2">
        <v>1</v>
      </c>
      <c r="D403" s="4">
        <v>3</v>
      </c>
      <c r="E403" s="5">
        <v>4</v>
      </c>
    </row>
    <row r="404" spans="1:5" x14ac:dyDescent="0.25">
      <c r="A404">
        <v>403</v>
      </c>
      <c r="B404" s="2">
        <v>1</v>
      </c>
      <c r="E404" s="5">
        <v>4</v>
      </c>
    </row>
    <row r="405" spans="1:5" x14ac:dyDescent="0.25">
      <c r="A405">
        <v>404</v>
      </c>
      <c r="B405" s="2">
        <v>1</v>
      </c>
    </row>
    <row r="406" spans="1:5" x14ac:dyDescent="0.25">
      <c r="A406">
        <v>405</v>
      </c>
      <c r="B406" s="2">
        <v>1</v>
      </c>
    </row>
    <row r="407" spans="1:5" x14ac:dyDescent="0.25">
      <c r="A407">
        <v>406</v>
      </c>
      <c r="B407" s="2">
        <v>1</v>
      </c>
    </row>
    <row r="408" spans="1:5" x14ac:dyDescent="0.25">
      <c r="A408">
        <v>407</v>
      </c>
      <c r="B408" s="2">
        <v>1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  <c r="C410" s="3">
        <v>2</v>
      </c>
    </row>
    <row r="411" spans="1:5" x14ac:dyDescent="0.25">
      <c r="A411">
        <v>410</v>
      </c>
      <c r="C411" s="3">
        <v>2</v>
      </c>
    </row>
    <row r="412" spans="1:5" x14ac:dyDescent="0.25">
      <c r="A412">
        <v>411</v>
      </c>
      <c r="C412" s="3">
        <v>2</v>
      </c>
    </row>
    <row r="413" spans="1:5" x14ac:dyDescent="0.25">
      <c r="A413">
        <v>412</v>
      </c>
      <c r="C413" s="3">
        <v>2</v>
      </c>
    </row>
    <row r="414" spans="1:5" x14ac:dyDescent="0.25">
      <c r="A414">
        <v>413</v>
      </c>
      <c r="C414" s="3">
        <v>2</v>
      </c>
    </row>
    <row r="415" spans="1:5" x14ac:dyDescent="0.25">
      <c r="A415">
        <v>414</v>
      </c>
      <c r="C415" s="3">
        <v>2</v>
      </c>
    </row>
    <row r="416" spans="1:5" x14ac:dyDescent="0.25">
      <c r="A416">
        <v>415</v>
      </c>
      <c r="C416" s="3">
        <v>2</v>
      </c>
    </row>
    <row r="417" spans="1:5" x14ac:dyDescent="0.25">
      <c r="A417">
        <v>416</v>
      </c>
      <c r="C417" s="3">
        <v>2</v>
      </c>
      <c r="D417" s="4">
        <v>3</v>
      </c>
    </row>
    <row r="418" spans="1:5" x14ac:dyDescent="0.25">
      <c r="A418">
        <v>417</v>
      </c>
      <c r="C418" s="3">
        <v>2</v>
      </c>
      <c r="D418" s="4">
        <v>3</v>
      </c>
    </row>
    <row r="419" spans="1:5" x14ac:dyDescent="0.25">
      <c r="A419">
        <v>418</v>
      </c>
      <c r="D419" s="4">
        <v>3</v>
      </c>
    </row>
    <row r="420" spans="1:5" x14ac:dyDescent="0.25">
      <c r="A420">
        <v>419</v>
      </c>
      <c r="D420" s="4">
        <v>3</v>
      </c>
      <c r="E420" s="5">
        <v>4</v>
      </c>
    </row>
    <row r="421" spans="1:5" x14ac:dyDescent="0.25">
      <c r="A421">
        <v>420</v>
      </c>
      <c r="D421" s="4">
        <v>3</v>
      </c>
      <c r="E421" s="5">
        <v>4</v>
      </c>
    </row>
    <row r="422" spans="1:5" x14ac:dyDescent="0.25">
      <c r="A422">
        <v>421</v>
      </c>
      <c r="D422" s="4">
        <v>3</v>
      </c>
      <c r="E422" s="5">
        <v>4</v>
      </c>
    </row>
    <row r="423" spans="1:5" x14ac:dyDescent="0.25">
      <c r="A423">
        <v>422</v>
      </c>
      <c r="B423" s="2">
        <v>1</v>
      </c>
      <c r="D423" s="4">
        <v>3</v>
      </c>
      <c r="E423" s="5">
        <v>4</v>
      </c>
    </row>
    <row r="424" spans="1:5" x14ac:dyDescent="0.25">
      <c r="A424">
        <v>423</v>
      </c>
      <c r="B424" s="2">
        <v>1</v>
      </c>
      <c r="D424" s="4">
        <v>3</v>
      </c>
      <c r="E424" s="5">
        <v>4</v>
      </c>
    </row>
    <row r="425" spans="1:5" x14ac:dyDescent="0.25">
      <c r="A425">
        <v>424</v>
      </c>
      <c r="B425" s="2">
        <v>1</v>
      </c>
      <c r="D425" s="4">
        <v>3</v>
      </c>
      <c r="E425" s="5">
        <v>4</v>
      </c>
    </row>
    <row r="426" spans="1:5" x14ac:dyDescent="0.25">
      <c r="A426">
        <v>425</v>
      </c>
      <c r="B426" s="2">
        <v>1</v>
      </c>
      <c r="D426" s="4">
        <v>3</v>
      </c>
      <c r="E426" s="5">
        <v>4</v>
      </c>
    </row>
    <row r="427" spans="1:5" x14ac:dyDescent="0.25">
      <c r="A427">
        <v>426</v>
      </c>
      <c r="B427" s="2">
        <v>1</v>
      </c>
      <c r="E427" s="5">
        <v>4</v>
      </c>
    </row>
    <row r="428" spans="1:5" x14ac:dyDescent="0.25">
      <c r="A428">
        <v>427</v>
      </c>
      <c r="B428" s="2">
        <v>1</v>
      </c>
      <c r="E428" s="5">
        <v>4</v>
      </c>
    </row>
    <row r="429" spans="1:5" x14ac:dyDescent="0.25">
      <c r="A429">
        <v>428</v>
      </c>
      <c r="B429" s="2">
        <v>1</v>
      </c>
      <c r="E429" s="5">
        <v>4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</row>
    <row r="432" spans="1:5" x14ac:dyDescent="0.25">
      <c r="A432">
        <v>431</v>
      </c>
      <c r="B432" s="2">
        <v>1</v>
      </c>
      <c r="C432" s="3">
        <v>2</v>
      </c>
    </row>
    <row r="433" spans="1:6" x14ac:dyDescent="0.25">
      <c r="A433">
        <v>432</v>
      </c>
      <c r="B433" s="2">
        <v>1</v>
      </c>
      <c r="C433" s="3">
        <v>2</v>
      </c>
    </row>
    <row r="434" spans="1:6" x14ac:dyDescent="0.25">
      <c r="A434">
        <v>433</v>
      </c>
      <c r="B434" s="2">
        <v>1</v>
      </c>
      <c r="C434" s="3">
        <v>2</v>
      </c>
    </row>
    <row r="435" spans="1:6" x14ac:dyDescent="0.25">
      <c r="A435">
        <v>434</v>
      </c>
      <c r="C435" s="3">
        <v>2</v>
      </c>
    </row>
    <row r="436" spans="1:6" x14ac:dyDescent="0.25">
      <c r="A436">
        <v>435</v>
      </c>
      <c r="C436" s="3">
        <v>2</v>
      </c>
      <c r="F436" t="s">
        <v>22</v>
      </c>
    </row>
    <row r="437" spans="1:6" x14ac:dyDescent="0.25">
      <c r="A437">
        <v>436</v>
      </c>
    </row>
    <row r="438" spans="1:6" x14ac:dyDescent="0.25">
      <c r="A438">
        <v>437</v>
      </c>
      <c r="F438" t="s">
        <v>22</v>
      </c>
    </row>
    <row r="439" spans="1:6" x14ac:dyDescent="0.25">
      <c r="A439">
        <v>438</v>
      </c>
      <c r="C439" s="3">
        <v>2</v>
      </c>
    </row>
    <row r="440" spans="1:6" x14ac:dyDescent="0.25">
      <c r="A440">
        <v>439</v>
      </c>
      <c r="C440" s="3">
        <v>2</v>
      </c>
    </row>
    <row r="441" spans="1:6" x14ac:dyDescent="0.25">
      <c r="A441">
        <v>440</v>
      </c>
      <c r="C441" s="3">
        <v>2</v>
      </c>
    </row>
    <row r="442" spans="1:6" x14ac:dyDescent="0.25">
      <c r="A442">
        <v>441</v>
      </c>
      <c r="C442" s="3">
        <v>2</v>
      </c>
    </row>
    <row r="443" spans="1:6" x14ac:dyDescent="0.25">
      <c r="A443">
        <v>442</v>
      </c>
      <c r="C443" s="3">
        <v>2</v>
      </c>
    </row>
    <row r="444" spans="1:6" x14ac:dyDescent="0.25">
      <c r="A444">
        <v>443</v>
      </c>
      <c r="C444" s="3">
        <v>2</v>
      </c>
      <c r="D444" s="4">
        <v>3</v>
      </c>
    </row>
    <row r="445" spans="1:6" x14ac:dyDescent="0.25">
      <c r="A445">
        <v>444</v>
      </c>
      <c r="C445" s="3">
        <v>2</v>
      </c>
      <c r="D445" s="4">
        <v>3</v>
      </c>
    </row>
    <row r="446" spans="1:6" x14ac:dyDescent="0.25">
      <c r="A446">
        <v>445</v>
      </c>
      <c r="C446" s="3">
        <v>2</v>
      </c>
      <c r="D446" s="4">
        <v>3</v>
      </c>
    </row>
    <row r="447" spans="1:6" x14ac:dyDescent="0.25">
      <c r="A447">
        <v>446</v>
      </c>
      <c r="C447" s="3">
        <v>2</v>
      </c>
      <c r="D447" s="4">
        <v>3</v>
      </c>
    </row>
    <row r="448" spans="1:6" x14ac:dyDescent="0.25">
      <c r="A448">
        <v>447</v>
      </c>
      <c r="C448" s="3">
        <v>2</v>
      </c>
      <c r="D448" s="4">
        <v>3</v>
      </c>
    </row>
    <row r="449" spans="1:5" x14ac:dyDescent="0.25">
      <c r="A449">
        <v>448</v>
      </c>
      <c r="C449" s="3">
        <v>2</v>
      </c>
      <c r="D449" s="4">
        <v>3</v>
      </c>
    </row>
    <row r="450" spans="1:5" x14ac:dyDescent="0.25">
      <c r="A450">
        <v>449</v>
      </c>
      <c r="D450" s="4">
        <v>3</v>
      </c>
    </row>
    <row r="451" spans="1:5" x14ac:dyDescent="0.25">
      <c r="A451">
        <v>450</v>
      </c>
      <c r="D451" s="4">
        <v>3</v>
      </c>
    </row>
    <row r="452" spans="1:5" x14ac:dyDescent="0.25">
      <c r="A452">
        <v>451</v>
      </c>
      <c r="D452" s="4">
        <v>3</v>
      </c>
      <c r="E452" s="5">
        <v>4</v>
      </c>
    </row>
    <row r="453" spans="1:5" x14ac:dyDescent="0.25">
      <c r="A453">
        <v>452</v>
      </c>
      <c r="D453" s="4">
        <v>3</v>
      </c>
      <c r="E453" s="5">
        <v>4</v>
      </c>
    </row>
    <row r="454" spans="1:5" x14ac:dyDescent="0.25">
      <c r="A454">
        <v>453</v>
      </c>
      <c r="E454" s="5">
        <v>4</v>
      </c>
    </row>
    <row r="455" spans="1:5" x14ac:dyDescent="0.25">
      <c r="A455">
        <v>454</v>
      </c>
      <c r="B455" s="2">
        <v>1</v>
      </c>
      <c r="E455" s="5">
        <v>4</v>
      </c>
    </row>
    <row r="456" spans="1:5" x14ac:dyDescent="0.25">
      <c r="A456">
        <v>455</v>
      </c>
      <c r="B456" s="2">
        <v>1</v>
      </c>
      <c r="E456" s="5">
        <v>4</v>
      </c>
    </row>
    <row r="457" spans="1:5" x14ac:dyDescent="0.25">
      <c r="A457">
        <v>456</v>
      </c>
      <c r="B457" s="2">
        <v>1</v>
      </c>
      <c r="E457" s="5">
        <v>4</v>
      </c>
    </row>
    <row r="458" spans="1:5" x14ac:dyDescent="0.25">
      <c r="A458">
        <v>457</v>
      </c>
      <c r="B458" s="2">
        <v>1</v>
      </c>
      <c r="E458" s="5">
        <v>4</v>
      </c>
    </row>
    <row r="459" spans="1:5" x14ac:dyDescent="0.25">
      <c r="A459">
        <v>458</v>
      </c>
      <c r="B459" s="2">
        <v>1</v>
      </c>
      <c r="E459" s="5">
        <v>4</v>
      </c>
    </row>
    <row r="460" spans="1:5" x14ac:dyDescent="0.25">
      <c r="A460">
        <v>459</v>
      </c>
      <c r="B460" s="2">
        <v>1</v>
      </c>
    </row>
    <row r="461" spans="1:5" x14ac:dyDescent="0.25">
      <c r="A461">
        <v>460</v>
      </c>
      <c r="B461" s="2">
        <v>1</v>
      </c>
    </row>
    <row r="462" spans="1:5" x14ac:dyDescent="0.25">
      <c r="A462">
        <v>461</v>
      </c>
      <c r="B462" s="2">
        <v>1</v>
      </c>
      <c r="C462" s="3">
        <v>2</v>
      </c>
    </row>
    <row r="463" spans="1:5" x14ac:dyDescent="0.25">
      <c r="A463">
        <v>462</v>
      </c>
      <c r="B463" s="2">
        <v>1</v>
      </c>
      <c r="C463" s="3">
        <v>2</v>
      </c>
    </row>
    <row r="464" spans="1:5" x14ac:dyDescent="0.25">
      <c r="A464">
        <v>463</v>
      </c>
      <c r="B464" s="2">
        <v>1</v>
      </c>
      <c r="C464" s="3">
        <v>2</v>
      </c>
    </row>
    <row r="465" spans="1:5" x14ac:dyDescent="0.25">
      <c r="A465">
        <v>464</v>
      </c>
      <c r="C465" s="3">
        <v>2</v>
      </c>
    </row>
    <row r="466" spans="1:5" x14ac:dyDescent="0.25">
      <c r="A466">
        <v>465</v>
      </c>
      <c r="C466" s="3">
        <v>2</v>
      </c>
    </row>
    <row r="467" spans="1:5" x14ac:dyDescent="0.25">
      <c r="A467">
        <v>466</v>
      </c>
      <c r="C467" s="3">
        <v>2</v>
      </c>
    </row>
    <row r="468" spans="1:5" x14ac:dyDescent="0.25">
      <c r="A468">
        <v>467</v>
      </c>
      <c r="C468" s="3">
        <v>2</v>
      </c>
    </row>
    <row r="469" spans="1:5" x14ac:dyDescent="0.25">
      <c r="A469">
        <v>468</v>
      </c>
      <c r="C469" s="3">
        <v>2</v>
      </c>
      <c r="D469" s="4">
        <v>3</v>
      </c>
    </row>
    <row r="470" spans="1:5" x14ac:dyDescent="0.25">
      <c r="A470">
        <v>469</v>
      </c>
      <c r="C470" s="3">
        <v>2</v>
      </c>
      <c r="D470" s="4">
        <v>3</v>
      </c>
    </row>
    <row r="471" spans="1:5" x14ac:dyDescent="0.25">
      <c r="A471">
        <v>470</v>
      </c>
      <c r="C471" s="3">
        <v>2</v>
      </c>
      <c r="D471" s="4">
        <v>3</v>
      </c>
      <c r="E471" s="5">
        <v>4</v>
      </c>
    </row>
    <row r="472" spans="1:5" x14ac:dyDescent="0.25">
      <c r="A472">
        <v>471</v>
      </c>
      <c r="D472" s="4">
        <v>3</v>
      </c>
      <c r="E472" s="5">
        <v>4</v>
      </c>
    </row>
    <row r="473" spans="1:5" x14ac:dyDescent="0.25">
      <c r="A473">
        <v>472</v>
      </c>
      <c r="D473" s="4">
        <v>3</v>
      </c>
      <c r="E473" s="5">
        <v>4</v>
      </c>
    </row>
    <row r="474" spans="1:5" x14ac:dyDescent="0.25">
      <c r="A474">
        <v>473</v>
      </c>
      <c r="D474" s="4">
        <v>3</v>
      </c>
      <c r="E474" s="5">
        <v>4</v>
      </c>
    </row>
    <row r="475" spans="1:5" x14ac:dyDescent="0.25">
      <c r="A475">
        <v>474</v>
      </c>
      <c r="D475" s="4">
        <v>3</v>
      </c>
      <c r="E475" s="5">
        <v>4</v>
      </c>
    </row>
    <row r="476" spans="1:5" x14ac:dyDescent="0.25">
      <c r="A476">
        <v>475</v>
      </c>
      <c r="D476" s="4">
        <v>3</v>
      </c>
      <c r="E476" s="5">
        <v>4</v>
      </c>
    </row>
    <row r="477" spans="1:5" x14ac:dyDescent="0.25">
      <c r="A477">
        <v>476</v>
      </c>
      <c r="D477" s="4">
        <v>3</v>
      </c>
      <c r="E477" s="5">
        <v>4</v>
      </c>
    </row>
    <row r="478" spans="1:5" x14ac:dyDescent="0.25">
      <c r="A478">
        <v>477</v>
      </c>
      <c r="B478" s="2">
        <v>1</v>
      </c>
      <c r="D478" s="4">
        <v>3</v>
      </c>
      <c r="E478" s="5">
        <v>4</v>
      </c>
    </row>
    <row r="479" spans="1:5" x14ac:dyDescent="0.25">
      <c r="A479">
        <v>478</v>
      </c>
      <c r="B479" s="2">
        <v>1</v>
      </c>
      <c r="D479" s="4">
        <v>3</v>
      </c>
      <c r="E479" s="5">
        <v>4</v>
      </c>
    </row>
    <row r="480" spans="1:5" x14ac:dyDescent="0.25">
      <c r="A480">
        <v>479</v>
      </c>
      <c r="B480" s="2">
        <v>1</v>
      </c>
      <c r="E480" s="5">
        <v>4</v>
      </c>
    </row>
    <row r="481" spans="1:5" x14ac:dyDescent="0.25">
      <c r="A481">
        <v>480</v>
      </c>
      <c r="B481" s="2">
        <v>1</v>
      </c>
      <c r="E481" s="5">
        <v>4</v>
      </c>
    </row>
    <row r="482" spans="1:5" x14ac:dyDescent="0.25">
      <c r="A482">
        <v>481</v>
      </c>
      <c r="B482" s="2">
        <v>1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</row>
    <row r="486" spans="1:5" x14ac:dyDescent="0.25">
      <c r="A486">
        <v>485</v>
      </c>
      <c r="B486" s="2">
        <v>1</v>
      </c>
    </row>
    <row r="487" spans="1:5" x14ac:dyDescent="0.25">
      <c r="A487">
        <v>486</v>
      </c>
      <c r="B487" s="2">
        <v>1</v>
      </c>
      <c r="C487" s="3">
        <v>2</v>
      </c>
    </row>
    <row r="488" spans="1:5" x14ac:dyDescent="0.25">
      <c r="A488">
        <v>487</v>
      </c>
      <c r="B488" s="2">
        <v>1</v>
      </c>
      <c r="C488" s="3">
        <v>2</v>
      </c>
    </row>
    <row r="489" spans="1:5" x14ac:dyDescent="0.25">
      <c r="A489">
        <v>488</v>
      </c>
      <c r="C489" s="3">
        <v>2</v>
      </c>
    </row>
    <row r="490" spans="1:5" x14ac:dyDescent="0.25">
      <c r="A490">
        <v>489</v>
      </c>
      <c r="C490" s="3">
        <v>2</v>
      </c>
    </row>
    <row r="491" spans="1:5" x14ac:dyDescent="0.25">
      <c r="A491">
        <v>490</v>
      </c>
      <c r="C491" s="3">
        <v>2</v>
      </c>
    </row>
    <row r="492" spans="1:5" x14ac:dyDescent="0.25">
      <c r="A492">
        <v>491</v>
      </c>
      <c r="C492" s="3">
        <v>2</v>
      </c>
      <c r="D492" s="4">
        <v>3</v>
      </c>
    </row>
    <row r="493" spans="1:5" x14ac:dyDescent="0.25">
      <c r="A493">
        <v>492</v>
      </c>
      <c r="C493" s="3">
        <v>2</v>
      </c>
      <c r="D493" s="4">
        <v>3</v>
      </c>
    </row>
    <row r="494" spans="1:5" x14ac:dyDescent="0.25">
      <c r="A494">
        <v>493</v>
      </c>
      <c r="C494" s="3">
        <v>2</v>
      </c>
      <c r="D494" s="4">
        <v>3</v>
      </c>
      <c r="E494" s="5">
        <v>4</v>
      </c>
    </row>
    <row r="495" spans="1:5" x14ac:dyDescent="0.25">
      <c r="A495">
        <v>494</v>
      </c>
      <c r="D495" s="4">
        <v>3</v>
      </c>
      <c r="E495" s="5">
        <v>4</v>
      </c>
    </row>
    <row r="496" spans="1:5" x14ac:dyDescent="0.25">
      <c r="A496">
        <v>495</v>
      </c>
      <c r="D496" s="4">
        <v>3</v>
      </c>
      <c r="E496" s="5">
        <v>4</v>
      </c>
    </row>
    <row r="497" spans="1:5" x14ac:dyDescent="0.25">
      <c r="A497">
        <v>496</v>
      </c>
      <c r="D497" s="4">
        <v>3</v>
      </c>
      <c r="E497" s="5">
        <v>4</v>
      </c>
    </row>
    <row r="498" spans="1:5" x14ac:dyDescent="0.25">
      <c r="A498">
        <v>497</v>
      </c>
      <c r="D498" s="4">
        <v>3</v>
      </c>
      <c r="E498" s="5">
        <v>4</v>
      </c>
    </row>
    <row r="499" spans="1:5" x14ac:dyDescent="0.25">
      <c r="A499">
        <v>498</v>
      </c>
      <c r="D499" s="4">
        <v>3</v>
      </c>
      <c r="E499" s="5">
        <v>4</v>
      </c>
    </row>
    <row r="500" spans="1:5" x14ac:dyDescent="0.25">
      <c r="A500">
        <v>499</v>
      </c>
      <c r="B500" s="2">
        <v>1</v>
      </c>
      <c r="D500" s="4">
        <v>3</v>
      </c>
      <c r="E500" s="5">
        <v>4</v>
      </c>
    </row>
    <row r="501" spans="1:5" x14ac:dyDescent="0.25">
      <c r="A501">
        <v>500</v>
      </c>
      <c r="B501" s="2">
        <v>1</v>
      </c>
      <c r="D501" s="4">
        <v>3</v>
      </c>
      <c r="E501" s="5">
        <v>4</v>
      </c>
    </row>
    <row r="502" spans="1:5" x14ac:dyDescent="0.25">
      <c r="A502">
        <v>501</v>
      </c>
      <c r="B502" s="2">
        <v>1</v>
      </c>
      <c r="E502" s="5">
        <v>4</v>
      </c>
    </row>
    <row r="503" spans="1:5" x14ac:dyDescent="0.25">
      <c r="A503">
        <v>502</v>
      </c>
      <c r="B503" s="2">
        <v>1</v>
      </c>
      <c r="E503" s="5">
        <v>4</v>
      </c>
    </row>
    <row r="504" spans="1:5" x14ac:dyDescent="0.25">
      <c r="A504">
        <v>503</v>
      </c>
      <c r="B504" s="2">
        <v>1</v>
      </c>
    </row>
    <row r="505" spans="1:5" x14ac:dyDescent="0.25">
      <c r="A505">
        <v>504</v>
      </c>
      <c r="B505" s="2">
        <v>1</v>
      </c>
    </row>
    <row r="506" spans="1:5" x14ac:dyDescent="0.25">
      <c r="A506">
        <v>505</v>
      </c>
      <c r="B506" s="2">
        <v>1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  <c r="C508" s="3">
        <v>2</v>
      </c>
    </row>
    <row r="509" spans="1:5" x14ac:dyDescent="0.25">
      <c r="A509">
        <v>508</v>
      </c>
      <c r="B509" s="2">
        <v>1</v>
      </c>
      <c r="C509" s="3">
        <v>2</v>
      </c>
    </row>
    <row r="510" spans="1:5" x14ac:dyDescent="0.25">
      <c r="A510">
        <v>509</v>
      </c>
      <c r="B510" s="2">
        <v>1</v>
      </c>
      <c r="C510" s="3">
        <v>2</v>
      </c>
    </row>
    <row r="511" spans="1:5" x14ac:dyDescent="0.25">
      <c r="A511">
        <v>510</v>
      </c>
      <c r="C511" s="3">
        <v>2</v>
      </c>
    </row>
    <row r="512" spans="1:5" x14ac:dyDescent="0.25">
      <c r="A512">
        <v>511</v>
      </c>
      <c r="C512" s="3">
        <v>2</v>
      </c>
    </row>
    <row r="513" spans="1:5" x14ac:dyDescent="0.25">
      <c r="A513">
        <v>512</v>
      </c>
      <c r="C513" s="3">
        <v>2</v>
      </c>
    </row>
    <row r="514" spans="1:5" x14ac:dyDescent="0.25">
      <c r="A514">
        <v>513</v>
      </c>
      <c r="C514" s="3">
        <v>2</v>
      </c>
      <c r="D514" s="4">
        <v>3</v>
      </c>
    </row>
    <row r="515" spans="1:5" x14ac:dyDescent="0.25">
      <c r="A515">
        <v>514</v>
      </c>
      <c r="C515" s="3">
        <v>2</v>
      </c>
      <c r="D515" s="4">
        <v>3</v>
      </c>
      <c r="E515" s="5">
        <v>4</v>
      </c>
    </row>
    <row r="516" spans="1:5" x14ac:dyDescent="0.25">
      <c r="A516">
        <v>515</v>
      </c>
      <c r="C516" s="3">
        <v>2</v>
      </c>
      <c r="D516" s="4">
        <v>3</v>
      </c>
      <c r="E516" s="5">
        <v>4</v>
      </c>
    </row>
    <row r="517" spans="1:5" x14ac:dyDescent="0.25">
      <c r="A517">
        <v>516</v>
      </c>
      <c r="D517" s="4">
        <v>3</v>
      </c>
      <c r="E517" s="5">
        <v>4</v>
      </c>
    </row>
    <row r="518" spans="1:5" x14ac:dyDescent="0.25">
      <c r="A518">
        <v>517</v>
      </c>
      <c r="D518" s="4">
        <v>3</v>
      </c>
      <c r="E518" s="5">
        <v>4</v>
      </c>
    </row>
    <row r="519" spans="1:5" x14ac:dyDescent="0.25">
      <c r="A519">
        <v>518</v>
      </c>
      <c r="D519" s="4">
        <v>3</v>
      </c>
      <c r="E519" s="5">
        <v>4</v>
      </c>
    </row>
    <row r="520" spans="1:5" x14ac:dyDescent="0.25">
      <c r="A520">
        <v>519</v>
      </c>
      <c r="D520" s="4">
        <v>3</v>
      </c>
      <c r="E520" s="5">
        <v>4</v>
      </c>
    </row>
    <row r="521" spans="1:5" x14ac:dyDescent="0.25">
      <c r="A521">
        <v>520</v>
      </c>
      <c r="D521" s="4">
        <v>3</v>
      </c>
      <c r="E521" s="5">
        <v>4</v>
      </c>
    </row>
    <row r="522" spans="1:5" x14ac:dyDescent="0.25">
      <c r="A522">
        <v>521</v>
      </c>
      <c r="D522" s="4">
        <v>3</v>
      </c>
      <c r="E522" s="5">
        <v>4</v>
      </c>
    </row>
    <row r="523" spans="1:5" x14ac:dyDescent="0.25">
      <c r="A523">
        <v>522</v>
      </c>
      <c r="E523" s="5">
        <v>4</v>
      </c>
    </row>
    <row r="524" spans="1:5" x14ac:dyDescent="0.25">
      <c r="A524">
        <v>523</v>
      </c>
      <c r="B524" s="2">
        <v>1</v>
      </c>
      <c r="E524" s="5">
        <v>4</v>
      </c>
    </row>
    <row r="525" spans="1:5" x14ac:dyDescent="0.25">
      <c r="A525">
        <v>524</v>
      </c>
      <c r="B525" s="2">
        <v>1</v>
      </c>
    </row>
    <row r="526" spans="1:5" x14ac:dyDescent="0.25">
      <c r="A526">
        <v>525</v>
      </c>
      <c r="B526" s="2">
        <v>1</v>
      </c>
    </row>
    <row r="527" spans="1:5" x14ac:dyDescent="0.25">
      <c r="A527">
        <v>526</v>
      </c>
      <c r="B527" s="2">
        <v>1</v>
      </c>
    </row>
    <row r="528" spans="1:5" x14ac:dyDescent="0.25">
      <c r="A528">
        <v>527</v>
      </c>
      <c r="B528" s="2">
        <v>1</v>
      </c>
    </row>
    <row r="529" spans="1:5" x14ac:dyDescent="0.25">
      <c r="A529">
        <v>528</v>
      </c>
      <c r="B529" s="2">
        <v>1</v>
      </c>
    </row>
    <row r="530" spans="1:5" x14ac:dyDescent="0.25">
      <c r="A530">
        <v>529</v>
      </c>
      <c r="B530" s="2">
        <v>1</v>
      </c>
      <c r="C530" s="3">
        <v>2</v>
      </c>
    </row>
    <row r="531" spans="1:5" x14ac:dyDescent="0.25">
      <c r="A531">
        <v>530</v>
      </c>
      <c r="B531" s="2">
        <v>1</v>
      </c>
      <c r="C531" s="3">
        <v>2</v>
      </c>
    </row>
    <row r="532" spans="1:5" x14ac:dyDescent="0.25">
      <c r="A532">
        <v>531</v>
      </c>
      <c r="B532" s="2">
        <v>1</v>
      </c>
      <c r="C532" s="3">
        <v>2</v>
      </c>
    </row>
    <row r="533" spans="1:5" x14ac:dyDescent="0.25">
      <c r="A533">
        <v>532</v>
      </c>
      <c r="C533" s="3">
        <v>2</v>
      </c>
    </row>
    <row r="534" spans="1:5" x14ac:dyDescent="0.25">
      <c r="A534">
        <v>533</v>
      </c>
      <c r="C534" s="3">
        <v>2</v>
      </c>
    </row>
    <row r="535" spans="1:5" x14ac:dyDescent="0.25">
      <c r="A535">
        <v>534</v>
      </c>
      <c r="C535" s="3">
        <v>2</v>
      </c>
    </row>
    <row r="536" spans="1:5" x14ac:dyDescent="0.25">
      <c r="A536">
        <v>535</v>
      </c>
      <c r="C536" s="3">
        <v>2</v>
      </c>
    </row>
    <row r="537" spans="1:5" x14ac:dyDescent="0.25">
      <c r="A537">
        <v>536</v>
      </c>
      <c r="D537" s="4">
        <v>3</v>
      </c>
    </row>
    <row r="538" spans="1:5" x14ac:dyDescent="0.25">
      <c r="A538">
        <v>537</v>
      </c>
      <c r="D538" s="4">
        <v>3</v>
      </c>
      <c r="E538" s="5">
        <v>4</v>
      </c>
    </row>
    <row r="539" spans="1:5" x14ac:dyDescent="0.25">
      <c r="A539">
        <v>538</v>
      </c>
      <c r="D539" s="4">
        <v>3</v>
      </c>
      <c r="E539" s="5">
        <v>4</v>
      </c>
    </row>
    <row r="540" spans="1:5" x14ac:dyDescent="0.25">
      <c r="A540">
        <v>539</v>
      </c>
      <c r="D540" s="4">
        <v>3</v>
      </c>
      <c r="E540" s="5">
        <v>4</v>
      </c>
    </row>
    <row r="541" spans="1:5" x14ac:dyDescent="0.25">
      <c r="A541">
        <v>540</v>
      </c>
      <c r="D541" s="4">
        <v>3</v>
      </c>
      <c r="E541" s="5">
        <v>4</v>
      </c>
    </row>
    <row r="542" spans="1:5" x14ac:dyDescent="0.25">
      <c r="A542">
        <v>541</v>
      </c>
      <c r="D542" s="4">
        <v>3</v>
      </c>
      <c r="E542" s="5">
        <v>4</v>
      </c>
    </row>
    <row r="543" spans="1:5" x14ac:dyDescent="0.25">
      <c r="A543">
        <v>542</v>
      </c>
      <c r="D543" s="4">
        <v>3</v>
      </c>
      <c r="E543" s="5">
        <v>4</v>
      </c>
    </row>
    <row r="544" spans="1:5" x14ac:dyDescent="0.25">
      <c r="A544">
        <v>543</v>
      </c>
      <c r="D544" s="4">
        <v>3</v>
      </c>
      <c r="E544" s="5">
        <v>4</v>
      </c>
    </row>
    <row r="545" spans="1:4" x14ac:dyDescent="0.25">
      <c r="A545">
        <v>544</v>
      </c>
    </row>
    <row r="546" spans="1:4" x14ac:dyDescent="0.25">
      <c r="A546">
        <v>545</v>
      </c>
    </row>
    <row r="547" spans="1:4" x14ac:dyDescent="0.25">
      <c r="A547">
        <v>546</v>
      </c>
    </row>
    <row r="548" spans="1:4" x14ac:dyDescent="0.25">
      <c r="A548">
        <v>547</v>
      </c>
      <c r="B548" s="2">
        <v>1</v>
      </c>
    </row>
    <row r="549" spans="1:4" x14ac:dyDescent="0.25">
      <c r="A549">
        <v>548</v>
      </c>
      <c r="B549" s="2">
        <v>1</v>
      </c>
    </row>
    <row r="550" spans="1:4" x14ac:dyDescent="0.25">
      <c r="A550">
        <v>549</v>
      </c>
      <c r="B550" s="2">
        <v>1</v>
      </c>
    </row>
    <row r="551" spans="1:4" x14ac:dyDescent="0.25">
      <c r="A551">
        <v>550</v>
      </c>
      <c r="B551" s="2">
        <v>1</v>
      </c>
    </row>
    <row r="552" spans="1:4" x14ac:dyDescent="0.25">
      <c r="A552">
        <v>551</v>
      </c>
      <c r="B552" s="2">
        <v>1</v>
      </c>
    </row>
    <row r="553" spans="1:4" x14ac:dyDescent="0.25">
      <c r="A553">
        <v>552</v>
      </c>
      <c r="B553" s="2">
        <v>1</v>
      </c>
      <c r="C553" s="3">
        <v>2</v>
      </c>
    </row>
    <row r="554" spans="1:4" x14ac:dyDescent="0.25">
      <c r="A554">
        <v>553</v>
      </c>
      <c r="B554" s="2">
        <v>1</v>
      </c>
      <c r="C554" s="3">
        <v>2</v>
      </c>
    </row>
    <row r="555" spans="1:4" x14ac:dyDescent="0.25">
      <c r="A555">
        <v>554</v>
      </c>
      <c r="B555" s="2">
        <v>1</v>
      </c>
      <c r="C555" s="3">
        <v>2</v>
      </c>
    </row>
    <row r="556" spans="1:4" x14ac:dyDescent="0.25">
      <c r="A556">
        <v>555</v>
      </c>
      <c r="C556" s="3">
        <v>2</v>
      </c>
    </row>
    <row r="557" spans="1:4" x14ac:dyDescent="0.25">
      <c r="A557">
        <v>556</v>
      </c>
      <c r="C557" s="3">
        <v>2</v>
      </c>
    </row>
    <row r="558" spans="1:4" x14ac:dyDescent="0.25">
      <c r="A558">
        <v>557</v>
      </c>
      <c r="C558" s="3">
        <v>2</v>
      </c>
    </row>
    <row r="559" spans="1:4" x14ac:dyDescent="0.25">
      <c r="A559">
        <v>558</v>
      </c>
      <c r="C559" s="3">
        <v>2</v>
      </c>
    </row>
    <row r="560" spans="1:4" x14ac:dyDescent="0.25">
      <c r="A560">
        <v>559</v>
      </c>
      <c r="D560" s="4">
        <v>3</v>
      </c>
    </row>
    <row r="561" spans="1:5" x14ac:dyDescent="0.25">
      <c r="A561">
        <v>560</v>
      </c>
      <c r="D561" s="4">
        <v>3</v>
      </c>
      <c r="E561" s="5">
        <v>4</v>
      </c>
    </row>
    <row r="562" spans="1:5" x14ac:dyDescent="0.25">
      <c r="A562">
        <v>561</v>
      </c>
      <c r="D562" s="4">
        <v>3</v>
      </c>
      <c r="E562" s="5">
        <v>4</v>
      </c>
    </row>
    <row r="563" spans="1:5" x14ac:dyDescent="0.25">
      <c r="A563">
        <v>562</v>
      </c>
      <c r="D563" s="4">
        <v>3</v>
      </c>
      <c r="E563" s="5">
        <v>4</v>
      </c>
    </row>
    <row r="564" spans="1:5" x14ac:dyDescent="0.25">
      <c r="A564">
        <v>563</v>
      </c>
      <c r="D564" s="4">
        <v>3</v>
      </c>
      <c r="E564" s="5">
        <v>4</v>
      </c>
    </row>
    <row r="565" spans="1:5" x14ac:dyDescent="0.25">
      <c r="A565">
        <v>564</v>
      </c>
      <c r="D565" s="4">
        <v>3</v>
      </c>
      <c r="E565" s="5">
        <v>4</v>
      </c>
    </row>
    <row r="566" spans="1:5" x14ac:dyDescent="0.25">
      <c r="A566">
        <v>565</v>
      </c>
      <c r="D566" s="4">
        <v>3</v>
      </c>
      <c r="E566" s="5">
        <v>4</v>
      </c>
    </row>
    <row r="567" spans="1:5" x14ac:dyDescent="0.25">
      <c r="A567">
        <v>566</v>
      </c>
      <c r="B567" s="2">
        <v>1</v>
      </c>
      <c r="D567" s="4">
        <v>3</v>
      </c>
      <c r="E567" s="5">
        <v>4</v>
      </c>
    </row>
    <row r="568" spans="1:5" x14ac:dyDescent="0.25">
      <c r="A568">
        <v>567</v>
      </c>
      <c r="B568" s="2">
        <v>1</v>
      </c>
      <c r="E568" s="5">
        <v>4</v>
      </c>
    </row>
    <row r="569" spans="1:5" x14ac:dyDescent="0.25">
      <c r="A569">
        <v>568</v>
      </c>
      <c r="B569" s="2">
        <v>1</v>
      </c>
    </row>
    <row r="570" spans="1:5" x14ac:dyDescent="0.25">
      <c r="A570">
        <v>569</v>
      </c>
      <c r="B570" s="2">
        <v>1</v>
      </c>
    </row>
    <row r="571" spans="1:5" x14ac:dyDescent="0.25">
      <c r="A571">
        <v>570</v>
      </c>
      <c r="B571" s="2">
        <v>1</v>
      </c>
    </row>
    <row r="572" spans="1:5" x14ac:dyDescent="0.25">
      <c r="A572">
        <v>571</v>
      </c>
      <c r="B572" s="2">
        <v>1</v>
      </c>
    </row>
    <row r="573" spans="1:5" x14ac:dyDescent="0.25">
      <c r="A573">
        <v>572</v>
      </c>
      <c r="B573" s="2">
        <v>1</v>
      </c>
      <c r="C573" s="3">
        <v>2</v>
      </c>
    </row>
    <row r="574" spans="1:5" x14ac:dyDescent="0.25">
      <c r="A574">
        <v>573</v>
      </c>
      <c r="B574" s="2">
        <v>1</v>
      </c>
      <c r="C574" s="3">
        <v>2</v>
      </c>
    </row>
    <row r="575" spans="1:5" x14ac:dyDescent="0.25">
      <c r="A575">
        <v>574</v>
      </c>
      <c r="B575" s="2">
        <v>1</v>
      </c>
      <c r="C575" s="3">
        <v>2</v>
      </c>
    </row>
    <row r="576" spans="1:5" x14ac:dyDescent="0.25">
      <c r="A576">
        <v>575</v>
      </c>
      <c r="C576" s="3">
        <v>2</v>
      </c>
    </row>
    <row r="577" spans="1:5" x14ac:dyDescent="0.25">
      <c r="A577">
        <v>576</v>
      </c>
      <c r="C577" s="3">
        <v>2</v>
      </c>
    </row>
    <row r="578" spans="1:5" x14ac:dyDescent="0.25">
      <c r="A578">
        <v>577</v>
      </c>
      <c r="C578" s="3">
        <v>2</v>
      </c>
    </row>
    <row r="579" spans="1:5" x14ac:dyDescent="0.25">
      <c r="A579">
        <v>578</v>
      </c>
      <c r="C579" s="3">
        <v>2</v>
      </c>
    </row>
    <row r="580" spans="1:5" x14ac:dyDescent="0.25">
      <c r="A580">
        <v>579</v>
      </c>
      <c r="C580" s="3">
        <v>2</v>
      </c>
    </row>
    <row r="581" spans="1:5" x14ac:dyDescent="0.25">
      <c r="A581">
        <v>580</v>
      </c>
      <c r="D581" s="4">
        <v>3</v>
      </c>
    </row>
    <row r="582" spans="1:5" x14ac:dyDescent="0.25">
      <c r="A582">
        <v>581</v>
      </c>
      <c r="D582" s="4">
        <v>3</v>
      </c>
    </row>
    <row r="583" spans="1:5" x14ac:dyDescent="0.25">
      <c r="A583">
        <v>582</v>
      </c>
      <c r="D583" s="4">
        <v>3</v>
      </c>
      <c r="E583" s="5">
        <v>4</v>
      </c>
    </row>
    <row r="584" spans="1:5" x14ac:dyDescent="0.25">
      <c r="A584">
        <v>583</v>
      </c>
      <c r="D584" s="4">
        <v>3</v>
      </c>
      <c r="E584" s="5">
        <v>4</v>
      </c>
    </row>
    <row r="585" spans="1:5" x14ac:dyDescent="0.25">
      <c r="A585">
        <v>584</v>
      </c>
      <c r="D585" s="4">
        <v>3</v>
      </c>
      <c r="E585" s="5">
        <v>4</v>
      </c>
    </row>
    <row r="586" spans="1:5" x14ac:dyDescent="0.25">
      <c r="A586">
        <v>585</v>
      </c>
      <c r="D586" s="4">
        <v>3</v>
      </c>
      <c r="E586" s="5">
        <v>4</v>
      </c>
    </row>
    <row r="587" spans="1:5" x14ac:dyDescent="0.25">
      <c r="A587">
        <v>586</v>
      </c>
      <c r="D587" s="4">
        <v>3</v>
      </c>
      <c r="E587" s="5">
        <v>4</v>
      </c>
    </row>
    <row r="588" spans="1:5" x14ac:dyDescent="0.25">
      <c r="A588">
        <v>587</v>
      </c>
      <c r="B588" s="2">
        <v>1</v>
      </c>
      <c r="D588" s="4">
        <v>3</v>
      </c>
      <c r="E588" s="5">
        <v>4</v>
      </c>
    </row>
    <row r="589" spans="1:5" x14ac:dyDescent="0.25">
      <c r="A589">
        <v>588</v>
      </c>
      <c r="B589" s="2">
        <v>1</v>
      </c>
      <c r="D589" s="4">
        <v>3</v>
      </c>
      <c r="E589" s="5">
        <v>4</v>
      </c>
    </row>
    <row r="590" spans="1:5" x14ac:dyDescent="0.25">
      <c r="A590">
        <v>589</v>
      </c>
      <c r="B590" s="2">
        <v>1</v>
      </c>
      <c r="E590" s="5">
        <v>4</v>
      </c>
    </row>
    <row r="591" spans="1:5" x14ac:dyDescent="0.25">
      <c r="A591">
        <v>590</v>
      </c>
      <c r="B591" s="2">
        <v>1</v>
      </c>
    </row>
    <row r="592" spans="1:5" x14ac:dyDescent="0.25">
      <c r="A592">
        <v>591</v>
      </c>
      <c r="B592" s="2">
        <v>1</v>
      </c>
    </row>
    <row r="593" spans="1:5" x14ac:dyDescent="0.25">
      <c r="A593">
        <v>592</v>
      </c>
      <c r="B593" s="2">
        <v>1</v>
      </c>
    </row>
    <row r="594" spans="1:5" x14ac:dyDescent="0.25">
      <c r="A594">
        <v>593</v>
      </c>
      <c r="B594" s="2">
        <v>1</v>
      </c>
    </row>
    <row r="595" spans="1:5" x14ac:dyDescent="0.25">
      <c r="A595">
        <v>594</v>
      </c>
      <c r="B595" s="2">
        <v>1</v>
      </c>
      <c r="C595" s="3">
        <v>2</v>
      </c>
    </row>
    <row r="596" spans="1:5" x14ac:dyDescent="0.25">
      <c r="A596">
        <v>595</v>
      </c>
      <c r="B596" s="2">
        <v>1</v>
      </c>
      <c r="C596" s="3">
        <v>2</v>
      </c>
    </row>
    <row r="597" spans="1:5" x14ac:dyDescent="0.25">
      <c r="A597">
        <v>596</v>
      </c>
      <c r="C597" s="3">
        <v>2</v>
      </c>
    </row>
    <row r="598" spans="1:5" x14ac:dyDescent="0.25">
      <c r="A598">
        <v>597</v>
      </c>
      <c r="C598" s="3">
        <v>2</v>
      </c>
    </row>
    <row r="599" spans="1:5" x14ac:dyDescent="0.25">
      <c r="A599">
        <v>598</v>
      </c>
      <c r="C599" s="3">
        <v>2</v>
      </c>
    </row>
    <row r="600" spans="1:5" x14ac:dyDescent="0.25">
      <c r="A600">
        <v>599</v>
      </c>
      <c r="C600" s="3">
        <v>2</v>
      </c>
    </row>
    <row r="601" spans="1:5" x14ac:dyDescent="0.25">
      <c r="A601">
        <v>600</v>
      </c>
      <c r="C601" s="3">
        <v>2</v>
      </c>
    </row>
    <row r="602" spans="1:5" x14ac:dyDescent="0.25">
      <c r="A602">
        <v>601</v>
      </c>
      <c r="C602" s="3">
        <v>2</v>
      </c>
    </row>
    <row r="603" spans="1:5" x14ac:dyDescent="0.25">
      <c r="A603">
        <v>602</v>
      </c>
      <c r="D603" s="4">
        <v>3</v>
      </c>
      <c r="E603" s="5">
        <v>4</v>
      </c>
    </row>
    <row r="604" spans="1:5" x14ac:dyDescent="0.25">
      <c r="A604">
        <v>603</v>
      </c>
      <c r="D604" s="4">
        <v>3</v>
      </c>
      <c r="E604" s="5">
        <v>4</v>
      </c>
    </row>
    <row r="605" spans="1:5" x14ac:dyDescent="0.25">
      <c r="A605">
        <v>604</v>
      </c>
      <c r="D605" s="4">
        <v>3</v>
      </c>
      <c r="E605" s="5">
        <v>4</v>
      </c>
    </row>
    <row r="606" spans="1:5" x14ac:dyDescent="0.25">
      <c r="A606">
        <v>605</v>
      </c>
      <c r="D606" s="4">
        <v>3</v>
      </c>
      <c r="E606" s="5">
        <v>4</v>
      </c>
    </row>
    <row r="607" spans="1:5" x14ac:dyDescent="0.25">
      <c r="A607">
        <v>606</v>
      </c>
      <c r="D607" s="4">
        <v>3</v>
      </c>
      <c r="E607" s="5">
        <v>4</v>
      </c>
    </row>
    <row r="608" spans="1:5" x14ac:dyDescent="0.25">
      <c r="A608">
        <v>607</v>
      </c>
      <c r="D608" s="4">
        <v>3</v>
      </c>
      <c r="E608" s="5">
        <v>4</v>
      </c>
    </row>
    <row r="609" spans="1:5" x14ac:dyDescent="0.25">
      <c r="A609">
        <v>608</v>
      </c>
      <c r="B609" s="2">
        <v>1</v>
      </c>
      <c r="D609" s="4">
        <v>3</v>
      </c>
      <c r="E609" s="5">
        <v>4</v>
      </c>
    </row>
    <row r="610" spans="1:5" x14ac:dyDescent="0.25">
      <c r="A610">
        <v>609</v>
      </c>
      <c r="B610" s="2">
        <v>1</v>
      </c>
      <c r="D610" s="4">
        <v>3</v>
      </c>
      <c r="E610" s="5">
        <v>4</v>
      </c>
    </row>
    <row r="611" spans="1:5" x14ac:dyDescent="0.25">
      <c r="A611">
        <v>610</v>
      </c>
      <c r="B611" s="2">
        <v>1</v>
      </c>
      <c r="D611" s="4">
        <v>3</v>
      </c>
      <c r="E611" s="5">
        <v>4</v>
      </c>
    </row>
    <row r="612" spans="1:5" x14ac:dyDescent="0.25">
      <c r="A612">
        <v>611</v>
      </c>
      <c r="B612" s="2">
        <v>1</v>
      </c>
      <c r="E612" s="5">
        <v>4</v>
      </c>
    </row>
    <row r="613" spans="1:5" x14ac:dyDescent="0.25">
      <c r="A613">
        <v>612</v>
      </c>
      <c r="B613" s="2">
        <v>1</v>
      </c>
    </row>
    <row r="614" spans="1:5" x14ac:dyDescent="0.25">
      <c r="A614">
        <v>613</v>
      </c>
      <c r="B614" s="2">
        <v>1</v>
      </c>
    </row>
    <row r="615" spans="1:5" x14ac:dyDescent="0.25">
      <c r="A615">
        <v>614</v>
      </c>
      <c r="B615" s="2">
        <v>1</v>
      </c>
    </row>
    <row r="616" spans="1:5" x14ac:dyDescent="0.25">
      <c r="A616">
        <v>615</v>
      </c>
      <c r="B616" s="2">
        <v>1</v>
      </c>
    </row>
    <row r="617" spans="1:5" x14ac:dyDescent="0.25">
      <c r="A617">
        <v>616</v>
      </c>
      <c r="B617" s="2">
        <v>1</v>
      </c>
      <c r="C617" s="3">
        <v>2</v>
      </c>
    </row>
    <row r="618" spans="1:5" x14ac:dyDescent="0.25">
      <c r="A618">
        <v>617</v>
      </c>
      <c r="B618" s="2">
        <v>1</v>
      </c>
      <c r="C618" s="3">
        <v>2</v>
      </c>
    </row>
    <row r="619" spans="1:5" x14ac:dyDescent="0.25">
      <c r="A619">
        <v>618</v>
      </c>
      <c r="C619" s="3">
        <v>2</v>
      </c>
    </row>
    <row r="620" spans="1:5" x14ac:dyDescent="0.25">
      <c r="A620">
        <v>619</v>
      </c>
      <c r="C620" s="3">
        <v>2</v>
      </c>
    </row>
    <row r="621" spans="1:5" x14ac:dyDescent="0.25">
      <c r="A621">
        <v>620</v>
      </c>
      <c r="C621" s="3">
        <v>2</v>
      </c>
    </row>
    <row r="622" spans="1:5" x14ac:dyDescent="0.25">
      <c r="A622">
        <v>621</v>
      </c>
      <c r="C622" s="3">
        <v>2</v>
      </c>
    </row>
    <row r="623" spans="1:5" x14ac:dyDescent="0.25">
      <c r="A623">
        <v>622</v>
      </c>
      <c r="C623" s="3">
        <v>2</v>
      </c>
    </row>
    <row r="624" spans="1:5" x14ac:dyDescent="0.25">
      <c r="A624">
        <v>623</v>
      </c>
      <c r="C624" s="3">
        <v>2</v>
      </c>
    </row>
    <row r="625" spans="1:5" x14ac:dyDescent="0.25">
      <c r="A625">
        <v>624</v>
      </c>
      <c r="C625" s="3">
        <v>2</v>
      </c>
      <c r="D625" s="4">
        <v>3</v>
      </c>
    </row>
    <row r="626" spans="1:5" x14ac:dyDescent="0.25">
      <c r="A626">
        <v>625</v>
      </c>
      <c r="D626" s="4">
        <v>3</v>
      </c>
      <c r="E626" s="5">
        <v>4</v>
      </c>
    </row>
    <row r="627" spans="1:5" x14ac:dyDescent="0.25">
      <c r="A627">
        <v>626</v>
      </c>
      <c r="D627" s="4">
        <v>3</v>
      </c>
      <c r="E627" s="5">
        <v>4</v>
      </c>
    </row>
    <row r="628" spans="1:5" x14ac:dyDescent="0.25">
      <c r="A628">
        <v>627</v>
      </c>
      <c r="D628" s="4">
        <v>3</v>
      </c>
      <c r="E628" s="5">
        <v>4</v>
      </c>
    </row>
    <row r="629" spans="1:5" x14ac:dyDescent="0.25">
      <c r="A629">
        <v>628</v>
      </c>
      <c r="D629" s="4">
        <v>3</v>
      </c>
      <c r="E629" s="5">
        <v>4</v>
      </c>
    </row>
    <row r="630" spans="1:5" x14ac:dyDescent="0.25">
      <c r="A630">
        <v>629</v>
      </c>
      <c r="D630" s="4">
        <v>3</v>
      </c>
      <c r="E630" s="5">
        <v>4</v>
      </c>
    </row>
    <row r="631" spans="1:5" x14ac:dyDescent="0.25">
      <c r="A631">
        <v>630</v>
      </c>
      <c r="B631" s="2">
        <v>1</v>
      </c>
      <c r="D631" s="4">
        <v>3</v>
      </c>
      <c r="E631" s="5">
        <v>4</v>
      </c>
    </row>
    <row r="632" spans="1:5" x14ac:dyDescent="0.25">
      <c r="A632">
        <v>631</v>
      </c>
      <c r="B632" s="2">
        <v>1</v>
      </c>
      <c r="D632" s="4">
        <v>3</v>
      </c>
      <c r="E632" s="5">
        <v>4</v>
      </c>
    </row>
    <row r="633" spans="1:5" x14ac:dyDescent="0.25">
      <c r="A633">
        <v>632</v>
      </c>
      <c r="B633" s="2">
        <v>1</v>
      </c>
      <c r="D633" s="4">
        <v>3</v>
      </c>
      <c r="E633" s="5">
        <v>4</v>
      </c>
    </row>
    <row r="634" spans="1:5" x14ac:dyDescent="0.25">
      <c r="A634">
        <v>633</v>
      </c>
      <c r="B634" s="2">
        <v>1</v>
      </c>
      <c r="D634" s="4">
        <v>3</v>
      </c>
      <c r="E634" s="5">
        <v>4</v>
      </c>
    </row>
    <row r="635" spans="1:5" x14ac:dyDescent="0.25">
      <c r="A635">
        <v>634</v>
      </c>
      <c r="B635" s="2">
        <v>1</v>
      </c>
      <c r="E635" s="5">
        <v>4</v>
      </c>
    </row>
    <row r="636" spans="1:5" x14ac:dyDescent="0.25">
      <c r="A636">
        <v>635</v>
      </c>
      <c r="B636" s="2">
        <v>1</v>
      </c>
      <c r="E636" s="5">
        <v>4</v>
      </c>
    </row>
    <row r="637" spans="1:5" x14ac:dyDescent="0.25">
      <c r="A637">
        <v>636</v>
      </c>
      <c r="B637" s="2">
        <v>1</v>
      </c>
    </row>
    <row r="638" spans="1:5" x14ac:dyDescent="0.25">
      <c r="A638">
        <v>637</v>
      </c>
      <c r="B638" s="2">
        <v>1</v>
      </c>
    </row>
    <row r="639" spans="1:5" x14ac:dyDescent="0.25">
      <c r="A639">
        <v>638</v>
      </c>
      <c r="B639" s="2">
        <v>1</v>
      </c>
      <c r="C639" s="3">
        <v>2</v>
      </c>
    </row>
    <row r="640" spans="1:5" x14ac:dyDescent="0.25">
      <c r="A640">
        <v>639</v>
      </c>
      <c r="B640" s="2">
        <v>1</v>
      </c>
      <c r="C640" s="3">
        <v>2</v>
      </c>
    </row>
    <row r="641" spans="1:6" x14ac:dyDescent="0.25">
      <c r="A641">
        <v>640</v>
      </c>
      <c r="B641" s="2">
        <v>1</v>
      </c>
      <c r="C641" s="3">
        <v>2</v>
      </c>
    </row>
    <row r="642" spans="1:6" x14ac:dyDescent="0.25">
      <c r="A642">
        <v>641</v>
      </c>
      <c r="B642" s="2">
        <v>1</v>
      </c>
      <c r="C642" s="3">
        <v>2</v>
      </c>
    </row>
    <row r="643" spans="1:6" x14ac:dyDescent="0.25">
      <c r="A643">
        <v>642</v>
      </c>
      <c r="C643" s="3">
        <v>2</v>
      </c>
    </row>
    <row r="644" spans="1:6" x14ac:dyDescent="0.25">
      <c r="A644">
        <v>643</v>
      </c>
      <c r="C644" s="3">
        <v>2</v>
      </c>
      <c r="F644" t="s">
        <v>22</v>
      </c>
    </row>
    <row r="645" spans="1:6" x14ac:dyDescent="0.25">
      <c r="A645">
        <v>644</v>
      </c>
    </row>
    <row r="646" spans="1:6" x14ac:dyDescent="0.25">
      <c r="A646">
        <v>645</v>
      </c>
      <c r="F646" t="s">
        <v>22</v>
      </c>
    </row>
    <row r="647" spans="1:6" x14ac:dyDescent="0.25">
      <c r="A647">
        <v>646</v>
      </c>
      <c r="C647" s="3">
        <v>2</v>
      </c>
    </row>
    <row r="648" spans="1:6" x14ac:dyDescent="0.25">
      <c r="A648">
        <v>647</v>
      </c>
      <c r="C648" s="3">
        <v>2</v>
      </c>
    </row>
    <row r="649" spans="1:6" x14ac:dyDescent="0.25">
      <c r="A649">
        <v>648</v>
      </c>
      <c r="C649" s="3">
        <v>2</v>
      </c>
    </row>
    <row r="650" spans="1:6" x14ac:dyDescent="0.25">
      <c r="A650">
        <v>649</v>
      </c>
      <c r="C650" s="3">
        <v>2</v>
      </c>
    </row>
    <row r="651" spans="1:6" x14ac:dyDescent="0.25">
      <c r="A651">
        <v>650</v>
      </c>
      <c r="C651" s="3">
        <v>2</v>
      </c>
    </row>
    <row r="652" spans="1:6" x14ac:dyDescent="0.25">
      <c r="A652">
        <v>651</v>
      </c>
      <c r="C652" s="3">
        <v>2</v>
      </c>
      <c r="D652" s="4">
        <v>3</v>
      </c>
    </row>
    <row r="653" spans="1:6" x14ac:dyDescent="0.25">
      <c r="A653">
        <v>652</v>
      </c>
      <c r="C653" s="3">
        <v>2</v>
      </c>
      <c r="D653" s="4">
        <v>3</v>
      </c>
    </row>
    <row r="654" spans="1:6" x14ac:dyDescent="0.25">
      <c r="A654">
        <v>653</v>
      </c>
      <c r="C654" s="3">
        <v>2</v>
      </c>
      <c r="D654" s="4">
        <v>3</v>
      </c>
    </row>
    <row r="655" spans="1:6" x14ac:dyDescent="0.25">
      <c r="A655">
        <v>654</v>
      </c>
      <c r="C655" s="3">
        <v>2</v>
      </c>
      <c r="D655" s="4">
        <v>3</v>
      </c>
    </row>
    <row r="656" spans="1:6" x14ac:dyDescent="0.25">
      <c r="A656">
        <v>655</v>
      </c>
      <c r="C656" s="3">
        <v>2</v>
      </c>
      <c r="D656" s="4">
        <v>3</v>
      </c>
    </row>
    <row r="657" spans="1:5" x14ac:dyDescent="0.25">
      <c r="A657">
        <v>656</v>
      </c>
      <c r="C657" s="3">
        <v>2</v>
      </c>
      <c r="D657" s="4">
        <v>3</v>
      </c>
    </row>
    <row r="658" spans="1:5" x14ac:dyDescent="0.25">
      <c r="A658">
        <v>657</v>
      </c>
      <c r="C658" s="3">
        <v>2</v>
      </c>
      <c r="D658" s="4">
        <v>3</v>
      </c>
    </row>
    <row r="659" spans="1:5" x14ac:dyDescent="0.25">
      <c r="A659">
        <v>658</v>
      </c>
      <c r="D659" s="4">
        <v>3</v>
      </c>
      <c r="E659" s="5">
        <v>4</v>
      </c>
    </row>
    <row r="660" spans="1:5" x14ac:dyDescent="0.25">
      <c r="A660">
        <v>659</v>
      </c>
      <c r="D660" s="4">
        <v>3</v>
      </c>
      <c r="E660" s="5">
        <v>4</v>
      </c>
    </row>
    <row r="661" spans="1:5" x14ac:dyDescent="0.25">
      <c r="A661">
        <v>660</v>
      </c>
      <c r="D661" s="4">
        <v>3</v>
      </c>
      <c r="E661" s="5">
        <v>4</v>
      </c>
    </row>
    <row r="662" spans="1:5" x14ac:dyDescent="0.25">
      <c r="A662">
        <v>661</v>
      </c>
      <c r="D662" s="4">
        <v>3</v>
      </c>
      <c r="E662" s="5">
        <v>4</v>
      </c>
    </row>
    <row r="663" spans="1:5" x14ac:dyDescent="0.25">
      <c r="A663">
        <v>662</v>
      </c>
      <c r="D663" s="4">
        <v>3</v>
      </c>
      <c r="E663" s="5">
        <v>4</v>
      </c>
    </row>
    <row r="664" spans="1:5" x14ac:dyDescent="0.25">
      <c r="A664">
        <v>663</v>
      </c>
      <c r="D664" s="4">
        <v>3</v>
      </c>
      <c r="E664" s="5">
        <v>4</v>
      </c>
    </row>
    <row r="665" spans="1:5" x14ac:dyDescent="0.25">
      <c r="A665">
        <v>664</v>
      </c>
      <c r="E665" s="5">
        <v>4</v>
      </c>
    </row>
    <row r="666" spans="1:5" x14ac:dyDescent="0.25">
      <c r="A666">
        <v>665</v>
      </c>
      <c r="E666" s="5">
        <v>4</v>
      </c>
    </row>
    <row r="667" spans="1:5" x14ac:dyDescent="0.25">
      <c r="A667">
        <v>666</v>
      </c>
      <c r="E667" s="5">
        <v>4</v>
      </c>
    </row>
    <row r="668" spans="1:5" x14ac:dyDescent="0.25">
      <c r="A668">
        <v>667</v>
      </c>
      <c r="B668" s="2">
        <v>1</v>
      </c>
      <c r="E668" s="5">
        <v>4</v>
      </c>
    </row>
    <row r="669" spans="1:5" x14ac:dyDescent="0.25">
      <c r="A669">
        <v>668</v>
      </c>
      <c r="B669" s="2">
        <v>1</v>
      </c>
    </row>
    <row r="670" spans="1:5" x14ac:dyDescent="0.25">
      <c r="A670">
        <v>669</v>
      </c>
      <c r="B670" s="2">
        <v>1</v>
      </c>
    </row>
    <row r="671" spans="1:5" x14ac:dyDescent="0.25">
      <c r="A671">
        <v>670</v>
      </c>
      <c r="B671" s="2">
        <v>1</v>
      </c>
    </row>
    <row r="672" spans="1:5" x14ac:dyDescent="0.25">
      <c r="A672">
        <v>671</v>
      </c>
      <c r="B672" s="2">
        <v>1</v>
      </c>
    </row>
    <row r="673" spans="1:5" x14ac:dyDescent="0.25">
      <c r="A673">
        <v>672</v>
      </c>
      <c r="B673" s="2">
        <v>1</v>
      </c>
    </row>
    <row r="674" spans="1:5" x14ac:dyDescent="0.25">
      <c r="A674">
        <v>673</v>
      </c>
      <c r="B674" s="2">
        <v>1</v>
      </c>
      <c r="C674" s="3">
        <v>2</v>
      </c>
    </row>
    <row r="675" spans="1:5" x14ac:dyDescent="0.25">
      <c r="A675">
        <v>674</v>
      </c>
      <c r="B675" s="2">
        <v>1</v>
      </c>
      <c r="C675" s="3">
        <v>2</v>
      </c>
    </row>
    <row r="676" spans="1:5" x14ac:dyDescent="0.25">
      <c r="A676">
        <v>675</v>
      </c>
      <c r="B676" s="2">
        <v>1</v>
      </c>
      <c r="C676" s="3">
        <v>2</v>
      </c>
    </row>
    <row r="677" spans="1:5" x14ac:dyDescent="0.25">
      <c r="A677">
        <v>676</v>
      </c>
      <c r="B677" s="2">
        <v>1</v>
      </c>
      <c r="C677" s="3">
        <v>2</v>
      </c>
    </row>
    <row r="678" spans="1:5" x14ac:dyDescent="0.25">
      <c r="A678">
        <v>677</v>
      </c>
      <c r="C678" s="3">
        <v>2</v>
      </c>
    </row>
    <row r="679" spans="1:5" x14ac:dyDescent="0.25">
      <c r="A679">
        <v>678</v>
      </c>
      <c r="C679" s="3">
        <v>2</v>
      </c>
    </row>
    <row r="680" spans="1:5" x14ac:dyDescent="0.25">
      <c r="A680">
        <v>679</v>
      </c>
      <c r="C680" s="3">
        <v>2</v>
      </c>
    </row>
    <row r="681" spans="1:5" x14ac:dyDescent="0.25">
      <c r="A681">
        <v>680</v>
      </c>
      <c r="C681" s="3">
        <v>2</v>
      </c>
      <c r="D681" s="4">
        <v>3</v>
      </c>
    </row>
    <row r="682" spans="1:5" x14ac:dyDescent="0.25">
      <c r="A682">
        <v>681</v>
      </c>
      <c r="C682" s="3">
        <v>2</v>
      </c>
      <c r="D682" s="4">
        <v>3</v>
      </c>
      <c r="E682" s="5">
        <v>4</v>
      </c>
    </row>
    <row r="683" spans="1:5" x14ac:dyDescent="0.25">
      <c r="A683">
        <v>682</v>
      </c>
      <c r="D683" s="4">
        <v>3</v>
      </c>
      <c r="E683" s="5">
        <v>4</v>
      </c>
    </row>
    <row r="684" spans="1:5" x14ac:dyDescent="0.25">
      <c r="A684">
        <v>683</v>
      </c>
      <c r="D684" s="4">
        <v>3</v>
      </c>
      <c r="E684" s="5">
        <v>4</v>
      </c>
    </row>
    <row r="685" spans="1:5" x14ac:dyDescent="0.25">
      <c r="A685">
        <v>684</v>
      </c>
      <c r="D685" s="4">
        <v>3</v>
      </c>
      <c r="E685" s="5">
        <v>4</v>
      </c>
    </row>
    <row r="686" spans="1:5" x14ac:dyDescent="0.25">
      <c r="A686">
        <v>685</v>
      </c>
      <c r="D686" s="4">
        <v>3</v>
      </c>
      <c r="E686" s="5">
        <v>4</v>
      </c>
    </row>
    <row r="687" spans="1:5" x14ac:dyDescent="0.25">
      <c r="A687">
        <v>686</v>
      </c>
      <c r="D687" s="4">
        <v>3</v>
      </c>
      <c r="E687" s="5">
        <v>4</v>
      </c>
    </row>
    <row r="688" spans="1:5" x14ac:dyDescent="0.25">
      <c r="A688">
        <v>687</v>
      </c>
      <c r="D688" s="4">
        <v>3</v>
      </c>
      <c r="E688" s="5">
        <v>4</v>
      </c>
    </row>
    <row r="689" spans="1:5" x14ac:dyDescent="0.25">
      <c r="A689">
        <v>688</v>
      </c>
      <c r="D689" s="4">
        <v>3</v>
      </c>
      <c r="E689" s="5">
        <v>4</v>
      </c>
    </row>
    <row r="690" spans="1:5" x14ac:dyDescent="0.25">
      <c r="A690">
        <v>689</v>
      </c>
      <c r="E690" s="5">
        <v>4</v>
      </c>
    </row>
    <row r="691" spans="1:5" x14ac:dyDescent="0.25">
      <c r="A691">
        <v>690</v>
      </c>
    </row>
    <row r="692" spans="1:5" x14ac:dyDescent="0.25">
      <c r="A692">
        <v>691</v>
      </c>
      <c r="B692" s="2">
        <v>1</v>
      </c>
    </row>
    <row r="693" spans="1:5" x14ac:dyDescent="0.25">
      <c r="A693">
        <v>692</v>
      </c>
      <c r="B693" s="2">
        <v>1</v>
      </c>
    </row>
    <row r="694" spans="1:5" x14ac:dyDescent="0.25">
      <c r="A694">
        <v>693</v>
      </c>
      <c r="B694" s="2">
        <v>1</v>
      </c>
    </row>
    <row r="695" spans="1:5" x14ac:dyDescent="0.25">
      <c r="A695">
        <v>694</v>
      </c>
      <c r="B695" s="2">
        <v>1</v>
      </c>
    </row>
    <row r="696" spans="1:5" x14ac:dyDescent="0.25">
      <c r="A696">
        <v>695</v>
      </c>
      <c r="B696" s="2">
        <v>1</v>
      </c>
    </row>
    <row r="697" spans="1:5" x14ac:dyDescent="0.25">
      <c r="A697">
        <v>696</v>
      </c>
      <c r="B697" s="2">
        <v>1</v>
      </c>
      <c r="C697" s="3">
        <v>2</v>
      </c>
    </row>
    <row r="698" spans="1:5" x14ac:dyDescent="0.25">
      <c r="A698">
        <v>697</v>
      </c>
      <c r="B698" s="2">
        <v>1</v>
      </c>
      <c r="C698" s="3">
        <v>2</v>
      </c>
    </row>
    <row r="699" spans="1:5" x14ac:dyDescent="0.25">
      <c r="A699">
        <v>698</v>
      </c>
      <c r="B699" s="2">
        <v>1</v>
      </c>
      <c r="C699" s="3">
        <v>2</v>
      </c>
    </row>
    <row r="700" spans="1:5" x14ac:dyDescent="0.25">
      <c r="A700">
        <v>699</v>
      </c>
      <c r="B700" s="2">
        <v>1</v>
      </c>
      <c r="C700" s="3">
        <v>2</v>
      </c>
    </row>
    <row r="701" spans="1:5" x14ac:dyDescent="0.25">
      <c r="A701">
        <v>700</v>
      </c>
      <c r="C701" s="3">
        <v>2</v>
      </c>
    </row>
    <row r="702" spans="1:5" x14ac:dyDescent="0.25">
      <c r="A702">
        <v>701</v>
      </c>
      <c r="C702" s="3">
        <v>2</v>
      </c>
    </row>
    <row r="703" spans="1:5" x14ac:dyDescent="0.25">
      <c r="A703">
        <v>702</v>
      </c>
      <c r="C703" s="3">
        <v>2</v>
      </c>
      <c r="D703" s="4">
        <v>3</v>
      </c>
    </row>
    <row r="704" spans="1:5" x14ac:dyDescent="0.25">
      <c r="A704">
        <v>703</v>
      </c>
      <c r="C704" s="3">
        <v>2</v>
      </c>
      <c r="D704" s="4">
        <v>3</v>
      </c>
    </row>
    <row r="705" spans="1:5" x14ac:dyDescent="0.25">
      <c r="A705">
        <v>704</v>
      </c>
      <c r="D705" s="4">
        <v>3</v>
      </c>
      <c r="E705" s="5">
        <v>4</v>
      </c>
    </row>
    <row r="706" spans="1:5" x14ac:dyDescent="0.25">
      <c r="A706">
        <v>705</v>
      </c>
      <c r="D706" s="4">
        <v>3</v>
      </c>
      <c r="E706" s="5">
        <v>4</v>
      </c>
    </row>
    <row r="707" spans="1:5" x14ac:dyDescent="0.25">
      <c r="A707">
        <v>706</v>
      </c>
      <c r="D707" s="4">
        <v>3</v>
      </c>
      <c r="E707" s="5">
        <v>4</v>
      </c>
    </row>
    <row r="708" spans="1:5" x14ac:dyDescent="0.25">
      <c r="A708">
        <v>707</v>
      </c>
      <c r="D708" s="4">
        <v>3</v>
      </c>
      <c r="E708" s="5">
        <v>4</v>
      </c>
    </row>
    <row r="709" spans="1:5" x14ac:dyDescent="0.25">
      <c r="A709">
        <v>708</v>
      </c>
      <c r="D709" s="4">
        <v>3</v>
      </c>
      <c r="E709" s="5">
        <v>4</v>
      </c>
    </row>
    <row r="710" spans="1:5" x14ac:dyDescent="0.25">
      <c r="A710">
        <v>709</v>
      </c>
      <c r="D710" s="4">
        <v>3</v>
      </c>
      <c r="E710" s="5">
        <v>4</v>
      </c>
    </row>
    <row r="711" spans="1:5" x14ac:dyDescent="0.25">
      <c r="A711">
        <v>710</v>
      </c>
      <c r="D711" s="4">
        <v>3</v>
      </c>
      <c r="E711" s="5">
        <v>4</v>
      </c>
    </row>
    <row r="712" spans="1:5" x14ac:dyDescent="0.25">
      <c r="A712">
        <v>711</v>
      </c>
      <c r="D712" s="4">
        <v>3</v>
      </c>
      <c r="E712" s="5">
        <v>4</v>
      </c>
    </row>
    <row r="713" spans="1:5" x14ac:dyDescent="0.25">
      <c r="A713">
        <v>712</v>
      </c>
      <c r="E713" s="5">
        <v>4</v>
      </c>
    </row>
    <row r="714" spans="1:5" x14ac:dyDescent="0.25">
      <c r="A714">
        <v>713</v>
      </c>
      <c r="B714" s="2">
        <v>1</v>
      </c>
    </row>
    <row r="715" spans="1:5" x14ac:dyDescent="0.25">
      <c r="A715">
        <v>714</v>
      </c>
      <c r="B715" s="2">
        <v>1</v>
      </c>
    </row>
    <row r="716" spans="1:5" x14ac:dyDescent="0.25">
      <c r="A716">
        <v>715</v>
      </c>
      <c r="B716" s="2">
        <v>1</v>
      </c>
    </row>
    <row r="717" spans="1:5" x14ac:dyDescent="0.25">
      <c r="A717">
        <v>716</v>
      </c>
      <c r="B717" s="2">
        <v>1</v>
      </c>
    </row>
    <row r="718" spans="1:5" x14ac:dyDescent="0.25">
      <c r="A718">
        <v>717</v>
      </c>
      <c r="B718" s="2">
        <v>1</v>
      </c>
    </row>
    <row r="719" spans="1:5" x14ac:dyDescent="0.25">
      <c r="A719">
        <v>718</v>
      </c>
      <c r="B719" s="2">
        <v>1</v>
      </c>
      <c r="C719" s="3">
        <v>2</v>
      </c>
    </row>
    <row r="720" spans="1:5" x14ac:dyDescent="0.25">
      <c r="A720">
        <v>719</v>
      </c>
      <c r="B720" s="2">
        <v>1</v>
      </c>
      <c r="C720" s="3">
        <v>2</v>
      </c>
    </row>
    <row r="721" spans="1:5" x14ac:dyDescent="0.25">
      <c r="A721">
        <v>720</v>
      </c>
      <c r="B721" s="2">
        <v>1</v>
      </c>
      <c r="C721" s="3">
        <v>2</v>
      </c>
    </row>
    <row r="722" spans="1:5" x14ac:dyDescent="0.25">
      <c r="A722">
        <v>721</v>
      </c>
      <c r="B722" s="2">
        <v>1</v>
      </c>
      <c r="C722" s="3">
        <v>2</v>
      </c>
    </row>
    <row r="723" spans="1:5" x14ac:dyDescent="0.25">
      <c r="A723">
        <v>722</v>
      </c>
      <c r="C723" s="3">
        <v>2</v>
      </c>
    </row>
    <row r="724" spans="1:5" x14ac:dyDescent="0.25">
      <c r="A724">
        <v>723</v>
      </c>
      <c r="C724" s="3">
        <v>2</v>
      </c>
    </row>
    <row r="725" spans="1:5" x14ac:dyDescent="0.25">
      <c r="A725">
        <v>724</v>
      </c>
      <c r="C725" s="3">
        <v>2</v>
      </c>
    </row>
    <row r="726" spans="1:5" x14ac:dyDescent="0.25">
      <c r="A726">
        <v>725</v>
      </c>
      <c r="C726" s="3">
        <v>2</v>
      </c>
    </row>
    <row r="727" spans="1:5" x14ac:dyDescent="0.25">
      <c r="A727">
        <v>726</v>
      </c>
    </row>
    <row r="728" spans="1:5" x14ac:dyDescent="0.25">
      <c r="A728">
        <v>727</v>
      </c>
      <c r="D728" s="4">
        <v>3</v>
      </c>
    </row>
    <row r="729" spans="1:5" x14ac:dyDescent="0.25">
      <c r="A729">
        <v>728</v>
      </c>
      <c r="D729" s="4">
        <v>3</v>
      </c>
      <c r="E729" s="5">
        <v>4</v>
      </c>
    </row>
    <row r="730" spans="1:5" x14ac:dyDescent="0.25">
      <c r="A730">
        <v>729</v>
      </c>
      <c r="D730" s="4">
        <v>3</v>
      </c>
      <c r="E730" s="5">
        <v>4</v>
      </c>
    </row>
    <row r="731" spans="1:5" x14ac:dyDescent="0.25">
      <c r="A731">
        <v>730</v>
      </c>
      <c r="D731" s="4">
        <v>3</v>
      </c>
      <c r="E731" s="5">
        <v>4</v>
      </c>
    </row>
    <row r="732" spans="1:5" x14ac:dyDescent="0.25">
      <c r="A732">
        <v>731</v>
      </c>
      <c r="D732" s="4">
        <v>3</v>
      </c>
      <c r="E732" s="5">
        <v>4</v>
      </c>
    </row>
    <row r="733" spans="1:5" x14ac:dyDescent="0.25">
      <c r="A733">
        <v>732</v>
      </c>
      <c r="B733" s="2">
        <v>1</v>
      </c>
      <c r="D733" s="4">
        <v>3</v>
      </c>
      <c r="E733" s="5">
        <v>4</v>
      </c>
    </row>
    <row r="734" spans="1:5" x14ac:dyDescent="0.25">
      <c r="A734">
        <v>733</v>
      </c>
      <c r="B734" s="2">
        <v>1</v>
      </c>
      <c r="D734" s="4">
        <v>3</v>
      </c>
      <c r="E734" s="5">
        <v>4</v>
      </c>
    </row>
    <row r="735" spans="1:5" x14ac:dyDescent="0.25">
      <c r="A735">
        <v>734</v>
      </c>
      <c r="B735" s="2">
        <v>1</v>
      </c>
      <c r="D735" s="4">
        <v>3</v>
      </c>
      <c r="E735" s="5">
        <v>4</v>
      </c>
    </row>
    <row r="736" spans="1:5" x14ac:dyDescent="0.25">
      <c r="A736">
        <v>735</v>
      </c>
      <c r="B736" s="2">
        <v>1</v>
      </c>
      <c r="E736" s="5">
        <v>4</v>
      </c>
    </row>
    <row r="737" spans="1:5" x14ac:dyDescent="0.25">
      <c r="A737">
        <v>736</v>
      </c>
      <c r="B737" s="2">
        <v>1</v>
      </c>
      <c r="E737" s="5">
        <v>4</v>
      </c>
    </row>
    <row r="738" spans="1:5" x14ac:dyDescent="0.25">
      <c r="A738">
        <v>737</v>
      </c>
      <c r="B738" s="2">
        <v>1</v>
      </c>
    </row>
    <row r="739" spans="1:5" x14ac:dyDescent="0.25">
      <c r="A739">
        <v>738</v>
      </c>
      <c r="B739" s="2">
        <v>1</v>
      </c>
    </row>
    <row r="740" spans="1:5" x14ac:dyDescent="0.25">
      <c r="A740">
        <v>739</v>
      </c>
      <c r="B740" s="2">
        <v>1</v>
      </c>
    </row>
    <row r="741" spans="1:5" x14ac:dyDescent="0.25">
      <c r="A741">
        <v>740</v>
      </c>
      <c r="B741" s="2">
        <v>1</v>
      </c>
      <c r="C741" s="3">
        <v>2</v>
      </c>
    </row>
    <row r="742" spans="1:5" x14ac:dyDescent="0.25">
      <c r="A742">
        <v>741</v>
      </c>
      <c r="B742" s="2">
        <v>1</v>
      </c>
      <c r="C742" s="3">
        <v>2</v>
      </c>
    </row>
    <row r="743" spans="1:5" x14ac:dyDescent="0.25">
      <c r="A743">
        <v>742</v>
      </c>
      <c r="C743" s="3">
        <v>2</v>
      </c>
    </row>
    <row r="744" spans="1:5" x14ac:dyDescent="0.25">
      <c r="A744">
        <v>743</v>
      </c>
      <c r="C744" s="3">
        <v>2</v>
      </c>
    </row>
    <row r="745" spans="1:5" x14ac:dyDescent="0.25">
      <c r="A745">
        <v>744</v>
      </c>
      <c r="C745" s="3">
        <v>2</v>
      </c>
    </row>
    <row r="746" spans="1:5" x14ac:dyDescent="0.25">
      <c r="A746">
        <v>745</v>
      </c>
      <c r="C746" s="3">
        <v>2</v>
      </c>
    </row>
    <row r="747" spans="1:5" x14ac:dyDescent="0.25">
      <c r="A747">
        <v>746</v>
      </c>
      <c r="C747" s="3">
        <v>2</v>
      </c>
    </row>
    <row r="748" spans="1:5" x14ac:dyDescent="0.25">
      <c r="A748">
        <v>747</v>
      </c>
      <c r="C748" s="3">
        <v>2</v>
      </c>
    </row>
    <row r="749" spans="1:5" x14ac:dyDescent="0.25">
      <c r="A749">
        <v>748</v>
      </c>
      <c r="C749" s="3">
        <v>2</v>
      </c>
    </row>
    <row r="750" spans="1:5" x14ac:dyDescent="0.25">
      <c r="A750">
        <v>749</v>
      </c>
      <c r="D750" s="4">
        <v>3</v>
      </c>
    </row>
    <row r="751" spans="1:5" x14ac:dyDescent="0.25">
      <c r="A751">
        <v>750</v>
      </c>
      <c r="D751" s="4">
        <v>3</v>
      </c>
      <c r="E751" s="5">
        <v>4</v>
      </c>
    </row>
    <row r="752" spans="1:5" x14ac:dyDescent="0.25">
      <c r="A752">
        <v>751</v>
      </c>
      <c r="D752" s="4">
        <v>3</v>
      </c>
      <c r="E752" s="5">
        <v>4</v>
      </c>
    </row>
    <row r="753" spans="1:5" x14ac:dyDescent="0.25">
      <c r="A753">
        <v>752</v>
      </c>
      <c r="D753" s="4">
        <v>3</v>
      </c>
      <c r="E753" s="5">
        <v>4</v>
      </c>
    </row>
    <row r="754" spans="1:5" x14ac:dyDescent="0.25">
      <c r="A754">
        <v>753</v>
      </c>
      <c r="D754" s="4">
        <v>3</v>
      </c>
      <c r="E754" s="5">
        <v>4</v>
      </c>
    </row>
    <row r="755" spans="1:5" x14ac:dyDescent="0.25">
      <c r="A755">
        <v>754</v>
      </c>
      <c r="D755" s="4">
        <v>3</v>
      </c>
      <c r="E755" s="5">
        <v>4</v>
      </c>
    </row>
    <row r="756" spans="1:5" x14ac:dyDescent="0.25">
      <c r="A756">
        <v>755</v>
      </c>
      <c r="B756" s="2">
        <v>1</v>
      </c>
      <c r="D756" s="4">
        <v>3</v>
      </c>
      <c r="E756" s="5">
        <v>4</v>
      </c>
    </row>
    <row r="757" spans="1:5" x14ac:dyDescent="0.25">
      <c r="A757">
        <v>756</v>
      </c>
      <c r="B757" s="2">
        <v>1</v>
      </c>
      <c r="D757" s="4">
        <v>3</v>
      </c>
      <c r="E757" s="5">
        <v>4</v>
      </c>
    </row>
    <row r="758" spans="1:5" x14ac:dyDescent="0.25">
      <c r="A758">
        <v>757</v>
      </c>
      <c r="B758" s="2">
        <v>1</v>
      </c>
      <c r="D758" s="4">
        <v>3</v>
      </c>
      <c r="E758" s="5">
        <v>4</v>
      </c>
    </row>
    <row r="759" spans="1:5" x14ac:dyDescent="0.25">
      <c r="A759">
        <v>758</v>
      </c>
      <c r="B759" s="2">
        <v>1</v>
      </c>
      <c r="D759" s="4">
        <v>3</v>
      </c>
      <c r="E759" s="5">
        <v>4</v>
      </c>
    </row>
    <row r="760" spans="1:5" x14ac:dyDescent="0.25">
      <c r="A760">
        <v>759</v>
      </c>
      <c r="B760" s="2">
        <v>1</v>
      </c>
    </row>
    <row r="761" spans="1:5" x14ac:dyDescent="0.25">
      <c r="A761">
        <v>760</v>
      </c>
      <c r="B761" s="2">
        <v>1</v>
      </c>
    </row>
    <row r="762" spans="1:5" x14ac:dyDescent="0.25">
      <c r="A762">
        <v>761</v>
      </c>
      <c r="B762" s="2">
        <v>1</v>
      </c>
    </row>
    <row r="763" spans="1:5" x14ac:dyDescent="0.25">
      <c r="A763">
        <v>762</v>
      </c>
      <c r="B763" s="2">
        <v>1</v>
      </c>
      <c r="C763" s="3">
        <v>2</v>
      </c>
    </row>
    <row r="764" spans="1:5" x14ac:dyDescent="0.25">
      <c r="A764">
        <v>763</v>
      </c>
      <c r="B764" s="2">
        <v>1</v>
      </c>
      <c r="C764" s="3">
        <v>2</v>
      </c>
    </row>
    <row r="765" spans="1:5" x14ac:dyDescent="0.25">
      <c r="A765">
        <v>764</v>
      </c>
      <c r="C765" s="3">
        <v>2</v>
      </c>
    </row>
    <row r="766" spans="1:5" x14ac:dyDescent="0.25">
      <c r="A766">
        <v>765</v>
      </c>
      <c r="C766" s="3">
        <v>2</v>
      </c>
    </row>
    <row r="767" spans="1:5" x14ac:dyDescent="0.25">
      <c r="A767">
        <v>766</v>
      </c>
      <c r="C767" s="3">
        <v>2</v>
      </c>
    </row>
    <row r="768" spans="1:5" x14ac:dyDescent="0.25">
      <c r="A768">
        <v>767</v>
      </c>
      <c r="C768" s="3">
        <v>2</v>
      </c>
    </row>
    <row r="769" spans="1:5" x14ac:dyDescent="0.25">
      <c r="A769">
        <v>768</v>
      </c>
      <c r="C769" s="3">
        <v>2</v>
      </c>
    </row>
    <row r="770" spans="1:5" x14ac:dyDescent="0.25">
      <c r="A770">
        <v>769</v>
      </c>
      <c r="C770" s="3">
        <v>2</v>
      </c>
    </row>
    <row r="771" spans="1:5" x14ac:dyDescent="0.25">
      <c r="A771">
        <v>770</v>
      </c>
      <c r="C771" s="3">
        <v>2</v>
      </c>
      <c r="D771" s="4">
        <v>3</v>
      </c>
    </row>
    <row r="772" spans="1:5" x14ac:dyDescent="0.25">
      <c r="A772">
        <v>771</v>
      </c>
      <c r="C772" s="3">
        <v>2</v>
      </c>
      <c r="D772" s="4">
        <v>3</v>
      </c>
    </row>
    <row r="773" spans="1:5" x14ac:dyDescent="0.25">
      <c r="A773">
        <v>772</v>
      </c>
      <c r="D773" s="4">
        <v>3</v>
      </c>
    </row>
    <row r="774" spans="1:5" x14ac:dyDescent="0.25">
      <c r="A774">
        <v>773</v>
      </c>
      <c r="D774" s="4">
        <v>3</v>
      </c>
      <c r="E774" s="5">
        <v>4</v>
      </c>
    </row>
    <row r="775" spans="1:5" x14ac:dyDescent="0.25">
      <c r="A775">
        <v>774</v>
      </c>
      <c r="D775" s="4">
        <v>3</v>
      </c>
      <c r="E775" s="5">
        <v>4</v>
      </c>
    </row>
    <row r="776" spans="1:5" x14ac:dyDescent="0.25">
      <c r="A776">
        <v>775</v>
      </c>
      <c r="D776" s="4">
        <v>3</v>
      </c>
      <c r="E776" s="5">
        <v>4</v>
      </c>
    </row>
    <row r="777" spans="1:5" x14ac:dyDescent="0.25">
      <c r="A777">
        <v>776</v>
      </c>
      <c r="D777" s="4">
        <v>3</v>
      </c>
      <c r="E777" s="5">
        <v>4</v>
      </c>
    </row>
    <row r="778" spans="1:5" x14ac:dyDescent="0.25">
      <c r="A778">
        <v>777</v>
      </c>
      <c r="D778" s="4">
        <v>3</v>
      </c>
      <c r="E778" s="5">
        <v>4</v>
      </c>
    </row>
    <row r="779" spans="1:5" x14ac:dyDescent="0.25">
      <c r="A779">
        <v>778</v>
      </c>
      <c r="D779" s="4">
        <v>3</v>
      </c>
      <c r="E779" s="5">
        <v>4</v>
      </c>
    </row>
    <row r="780" spans="1:5" x14ac:dyDescent="0.25">
      <c r="A780">
        <v>779</v>
      </c>
      <c r="E780" s="5">
        <v>4</v>
      </c>
    </row>
    <row r="781" spans="1:5" x14ac:dyDescent="0.25">
      <c r="A781">
        <v>780</v>
      </c>
      <c r="E781" s="5">
        <v>4</v>
      </c>
    </row>
    <row r="782" spans="1:5" x14ac:dyDescent="0.25">
      <c r="A782">
        <v>781</v>
      </c>
    </row>
    <row r="783" spans="1:5" x14ac:dyDescent="0.25">
      <c r="A783">
        <v>782</v>
      </c>
      <c r="B783" s="2">
        <v>1</v>
      </c>
    </row>
    <row r="784" spans="1:5" x14ac:dyDescent="0.25">
      <c r="A784">
        <v>783</v>
      </c>
      <c r="B784" s="2">
        <v>1</v>
      </c>
    </row>
    <row r="785" spans="1:5" x14ac:dyDescent="0.25">
      <c r="A785">
        <v>784</v>
      </c>
      <c r="B785" s="2">
        <v>1</v>
      </c>
    </row>
    <row r="786" spans="1:5" x14ac:dyDescent="0.25">
      <c r="A786">
        <v>785</v>
      </c>
      <c r="B786" s="2">
        <v>1</v>
      </c>
    </row>
    <row r="787" spans="1:5" x14ac:dyDescent="0.25">
      <c r="A787">
        <v>786</v>
      </c>
      <c r="B787" s="2">
        <v>1</v>
      </c>
    </row>
    <row r="788" spans="1:5" x14ac:dyDescent="0.25">
      <c r="A788">
        <v>787</v>
      </c>
      <c r="B788" s="2">
        <v>1</v>
      </c>
      <c r="C788" s="3">
        <v>2</v>
      </c>
    </row>
    <row r="789" spans="1:5" x14ac:dyDescent="0.25">
      <c r="A789">
        <v>788</v>
      </c>
      <c r="B789" s="2">
        <v>1</v>
      </c>
      <c r="C789" s="3">
        <v>2</v>
      </c>
    </row>
    <row r="790" spans="1:5" x14ac:dyDescent="0.25">
      <c r="A790">
        <v>789</v>
      </c>
      <c r="B790" s="2">
        <v>1</v>
      </c>
      <c r="C790" s="3">
        <v>2</v>
      </c>
    </row>
    <row r="791" spans="1:5" x14ac:dyDescent="0.25">
      <c r="A791">
        <v>790</v>
      </c>
      <c r="C791" s="3">
        <v>2</v>
      </c>
    </row>
    <row r="792" spans="1:5" x14ac:dyDescent="0.25">
      <c r="A792">
        <v>791</v>
      </c>
      <c r="C792" s="3">
        <v>2</v>
      </c>
    </row>
    <row r="793" spans="1:5" x14ac:dyDescent="0.25">
      <c r="A793">
        <v>792</v>
      </c>
      <c r="C793" s="3">
        <v>2</v>
      </c>
    </row>
    <row r="794" spans="1:5" x14ac:dyDescent="0.25">
      <c r="A794">
        <v>793</v>
      </c>
      <c r="C794" s="3">
        <v>2</v>
      </c>
    </row>
    <row r="795" spans="1:5" x14ac:dyDescent="0.25">
      <c r="A795">
        <v>794</v>
      </c>
      <c r="C795" s="3">
        <v>2</v>
      </c>
    </row>
    <row r="796" spans="1:5" x14ac:dyDescent="0.25">
      <c r="A796">
        <v>795</v>
      </c>
      <c r="D796" s="4">
        <v>3</v>
      </c>
    </row>
    <row r="797" spans="1:5" x14ac:dyDescent="0.25">
      <c r="A797">
        <v>796</v>
      </c>
      <c r="D797" s="4">
        <v>3</v>
      </c>
      <c r="E797" s="5">
        <v>4</v>
      </c>
    </row>
    <row r="798" spans="1:5" x14ac:dyDescent="0.25">
      <c r="A798">
        <v>797</v>
      </c>
      <c r="D798" s="4">
        <v>3</v>
      </c>
      <c r="E798" s="5">
        <v>4</v>
      </c>
    </row>
    <row r="799" spans="1:5" x14ac:dyDescent="0.25">
      <c r="A799">
        <v>798</v>
      </c>
      <c r="D799" s="4">
        <v>3</v>
      </c>
      <c r="E799" s="5">
        <v>4</v>
      </c>
    </row>
    <row r="800" spans="1:5" x14ac:dyDescent="0.25">
      <c r="A800">
        <v>799</v>
      </c>
      <c r="D800" s="4">
        <v>3</v>
      </c>
      <c r="E800" s="5">
        <v>4</v>
      </c>
    </row>
    <row r="801" spans="1:5" x14ac:dyDescent="0.25">
      <c r="A801">
        <v>800</v>
      </c>
      <c r="D801" s="4">
        <v>3</v>
      </c>
      <c r="E801" s="5">
        <v>4</v>
      </c>
    </row>
    <row r="802" spans="1:5" x14ac:dyDescent="0.25">
      <c r="A802">
        <v>801</v>
      </c>
      <c r="D802" s="4">
        <v>3</v>
      </c>
      <c r="E802" s="5">
        <v>4</v>
      </c>
    </row>
    <row r="803" spans="1:5" x14ac:dyDescent="0.25">
      <c r="A803">
        <v>802</v>
      </c>
      <c r="D803" s="4">
        <v>3</v>
      </c>
      <c r="E803" s="5">
        <v>4</v>
      </c>
    </row>
    <row r="804" spans="1:5" x14ac:dyDescent="0.25">
      <c r="A804">
        <v>803</v>
      </c>
      <c r="B804" s="2">
        <v>1</v>
      </c>
      <c r="E804" s="5">
        <v>4</v>
      </c>
    </row>
    <row r="805" spans="1:5" x14ac:dyDescent="0.25">
      <c r="A805">
        <v>804</v>
      </c>
      <c r="B805" s="2">
        <v>1</v>
      </c>
    </row>
    <row r="806" spans="1:5" x14ac:dyDescent="0.25">
      <c r="A806">
        <v>805</v>
      </c>
      <c r="B806" s="2">
        <v>1</v>
      </c>
    </row>
    <row r="807" spans="1:5" x14ac:dyDescent="0.25">
      <c r="A807">
        <v>806</v>
      </c>
      <c r="B807" s="2">
        <v>1</v>
      </c>
    </row>
    <row r="808" spans="1:5" x14ac:dyDescent="0.25">
      <c r="A808">
        <v>807</v>
      </c>
      <c r="B808" s="2">
        <v>1</v>
      </c>
    </row>
    <row r="809" spans="1:5" x14ac:dyDescent="0.25">
      <c r="A809">
        <v>808</v>
      </c>
      <c r="B809" s="2">
        <v>1</v>
      </c>
      <c r="C809" s="3">
        <v>2</v>
      </c>
    </row>
    <row r="810" spans="1:5" x14ac:dyDescent="0.25">
      <c r="A810">
        <v>809</v>
      </c>
      <c r="B810" s="2">
        <v>1</v>
      </c>
      <c r="C810" s="3">
        <v>2</v>
      </c>
    </row>
    <row r="811" spans="1:5" x14ac:dyDescent="0.25">
      <c r="A811">
        <v>810</v>
      </c>
      <c r="B811" s="2">
        <v>1</v>
      </c>
      <c r="C811" s="3">
        <v>2</v>
      </c>
    </row>
    <row r="812" spans="1:5" x14ac:dyDescent="0.25">
      <c r="A812">
        <v>811</v>
      </c>
      <c r="B812" s="2">
        <v>1</v>
      </c>
      <c r="C812" s="3">
        <v>2</v>
      </c>
    </row>
    <row r="813" spans="1:5" x14ac:dyDescent="0.25">
      <c r="A813">
        <v>812</v>
      </c>
      <c r="C813" s="3">
        <v>2</v>
      </c>
    </row>
    <row r="814" spans="1:5" x14ac:dyDescent="0.25">
      <c r="A814">
        <v>813</v>
      </c>
      <c r="C814" s="3">
        <v>2</v>
      </c>
    </row>
    <row r="815" spans="1:5" x14ac:dyDescent="0.25">
      <c r="A815">
        <v>814</v>
      </c>
      <c r="C815" s="3">
        <v>2</v>
      </c>
    </row>
    <row r="816" spans="1:5" x14ac:dyDescent="0.25">
      <c r="A816">
        <v>815</v>
      </c>
      <c r="C816" s="3">
        <v>2</v>
      </c>
    </row>
    <row r="817" spans="1:5" x14ac:dyDescent="0.25">
      <c r="A817">
        <v>816</v>
      </c>
    </row>
    <row r="818" spans="1:5" x14ac:dyDescent="0.25">
      <c r="A818">
        <v>817</v>
      </c>
      <c r="D818" s="4">
        <v>3</v>
      </c>
    </row>
    <row r="819" spans="1:5" x14ac:dyDescent="0.25">
      <c r="A819">
        <v>818</v>
      </c>
      <c r="D819" s="4">
        <v>3</v>
      </c>
      <c r="E819" s="5">
        <v>4</v>
      </c>
    </row>
    <row r="820" spans="1:5" x14ac:dyDescent="0.25">
      <c r="A820">
        <v>819</v>
      </c>
      <c r="D820" s="4">
        <v>3</v>
      </c>
      <c r="E820" s="5">
        <v>4</v>
      </c>
    </row>
    <row r="821" spans="1:5" x14ac:dyDescent="0.25">
      <c r="A821">
        <v>820</v>
      </c>
      <c r="D821" s="4">
        <v>3</v>
      </c>
      <c r="E821" s="5">
        <v>4</v>
      </c>
    </row>
    <row r="822" spans="1:5" x14ac:dyDescent="0.25">
      <c r="A822">
        <v>821</v>
      </c>
      <c r="D822" s="4">
        <v>3</v>
      </c>
      <c r="E822" s="5">
        <v>4</v>
      </c>
    </row>
    <row r="823" spans="1:5" x14ac:dyDescent="0.25">
      <c r="A823">
        <v>822</v>
      </c>
      <c r="D823" s="4">
        <v>3</v>
      </c>
      <c r="E823" s="5">
        <v>4</v>
      </c>
    </row>
    <row r="824" spans="1:5" x14ac:dyDescent="0.25">
      <c r="A824">
        <v>823</v>
      </c>
      <c r="D824" s="4">
        <v>3</v>
      </c>
      <c r="E824" s="5">
        <v>4</v>
      </c>
    </row>
    <row r="825" spans="1:5" x14ac:dyDescent="0.25">
      <c r="A825">
        <v>824</v>
      </c>
      <c r="B825" s="2">
        <v>1</v>
      </c>
      <c r="D825" s="4">
        <v>3</v>
      </c>
      <c r="E825" s="5">
        <v>4</v>
      </c>
    </row>
    <row r="826" spans="1:5" x14ac:dyDescent="0.25">
      <c r="A826">
        <v>825</v>
      </c>
      <c r="B826" s="2">
        <v>1</v>
      </c>
      <c r="E826" s="5">
        <v>4</v>
      </c>
    </row>
    <row r="827" spans="1:5" x14ac:dyDescent="0.25">
      <c r="A827">
        <v>826</v>
      </c>
      <c r="B827" s="2">
        <v>1</v>
      </c>
    </row>
    <row r="828" spans="1:5" x14ac:dyDescent="0.25">
      <c r="A828">
        <v>827</v>
      </c>
      <c r="B828" s="2">
        <v>1</v>
      </c>
    </row>
    <row r="829" spans="1:5" x14ac:dyDescent="0.25">
      <c r="A829">
        <v>828</v>
      </c>
      <c r="B829" s="2">
        <v>1</v>
      </c>
    </row>
    <row r="830" spans="1:5" x14ac:dyDescent="0.25">
      <c r="A830">
        <v>829</v>
      </c>
      <c r="B830" s="2">
        <v>1</v>
      </c>
    </row>
    <row r="831" spans="1:5" x14ac:dyDescent="0.25">
      <c r="A831">
        <v>830</v>
      </c>
      <c r="B831" s="2">
        <v>1</v>
      </c>
      <c r="C831" s="3">
        <v>2</v>
      </c>
    </row>
    <row r="832" spans="1:5" x14ac:dyDescent="0.25">
      <c r="A832">
        <v>831</v>
      </c>
      <c r="B832" s="2">
        <v>1</v>
      </c>
      <c r="C832" s="3">
        <v>2</v>
      </c>
    </row>
    <row r="833" spans="1:5" x14ac:dyDescent="0.25">
      <c r="A833">
        <v>832</v>
      </c>
      <c r="B833" s="2">
        <v>1</v>
      </c>
      <c r="C833" s="3">
        <v>2</v>
      </c>
    </row>
    <row r="834" spans="1:5" x14ac:dyDescent="0.25">
      <c r="A834">
        <v>833</v>
      </c>
      <c r="B834" s="2">
        <v>1</v>
      </c>
      <c r="C834" s="3">
        <v>2</v>
      </c>
    </row>
    <row r="835" spans="1:5" x14ac:dyDescent="0.25">
      <c r="A835">
        <v>834</v>
      </c>
      <c r="C835" s="3">
        <v>2</v>
      </c>
    </row>
    <row r="836" spans="1:5" x14ac:dyDescent="0.25">
      <c r="A836">
        <v>835</v>
      </c>
      <c r="C836" s="3">
        <v>2</v>
      </c>
    </row>
    <row r="837" spans="1:5" x14ac:dyDescent="0.25">
      <c r="A837">
        <v>836</v>
      </c>
      <c r="C837" s="3">
        <v>2</v>
      </c>
    </row>
    <row r="838" spans="1:5" x14ac:dyDescent="0.25">
      <c r="A838">
        <v>837</v>
      </c>
      <c r="C838" s="3">
        <v>2</v>
      </c>
    </row>
    <row r="839" spans="1:5" x14ac:dyDescent="0.25">
      <c r="A839">
        <v>838</v>
      </c>
      <c r="C839" s="3">
        <v>2</v>
      </c>
    </row>
    <row r="840" spans="1:5" x14ac:dyDescent="0.25">
      <c r="A840">
        <v>839</v>
      </c>
      <c r="D840" s="4">
        <v>3</v>
      </c>
    </row>
    <row r="841" spans="1:5" x14ac:dyDescent="0.25">
      <c r="A841">
        <v>840</v>
      </c>
      <c r="D841" s="4">
        <v>3</v>
      </c>
      <c r="E841" s="5">
        <v>4</v>
      </c>
    </row>
    <row r="842" spans="1:5" x14ac:dyDescent="0.25">
      <c r="A842">
        <v>841</v>
      </c>
      <c r="D842" s="4">
        <v>3</v>
      </c>
      <c r="E842" s="5">
        <v>4</v>
      </c>
    </row>
    <row r="843" spans="1:5" x14ac:dyDescent="0.25">
      <c r="A843">
        <v>842</v>
      </c>
      <c r="D843" s="4">
        <v>3</v>
      </c>
      <c r="E843" s="5">
        <v>4</v>
      </c>
    </row>
    <row r="844" spans="1:5" x14ac:dyDescent="0.25">
      <c r="A844">
        <v>843</v>
      </c>
      <c r="D844" s="4">
        <v>3</v>
      </c>
      <c r="E844" s="5">
        <v>4</v>
      </c>
    </row>
    <row r="845" spans="1:5" x14ac:dyDescent="0.25">
      <c r="A845">
        <v>844</v>
      </c>
      <c r="D845" s="4">
        <v>3</v>
      </c>
      <c r="E845" s="5">
        <v>4</v>
      </c>
    </row>
    <row r="846" spans="1:5" x14ac:dyDescent="0.25">
      <c r="A846">
        <v>845</v>
      </c>
      <c r="B846" s="2">
        <v>1</v>
      </c>
      <c r="D846" s="4">
        <v>3</v>
      </c>
      <c r="E846" s="5">
        <v>4</v>
      </c>
    </row>
    <row r="847" spans="1:5" x14ac:dyDescent="0.25">
      <c r="A847">
        <v>846</v>
      </c>
      <c r="B847" s="2">
        <v>1</v>
      </c>
      <c r="D847" s="4">
        <v>3</v>
      </c>
      <c r="E847" s="5">
        <v>4</v>
      </c>
    </row>
    <row r="848" spans="1:5" x14ac:dyDescent="0.25">
      <c r="A848">
        <v>847</v>
      </c>
      <c r="B848" s="2">
        <v>1</v>
      </c>
      <c r="D848" s="4">
        <v>3</v>
      </c>
      <c r="E848" s="5">
        <v>4</v>
      </c>
    </row>
    <row r="849" spans="1:5" x14ac:dyDescent="0.25">
      <c r="A849">
        <v>848</v>
      </c>
      <c r="B849" s="2">
        <v>1</v>
      </c>
      <c r="E849" s="5">
        <v>4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</row>
    <row r="854" spans="1:5" x14ac:dyDescent="0.25">
      <c r="A854">
        <v>853</v>
      </c>
      <c r="B854" s="2">
        <v>1</v>
      </c>
      <c r="C854" s="3">
        <v>2</v>
      </c>
    </row>
    <row r="855" spans="1:5" x14ac:dyDescent="0.25">
      <c r="A855">
        <v>854</v>
      </c>
      <c r="B855" s="2">
        <v>1</v>
      </c>
      <c r="C855" s="3">
        <v>2</v>
      </c>
    </row>
    <row r="856" spans="1:5" x14ac:dyDescent="0.25">
      <c r="A856">
        <v>855</v>
      </c>
      <c r="B856" s="2">
        <v>1</v>
      </c>
      <c r="C856" s="3">
        <v>2</v>
      </c>
    </row>
    <row r="857" spans="1:5" x14ac:dyDescent="0.25">
      <c r="A857">
        <v>856</v>
      </c>
      <c r="C857" s="3">
        <v>2</v>
      </c>
    </row>
    <row r="858" spans="1:5" x14ac:dyDescent="0.25">
      <c r="A858">
        <v>857</v>
      </c>
      <c r="C858" s="3">
        <v>2</v>
      </c>
    </row>
    <row r="859" spans="1:5" x14ac:dyDescent="0.25">
      <c r="A859">
        <v>858</v>
      </c>
      <c r="C859" s="3">
        <v>2</v>
      </c>
    </row>
    <row r="860" spans="1:5" x14ac:dyDescent="0.25">
      <c r="A860">
        <v>859</v>
      </c>
      <c r="C860" s="3">
        <v>2</v>
      </c>
    </row>
    <row r="861" spans="1:5" x14ac:dyDescent="0.25">
      <c r="A861">
        <v>860</v>
      </c>
      <c r="C861" s="3">
        <v>2</v>
      </c>
    </row>
    <row r="862" spans="1:5" x14ac:dyDescent="0.25">
      <c r="A862">
        <v>861</v>
      </c>
      <c r="C862" s="3">
        <v>2</v>
      </c>
    </row>
    <row r="863" spans="1:5" x14ac:dyDescent="0.25">
      <c r="A863">
        <v>862</v>
      </c>
      <c r="C863" s="3">
        <v>2</v>
      </c>
      <c r="D863" s="4">
        <v>3</v>
      </c>
    </row>
    <row r="864" spans="1:5" x14ac:dyDescent="0.25">
      <c r="A864">
        <v>863</v>
      </c>
      <c r="D864" s="4">
        <v>3</v>
      </c>
      <c r="E864" s="5">
        <v>4</v>
      </c>
    </row>
    <row r="865" spans="1:6" x14ac:dyDescent="0.25">
      <c r="A865">
        <v>864</v>
      </c>
      <c r="D865" s="4">
        <v>3</v>
      </c>
      <c r="E865" s="5">
        <v>4</v>
      </c>
      <c r="F865" t="s">
        <v>22</v>
      </c>
    </row>
    <row r="866" spans="1:6" x14ac:dyDescent="0.25">
      <c r="A866">
        <v>865</v>
      </c>
    </row>
    <row r="867" spans="1:6" x14ac:dyDescent="0.25">
      <c r="A867">
        <v>866</v>
      </c>
      <c r="F867" t="s">
        <v>22</v>
      </c>
    </row>
    <row r="868" spans="1:6" x14ac:dyDescent="0.25">
      <c r="A868">
        <v>867</v>
      </c>
      <c r="B868" s="2">
        <v>1</v>
      </c>
    </row>
    <row r="869" spans="1:6" x14ac:dyDescent="0.25">
      <c r="A869">
        <v>868</v>
      </c>
      <c r="B869" s="2">
        <v>1</v>
      </c>
    </row>
    <row r="870" spans="1:6" x14ac:dyDescent="0.25">
      <c r="A870">
        <v>869</v>
      </c>
      <c r="B870" s="2">
        <v>1</v>
      </c>
    </row>
    <row r="871" spans="1:6" x14ac:dyDescent="0.25">
      <c r="A871">
        <v>870</v>
      </c>
      <c r="B871" s="2">
        <v>1</v>
      </c>
      <c r="E871" s="5">
        <v>4</v>
      </c>
    </row>
    <row r="872" spans="1:6" x14ac:dyDescent="0.25">
      <c r="A872">
        <v>871</v>
      </c>
      <c r="B872" s="2">
        <v>1</v>
      </c>
      <c r="E872" s="5">
        <v>4</v>
      </c>
    </row>
    <row r="873" spans="1:6" x14ac:dyDescent="0.25">
      <c r="A873">
        <v>872</v>
      </c>
      <c r="B873" s="2">
        <v>1</v>
      </c>
      <c r="E873" s="5">
        <v>4</v>
      </c>
    </row>
    <row r="874" spans="1:6" x14ac:dyDescent="0.25">
      <c r="A874">
        <v>873</v>
      </c>
      <c r="B874" s="2">
        <v>1</v>
      </c>
      <c r="E874" s="5">
        <v>4</v>
      </c>
    </row>
    <row r="875" spans="1:6" x14ac:dyDescent="0.25">
      <c r="A875">
        <v>874</v>
      </c>
      <c r="B875" s="2">
        <v>1</v>
      </c>
      <c r="E875" s="5">
        <v>4</v>
      </c>
    </row>
    <row r="876" spans="1:6" x14ac:dyDescent="0.25">
      <c r="A876">
        <v>875</v>
      </c>
      <c r="B876" s="2">
        <v>1</v>
      </c>
      <c r="E876" s="5">
        <v>4</v>
      </c>
    </row>
    <row r="877" spans="1:6" x14ac:dyDescent="0.25">
      <c r="A877">
        <v>876</v>
      </c>
      <c r="B877" s="2">
        <v>1</v>
      </c>
      <c r="E877" s="5">
        <v>4</v>
      </c>
    </row>
    <row r="878" spans="1:6" x14ac:dyDescent="0.25">
      <c r="A878">
        <v>877</v>
      </c>
      <c r="B878" s="2">
        <v>1</v>
      </c>
      <c r="E878" s="5">
        <v>4</v>
      </c>
    </row>
    <row r="879" spans="1:6" x14ac:dyDescent="0.25">
      <c r="A879">
        <v>878</v>
      </c>
      <c r="B879" s="2">
        <v>1</v>
      </c>
      <c r="E879" s="5">
        <v>4</v>
      </c>
    </row>
    <row r="880" spans="1:6" x14ac:dyDescent="0.25">
      <c r="A880">
        <v>879</v>
      </c>
      <c r="B880" s="2">
        <v>1</v>
      </c>
      <c r="E880" s="5">
        <v>4</v>
      </c>
    </row>
    <row r="881" spans="1:5" x14ac:dyDescent="0.25">
      <c r="A881">
        <v>880</v>
      </c>
      <c r="B881" s="2">
        <v>1</v>
      </c>
      <c r="E881" s="5">
        <v>4</v>
      </c>
    </row>
    <row r="882" spans="1:5" x14ac:dyDescent="0.25">
      <c r="A882">
        <v>881</v>
      </c>
      <c r="B882" s="2">
        <v>1</v>
      </c>
      <c r="E882" s="5">
        <v>4</v>
      </c>
    </row>
    <row r="883" spans="1:5" x14ac:dyDescent="0.25">
      <c r="A883">
        <v>882</v>
      </c>
      <c r="E883" s="5">
        <v>4</v>
      </c>
    </row>
    <row r="884" spans="1:5" x14ac:dyDescent="0.25">
      <c r="A884">
        <v>883</v>
      </c>
      <c r="D884" s="4">
        <v>3</v>
      </c>
      <c r="E884" s="5">
        <v>4</v>
      </c>
    </row>
    <row r="885" spans="1:5" x14ac:dyDescent="0.25">
      <c r="A885">
        <v>884</v>
      </c>
      <c r="D885" s="4">
        <v>3</v>
      </c>
      <c r="E885" s="5">
        <v>4</v>
      </c>
    </row>
    <row r="886" spans="1:5" x14ac:dyDescent="0.25">
      <c r="A886">
        <v>885</v>
      </c>
      <c r="C886" s="3">
        <v>2</v>
      </c>
      <c r="D886" s="4">
        <v>3</v>
      </c>
    </row>
    <row r="887" spans="1:5" x14ac:dyDescent="0.25">
      <c r="A887">
        <v>886</v>
      </c>
      <c r="C887" s="3">
        <v>2</v>
      </c>
      <c r="D887" s="4">
        <v>3</v>
      </c>
    </row>
    <row r="888" spans="1:5" x14ac:dyDescent="0.25">
      <c r="A888">
        <v>887</v>
      </c>
      <c r="C888" s="3">
        <v>2</v>
      </c>
      <c r="D888" s="4">
        <v>3</v>
      </c>
    </row>
    <row r="889" spans="1:5" x14ac:dyDescent="0.25">
      <c r="A889">
        <v>888</v>
      </c>
      <c r="C889" s="3">
        <v>2</v>
      </c>
      <c r="D889" s="4">
        <v>3</v>
      </c>
    </row>
    <row r="890" spans="1:5" x14ac:dyDescent="0.25">
      <c r="A890">
        <v>889</v>
      </c>
      <c r="C890" s="3">
        <v>2</v>
      </c>
      <c r="D890" s="4">
        <v>3</v>
      </c>
    </row>
    <row r="891" spans="1:5" x14ac:dyDescent="0.25">
      <c r="A891">
        <v>890</v>
      </c>
      <c r="C891" s="3">
        <v>2</v>
      </c>
      <c r="D891" s="4">
        <v>3</v>
      </c>
    </row>
    <row r="892" spans="1:5" x14ac:dyDescent="0.25">
      <c r="A892">
        <v>891</v>
      </c>
      <c r="C892" s="3">
        <v>2</v>
      </c>
      <c r="D892" s="4">
        <v>3</v>
      </c>
    </row>
    <row r="893" spans="1:5" x14ac:dyDescent="0.25">
      <c r="A893">
        <v>892</v>
      </c>
      <c r="C893" s="3">
        <v>2</v>
      </c>
      <c r="D893" s="4">
        <v>3</v>
      </c>
    </row>
    <row r="894" spans="1:5" x14ac:dyDescent="0.25">
      <c r="A894">
        <v>893</v>
      </c>
      <c r="C894" s="3">
        <v>2</v>
      </c>
      <c r="D894" s="4">
        <v>3</v>
      </c>
    </row>
    <row r="895" spans="1:5" x14ac:dyDescent="0.25">
      <c r="A895">
        <v>894</v>
      </c>
      <c r="C895" s="3">
        <v>2</v>
      </c>
      <c r="D895" s="4">
        <v>3</v>
      </c>
    </row>
    <row r="896" spans="1:5" x14ac:dyDescent="0.25">
      <c r="A896">
        <v>895</v>
      </c>
      <c r="C896" s="3">
        <v>2</v>
      </c>
      <c r="D896" s="4">
        <v>3</v>
      </c>
    </row>
    <row r="897" spans="1:5" x14ac:dyDescent="0.25">
      <c r="A897">
        <v>896</v>
      </c>
      <c r="B897" s="2">
        <v>1</v>
      </c>
      <c r="C897" s="3">
        <v>2</v>
      </c>
    </row>
    <row r="898" spans="1:5" x14ac:dyDescent="0.25">
      <c r="A898">
        <v>897</v>
      </c>
      <c r="B898" s="2">
        <v>1</v>
      </c>
      <c r="C898" s="3">
        <v>2</v>
      </c>
    </row>
    <row r="899" spans="1:5" x14ac:dyDescent="0.25">
      <c r="A899">
        <v>898</v>
      </c>
      <c r="B899" s="2">
        <v>1</v>
      </c>
      <c r="C899" s="3">
        <v>2</v>
      </c>
    </row>
    <row r="900" spans="1:5" x14ac:dyDescent="0.25">
      <c r="A900">
        <v>899</v>
      </c>
      <c r="B900" s="2">
        <v>1</v>
      </c>
      <c r="C900" s="3">
        <v>2</v>
      </c>
    </row>
    <row r="901" spans="1:5" x14ac:dyDescent="0.25">
      <c r="A901">
        <v>900</v>
      </c>
      <c r="B901" s="2">
        <v>1</v>
      </c>
    </row>
    <row r="902" spans="1:5" x14ac:dyDescent="0.25">
      <c r="A902">
        <v>901</v>
      </c>
      <c r="B902" s="2">
        <v>1</v>
      </c>
      <c r="E902" s="5">
        <v>4</v>
      </c>
    </row>
    <row r="903" spans="1:5" x14ac:dyDescent="0.25">
      <c r="A903">
        <v>902</v>
      </c>
      <c r="B903" s="2">
        <v>1</v>
      </c>
      <c r="E903" s="5">
        <v>4</v>
      </c>
    </row>
    <row r="904" spans="1:5" x14ac:dyDescent="0.25">
      <c r="A904">
        <v>903</v>
      </c>
      <c r="B904" s="2">
        <v>1</v>
      </c>
      <c r="E904" s="5">
        <v>4</v>
      </c>
    </row>
    <row r="905" spans="1:5" x14ac:dyDescent="0.25">
      <c r="A905">
        <v>904</v>
      </c>
      <c r="B905" s="2">
        <v>1</v>
      </c>
      <c r="E905" s="5">
        <v>4</v>
      </c>
    </row>
    <row r="906" spans="1:5" x14ac:dyDescent="0.25">
      <c r="A906">
        <v>905</v>
      </c>
      <c r="B906" s="2">
        <v>1</v>
      </c>
      <c r="E906" s="5">
        <v>4</v>
      </c>
    </row>
    <row r="907" spans="1:5" x14ac:dyDescent="0.25">
      <c r="A907">
        <v>906</v>
      </c>
      <c r="B907" s="2">
        <v>1</v>
      </c>
      <c r="E907" s="5">
        <v>4</v>
      </c>
    </row>
    <row r="908" spans="1:5" x14ac:dyDescent="0.25">
      <c r="A908">
        <v>907</v>
      </c>
      <c r="B908" s="2">
        <v>1</v>
      </c>
      <c r="E908" s="5">
        <v>4</v>
      </c>
    </row>
    <row r="909" spans="1:5" x14ac:dyDescent="0.25">
      <c r="A909">
        <v>908</v>
      </c>
      <c r="B909" s="2">
        <v>1</v>
      </c>
      <c r="D909" s="4">
        <v>3</v>
      </c>
      <c r="E909" s="5">
        <v>4</v>
      </c>
    </row>
    <row r="910" spans="1:5" x14ac:dyDescent="0.25">
      <c r="A910">
        <v>909</v>
      </c>
      <c r="D910" s="4">
        <v>3</v>
      </c>
      <c r="E910" s="5">
        <v>4</v>
      </c>
    </row>
    <row r="911" spans="1:5" x14ac:dyDescent="0.25">
      <c r="A911">
        <v>910</v>
      </c>
      <c r="D911" s="4">
        <v>3</v>
      </c>
      <c r="E911" s="5">
        <v>4</v>
      </c>
    </row>
    <row r="912" spans="1:5" x14ac:dyDescent="0.25">
      <c r="A912">
        <v>911</v>
      </c>
      <c r="D912" s="4">
        <v>3</v>
      </c>
      <c r="E912" s="5">
        <v>4</v>
      </c>
    </row>
    <row r="913" spans="1:5" x14ac:dyDescent="0.25">
      <c r="A913">
        <v>912</v>
      </c>
      <c r="D913" s="4">
        <v>3</v>
      </c>
      <c r="E913" s="5">
        <v>4</v>
      </c>
    </row>
    <row r="914" spans="1:5" x14ac:dyDescent="0.25">
      <c r="A914">
        <v>913</v>
      </c>
      <c r="D914" s="4">
        <v>3</v>
      </c>
      <c r="E914" s="5">
        <v>4</v>
      </c>
    </row>
    <row r="915" spans="1:5" x14ac:dyDescent="0.25">
      <c r="A915">
        <v>914</v>
      </c>
      <c r="C915" s="3">
        <v>2</v>
      </c>
      <c r="D915" s="4">
        <v>3</v>
      </c>
    </row>
    <row r="916" spans="1:5" x14ac:dyDescent="0.25">
      <c r="A916">
        <v>915</v>
      </c>
      <c r="C916" s="3">
        <v>2</v>
      </c>
      <c r="D916" s="4">
        <v>3</v>
      </c>
    </row>
    <row r="917" spans="1:5" x14ac:dyDescent="0.25">
      <c r="A917">
        <v>916</v>
      </c>
      <c r="C917" s="3">
        <v>2</v>
      </c>
      <c r="D917" s="4">
        <v>3</v>
      </c>
    </row>
    <row r="918" spans="1:5" x14ac:dyDescent="0.25">
      <c r="A918">
        <v>917</v>
      </c>
      <c r="C918" s="3">
        <v>2</v>
      </c>
      <c r="D918" s="4">
        <v>3</v>
      </c>
    </row>
    <row r="919" spans="1:5" x14ac:dyDescent="0.25">
      <c r="A919">
        <v>918</v>
      </c>
      <c r="C919" s="3">
        <v>2</v>
      </c>
      <c r="D919" s="4">
        <v>3</v>
      </c>
    </row>
    <row r="920" spans="1:5" x14ac:dyDescent="0.25">
      <c r="A920">
        <v>919</v>
      </c>
      <c r="C920" s="3">
        <v>2</v>
      </c>
    </row>
    <row r="921" spans="1:5" x14ac:dyDescent="0.25">
      <c r="A921">
        <v>920</v>
      </c>
      <c r="C921" s="3">
        <v>2</v>
      </c>
    </row>
    <row r="922" spans="1:5" x14ac:dyDescent="0.25">
      <c r="A922">
        <v>921</v>
      </c>
      <c r="B922" s="2">
        <v>1</v>
      </c>
      <c r="C922" s="3">
        <v>2</v>
      </c>
    </row>
    <row r="923" spans="1:5" x14ac:dyDescent="0.25">
      <c r="A923">
        <v>922</v>
      </c>
      <c r="B923" s="2">
        <v>1</v>
      </c>
      <c r="C923" s="3">
        <v>2</v>
      </c>
    </row>
    <row r="924" spans="1:5" x14ac:dyDescent="0.25">
      <c r="A924">
        <v>923</v>
      </c>
      <c r="B924" s="2">
        <v>1</v>
      </c>
      <c r="C924" s="3">
        <v>2</v>
      </c>
    </row>
    <row r="925" spans="1:5" x14ac:dyDescent="0.25">
      <c r="A925">
        <v>924</v>
      </c>
      <c r="B925" s="2">
        <v>1</v>
      </c>
      <c r="C925" s="3">
        <v>2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  <c r="E930" s="5">
        <v>4</v>
      </c>
    </row>
    <row r="931" spans="1:5" x14ac:dyDescent="0.25">
      <c r="A931">
        <v>930</v>
      </c>
      <c r="B931" s="2">
        <v>1</v>
      </c>
      <c r="D931" s="4">
        <v>3</v>
      </c>
      <c r="E931" s="5">
        <v>4</v>
      </c>
    </row>
    <row r="932" spans="1:5" x14ac:dyDescent="0.25">
      <c r="A932">
        <v>931</v>
      </c>
      <c r="D932" s="4">
        <v>3</v>
      </c>
      <c r="E932" s="5">
        <v>4</v>
      </c>
    </row>
    <row r="933" spans="1:5" x14ac:dyDescent="0.25">
      <c r="A933">
        <v>932</v>
      </c>
      <c r="D933" s="4">
        <v>3</v>
      </c>
      <c r="E933" s="5">
        <v>4</v>
      </c>
    </row>
    <row r="934" spans="1:5" x14ac:dyDescent="0.25">
      <c r="A934">
        <v>933</v>
      </c>
      <c r="D934" s="4">
        <v>3</v>
      </c>
      <c r="E934" s="5">
        <v>4</v>
      </c>
    </row>
    <row r="935" spans="1:5" x14ac:dyDescent="0.25">
      <c r="A935">
        <v>934</v>
      </c>
      <c r="D935" s="4">
        <v>3</v>
      </c>
      <c r="E935" s="5">
        <v>4</v>
      </c>
    </row>
    <row r="936" spans="1:5" x14ac:dyDescent="0.25">
      <c r="A936">
        <v>935</v>
      </c>
      <c r="D936" s="4">
        <v>3</v>
      </c>
      <c r="E936" s="5">
        <v>4</v>
      </c>
    </row>
    <row r="937" spans="1:5" x14ac:dyDescent="0.25">
      <c r="A937">
        <v>936</v>
      </c>
      <c r="D937" s="4">
        <v>3</v>
      </c>
      <c r="E937" s="5">
        <v>4</v>
      </c>
    </row>
    <row r="938" spans="1:5" x14ac:dyDescent="0.25">
      <c r="A938">
        <v>937</v>
      </c>
      <c r="D938" s="4">
        <v>3</v>
      </c>
      <c r="E938" s="5">
        <v>4</v>
      </c>
    </row>
    <row r="939" spans="1:5" x14ac:dyDescent="0.25">
      <c r="A939">
        <v>938</v>
      </c>
      <c r="C939" s="3">
        <v>2</v>
      </c>
      <c r="D939" s="4">
        <v>3</v>
      </c>
      <c r="E939" s="5">
        <v>4</v>
      </c>
    </row>
    <row r="940" spans="1:5" x14ac:dyDescent="0.25">
      <c r="A940">
        <v>939</v>
      </c>
      <c r="C940" s="3">
        <v>2</v>
      </c>
      <c r="D940" s="4">
        <v>3</v>
      </c>
    </row>
    <row r="941" spans="1:5" x14ac:dyDescent="0.25">
      <c r="A941">
        <v>940</v>
      </c>
      <c r="C941" s="3">
        <v>2</v>
      </c>
    </row>
    <row r="942" spans="1:5" x14ac:dyDescent="0.25">
      <c r="A942">
        <v>941</v>
      </c>
      <c r="C942" s="3">
        <v>2</v>
      </c>
    </row>
    <row r="943" spans="1:5" x14ac:dyDescent="0.25">
      <c r="A943">
        <v>942</v>
      </c>
      <c r="C943" s="3">
        <v>2</v>
      </c>
    </row>
    <row r="944" spans="1:5" x14ac:dyDescent="0.25">
      <c r="A944">
        <v>943</v>
      </c>
      <c r="C944" s="3">
        <v>2</v>
      </c>
    </row>
    <row r="945" spans="1:5" x14ac:dyDescent="0.25">
      <c r="A945">
        <v>944</v>
      </c>
      <c r="C945" s="3">
        <v>2</v>
      </c>
    </row>
    <row r="946" spans="1:5" x14ac:dyDescent="0.25">
      <c r="A946">
        <v>945</v>
      </c>
      <c r="C946" s="3">
        <v>2</v>
      </c>
    </row>
    <row r="947" spans="1:5" x14ac:dyDescent="0.25">
      <c r="A947">
        <v>946</v>
      </c>
      <c r="B947" s="2">
        <v>1</v>
      </c>
      <c r="C947" s="3">
        <v>2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  <c r="E952" s="5">
        <v>4</v>
      </c>
    </row>
    <row r="953" spans="1:5" x14ac:dyDescent="0.25">
      <c r="A953">
        <v>952</v>
      </c>
      <c r="B953" s="2">
        <v>1</v>
      </c>
      <c r="E953" s="5">
        <v>4</v>
      </c>
    </row>
    <row r="954" spans="1:5" x14ac:dyDescent="0.25">
      <c r="A954">
        <v>953</v>
      </c>
      <c r="B954" s="2">
        <v>1</v>
      </c>
      <c r="E954" s="5">
        <v>4</v>
      </c>
    </row>
    <row r="955" spans="1:5" x14ac:dyDescent="0.25">
      <c r="A955">
        <v>954</v>
      </c>
      <c r="E955" s="5">
        <v>4</v>
      </c>
    </row>
    <row r="956" spans="1:5" x14ac:dyDescent="0.25">
      <c r="A956">
        <v>955</v>
      </c>
      <c r="D956" s="4">
        <v>3</v>
      </c>
      <c r="E956" s="5">
        <v>4</v>
      </c>
    </row>
    <row r="957" spans="1:5" x14ac:dyDescent="0.25">
      <c r="A957">
        <v>956</v>
      </c>
      <c r="D957" s="4">
        <v>3</v>
      </c>
      <c r="E957" s="5">
        <v>4</v>
      </c>
    </row>
    <row r="958" spans="1:5" x14ac:dyDescent="0.25">
      <c r="A958">
        <v>957</v>
      </c>
      <c r="D958" s="4">
        <v>3</v>
      </c>
      <c r="E958" s="5">
        <v>4</v>
      </c>
    </row>
    <row r="959" spans="1:5" x14ac:dyDescent="0.25">
      <c r="A959">
        <v>958</v>
      </c>
      <c r="D959" s="4">
        <v>3</v>
      </c>
      <c r="E959" s="5">
        <v>4</v>
      </c>
    </row>
    <row r="960" spans="1:5" x14ac:dyDescent="0.25">
      <c r="A960">
        <v>959</v>
      </c>
      <c r="D960" s="4">
        <v>3</v>
      </c>
      <c r="E960" s="5">
        <v>4</v>
      </c>
    </row>
    <row r="961" spans="1:5" x14ac:dyDescent="0.25">
      <c r="A961">
        <v>960</v>
      </c>
      <c r="C961" s="3">
        <v>2</v>
      </c>
      <c r="D961" s="4">
        <v>3</v>
      </c>
      <c r="E961" s="5">
        <v>4</v>
      </c>
    </row>
    <row r="962" spans="1:5" x14ac:dyDescent="0.25">
      <c r="A962">
        <v>961</v>
      </c>
      <c r="C962" s="3">
        <v>2</v>
      </c>
      <c r="D962" s="4">
        <v>3</v>
      </c>
    </row>
    <row r="963" spans="1:5" x14ac:dyDescent="0.25">
      <c r="A963">
        <v>962</v>
      </c>
      <c r="C963" s="3">
        <v>2</v>
      </c>
      <c r="D963" s="4">
        <v>3</v>
      </c>
    </row>
    <row r="964" spans="1:5" x14ac:dyDescent="0.25">
      <c r="A964">
        <v>963</v>
      </c>
      <c r="C964" s="3">
        <v>2</v>
      </c>
      <c r="D964" s="4">
        <v>3</v>
      </c>
    </row>
    <row r="965" spans="1:5" x14ac:dyDescent="0.25">
      <c r="A965">
        <v>964</v>
      </c>
      <c r="C965" s="3">
        <v>2</v>
      </c>
    </row>
    <row r="966" spans="1:5" x14ac:dyDescent="0.25">
      <c r="A966">
        <v>965</v>
      </c>
      <c r="C966" s="3">
        <v>2</v>
      </c>
    </row>
    <row r="967" spans="1:5" x14ac:dyDescent="0.25">
      <c r="A967">
        <v>966</v>
      </c>
      <c r="B967" s="2">
        <v>1</v>
      </c>
      <c r="C967" s="3">
        <v>2</v>
      </c>
    </row>
    <row r="968" spans="1:5" x14ac:dyDescent="0.25">
      <c r="A968">
        <v>967</v>
      </c>
      <c r="B968" s="2">
        <v>1</v>
      </c>
      <c r="C968" s="3">
        <v>2</v>
      </c>
    </row>
    <row r="969" spans="1:5" x14ac:dyDescent="0.25">
      <c r="A969">
        <v>968</v>
      </c>
      <c r="B969" s="2">
        <v>1</v>
      </c>
      <c r="C969" s="3">
        <v>2</v>
      </c>
    </row>
    <row r="970" spans="1:5" x14ac:dyDescent="0.25">
      <c r="A970">
        <v>969</v>
      </c>
      <c r="B970" s="2">
        <v>1</v>
      </c>
      <c r="C970" s="3">
        <v>2</v>
      </c>
    </row>
    <row r="971" spans="1:5" x14ac:dyDescent="0.25">
      <c r="A971">
        <v>970</v>
      </c>
      <c r="B971" s="2">
        <v>1</v>
      </c>
      <c r="C971" s="3">
        <v>2</v>
      </c>
    </row>
    <row r="972" spans="1:5" x14ac:dyDescent="0.25">
      <c r="A972">
        <v>971</v>
      </c>
      <c r="B972" s="2">
        <v>1</v>
      </c>
    </row>
    <row r="973" spans="1:5" x14ac:dyDescent="0.25">
      <c r="A973">
        <v>972</v>
      </c>
      <c r="B973" s="2">
        <v>1</v>
      </c>
    </row>
    <row r="974" spans="1:5" x14ac:dyDescent="0.25">
      <c r="A974">
        <v>973</v>
      </c>
      <c r="B974" s="2">
        <v>1</v>
      </c>
    </row>
    <row r="975" spans="1:5" x14ac:dyDescent="0.25">
      <c r="A975">
        <v>974</v>
      </c>
      <c r="B975" s="2">
        <v>1</v>
      </c>
      <c r="E975" s="5">
        <v>4</v>
      </c>
    </row>
    <row r="976" spans="1:5" x14ac:dyDescent="0.25">
      <c r="A976">
        <v>975</v>
      </c>
      <c r="B976" s="2">
        <v>1</v>
      </c>
      <c r="E976" s="5">
        <v>4</v>
      </c>
    </row>
    <row r="977" spans="1:5" x14ac:dyDescent="0.25">
      <c r="A977">
        <v>976</v>
      </c>
      <c r="B977" s="2">
        <v>1</v>
      </c>
      <c r="D977" s="4">
        <v>3</v>
      </c>
      <c r="E977" s="5">
        <v>4</v>
      </c>
    </row>
    <row r="978" spans="1:5" x14ac:dyDescent="0.25">
      <c r="A978">
        <v>977</v>
      </c>
      <c r="D978" s="4">
        <v>3</v>
      </c>
      <c r="E978" s="5">
        <v>4</v>
      </c>
    </row>
    <row r="979" spans="1:5" x14ac:dyDescent="0.25">
      <c r="A979">
        <v>978</v>
      </c>
      <c r="D979" s="4">
        <v>3</v>
      </c>
      <c r="E979" s="5">
        <v>4</v>
      </c>
    </row>
    <row r="980" spans="1:5" x14ac:dyDescent="0.25">
      <c r="A980">
        <v>979</v>
      </c>
      <c r="D980" s="4">
        <v>3</v>
      </c>
      <c r="E980" s="5">
        <v>4</v>
      </c>
    </row>
    <row r="981" spans="1:5" x14ac:dyDescent="0.25">
      <c r="A981">
        <v>980</v>
      </c>
      <c r="D981" s="4">
        <v>3</v>
      </c>
      <c r="E981" s="5">
        <v>4</v>
      </c>
    </row>
    <row r="982" spans="1:5" x14ac:dyDescent="0.25">
      <c r="A982">
        <v>981</v>
      </c>
      <c r="D982" s="4">
        <v>3</v>
      </c>
      <c r="E982" s="5">
        <v>4</v>
      </c>
    </row>
    <row r="983" spans="1:5" x14ac:dyDescent="0.25">
      <c r="A983">
        <v>982</v>
      </c>
      <c r="C983" s="3">
        <v>2</v>
      </c>
      <c r="D983" s="4">
        <v>3</v>
      </c>
      <c r="E983" s="5">
        <v>4</v>
      </c>
    </row>
    <row r="984" spans="1:5" x14ac:dyDescent="0.25">
      <c r="A984">
        <v>983</v>
      </c>
      <c r="C984" s="3">
        <v>2</v>
      </c>
      <c r="D984" s="4">
        <v>3</v>
      </c>
      <c r="E984" s="5">
        <v>4</v>
      </c>
    </row>
    <row r="985" spans="1:5" x14ac:dyDescent="0.25">
      <c r="A985">
        <v>984</v>
      </c>
      <c r="C985" s="3">
        <v>2</v>
      </c>
      <c r="D985" s="4">
        <v>3</v>
      </c>
    </row>
    <row r="986" spans="1:5" x14ac:dyDescent="0.25">
      <c r="A986">
        <v>985</v>
      </c>
      <c r="C986" s="3">
        <v>2</v>
      </c>
      <c r="D986" s="4">
        <v>3</v>
      </c>
    </row>
    <row r="987" spans="1:5" x14ac:dyDescent="0.25">
      <c r="A987">
        <v>986</v>
      </c>
      <c r="C987" s="3">
        <v>2</v>
      </c>
    </row>
    <row r="988" spans="1:5" x14ac:dyDescent="0.25">
      <c r="A988">
        <v>987</v>
      </c>
      <c r="C988" s="3">
        <v>2</v>
      </c>
    </row>
    <row r="989" spans="1:5" x14ac:dyDescent="0.25">
      <c r="A989">
        <v>988</v>
      </c>
      <c r="C989" s="3">
        <v>2</v>
      </c>
    </row>
    <row r="990" spans="1:5" x14ac:dyDescent="0.25">
      <c r="A990">
        <v>989</v>
      </c>
      <c r="B990" s="2">
        <v>1</v>
      </c>
      <c r="C990" s="3">
        <v>2</v>
      </c>
    </row>
    <row r="991" spans="1:5" x14ac:dyDescent="0.25">
      <c r="A991">
        <v>990</v>
      </c>
      <c r="B991" s="2">
        <v>1</v>
      </c>
      <c r="C991" s="3">
        <v>2</v>
      </c>
    </row>
    <row r="992" spans="1:5" x14ac:dyDescent="0.25">
      <c r="A992">
        <v>991</v>
      </c>
      <c r="B992" s="2">
        <v>1</v>
      </c>
      <c r="C992" s="3">
        <v>2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</row>
    <row r="995" spans="1:5" x14ac:dyDescent="0.25">
      <c r="A995">
        <v>994</v>
      </c>
      <c r="B995" s="2">
        <v>1</v>
      </c>
    </row>
    <row r="996" spans="1:5" x14ac:dyDescent="0.25">
      <c r="A996">
        <v>995</v>
      </c>
      <c r="B996" s="2">
        <v>1</v>
      </c>
    </row>
    <row r="997" spans="1:5" x14ac:dyDescent="0.25">
      <c r="A997">
        <v>996</v>
      </c>
      <c r="B997" s="2">
        <v>1</v>
      </c>
    </row>
    <row r="998" spans="1:5" x14ac:dyDescent="0.25">
      <c r="A998">
        <v>997</v>
      </c>
      <c r="B998" s="2">
        <v>1</v>
      </c>
      <c r="E998" s="5">
        <v>4</v>
      </c>
    </row>
    <row r="999" spans="1:5" x14ac:dyDescent="0.25">
      <c r="A999">
        <v>998</v>
      </c>
      <c r="E999" s="5">
        <v>4</v>
      </c>
    </row>
    <row r="1000" spans="1:5" x14ac:dyDescent="0.25">
      <c r="A1000">
        <v>999</v>
      </c>
      <c r="D1000" s="4">
        <v>3</v>
      </c>
      <c r="E1000" s="5">
        <v>4</v>
      </c>
    </row>
    <row r="1001" spans="1:5" x14ac:dyDescent="0.25">
      <c r="A1001">
        <v>1000</v>
      </c>
      <c r="D1001" s="4">
        <v>3</v>
      </c>
      <c r="E1001" s="5">
        <v>4</v>
      </c>
    </row>
    <row r="1002" spans="1:5" x14ac:dyDescent="0.25">
      <c r="A1002">
        <v>1001</v>
      </c>
      <c r="D1002" s="4">
        <v>3</v>
      </c>
      <c r="E1002" s="5">
        <v>4</v>
      </c>
    </row>
    <row r="1003" spans="1:5" x14ac:dyDescent="0.25">
      <c r="A1003">
        <v>1002</v>
      </c>
      <c r="D1003" s="4">
        <v>3</v>
      </c>
      <c r="E1003" s="5">
        <v>4</v>
      </c>
    </row>
    <row r="1004" spans="1:5" x14ac:dyDescent="0.25">
      <c r="A1004">
        <v>1003</v>
      </c>
      <c r="D1004" s="4">
        <v>3</v>
      </c>
      <c r="E1004" s="5">
        <v>4</v>
      </c>
    </row>
    <row r="1005" spans="1:5" x14ac:dyDescent="0.25">
      <c r="A1005">
        <v>1004</v>
      </c>
      <c r="D1005" s="4">
        <v>3</v>
      </c>
      <c r="E1005" s="5">
        <v>4</v>
      </c>
    </row>
    <row r="1006" spans="1:5" x14ac:dyDescent="0.25">
      <c r="A1006">
        <v>1005</v>
      </c>
      <c r="D1006" s="4">
        <v>3</v>
      </c>
    </row>
    <row r="1007" spans="1:5" x14ac:dyDescent="0.25">
      <c r="A1007">
        <v>1006</v>
      </c>
      <c r="D1007" s="4">
        <v>3</v>
      </c>
    </row>
    <row r="1008" spans="1:5" x14ac:dyDescent="0.25">
      <c r="A1008">
        <v>1007</v>
      </c>
      <c r="C1008" s="3">
        <v>2</v>
      </c>
    </row>
    <row r="1009" spans="1:5" x14ac:dyDescent="0.25">
      <c r="A1009">
        <v>1008</v>
      </c>
      <c r="C1009" s="3">
        <v>2</v>
      </c>
    </row>
    <row r="1010" spans="1:5" x14ac:dyDescent="0.25">
      <c r="A1010">
        <v>1009</v>
      </c>
      <c r="C1010" s="3">
        <v>2</v>
      </c>
    </row>
    <row r="1011" spans="1:5" x14ac:dyDescent="0.25">
      <c r="A1011">
        <v>1010</v>
      </c>
      <c r="C1011" s="3">
        <v>2</v>
      </c>
    </row>
    <row r="1012" spans="1:5" x14ac:dyDescent="0.25">
      <c r="A1012">
        <v>1011</v>
      </c>
      <c r="C1012" s="3">
        <v>2</v>
      </c>
    </row>
    <row r="1013" spans="1:5" x14ac:dyDescent="0.25">
      <c r="A1013">
        <v>1012</v>
      </c>
      <c r="B1013" s="2">
        <v>1</v>
      </c>
      <c r="C1013" s="3">
        <v>2</v>
      </c>
    </row>
    <row r="1014" spans="1:5" x14ac:dyDescent="0.25">
      <c r="A1014">
        <v>1013</v>
      </c>
      <c r="B1014" s="2">
        <v>1</v>
      </c>
      <c r="C1014" s="3">
        <v>2</v>
      </c>
    </row>
    <row r="1015" spans="1:5" x14ac:dyDescent="0.25">
      <c r="A1015">
        <v>1014</v>
      </c>
      <c r="B1015" s="2">
        <v>1</v>
      </c>
      <c r="C1015" s="3">
        <v>2</v>
      </c>
    </row>
    <row r="1016" spans="1:5" x14ac:dyDescent="0.25">
      <c r="A1016">
        <v>1015</v>
      </c>
      <c r="B1016" s="2">
        <v>1</v>
      </c>
      <c r="C1016" s="3">
        <v>2</v>
      </c>
    </row>
    <row r="1017" spans="1:5" x14ac:dyDescent="0.25">
      <c r="A1017">
        <v>1016</v>
      </c>
      <c r="B1017" s="2">
        <v>1</v>
      </c>
    </row>
    <row r="1018" spans="1:5" x14ac:dyDescent="0.25">
      <c r="A1018">
        <v>1017</v>
      </c>
      <c r="B1018" s="2">
        <v>1</v>
      </c>
    </row>
    <row r="1019" spans="1:5" x14ac:dyDescent="0.25">
      <c r="A1019">
        <v>1018</v>
      </c>
      <c r="B1019" s="2">
        <v>1</v>
      </c>
    </row>
    <row r="1020" spans="1:5" x14ac:dyDescent="0.25">
      <c r="A1020">
        <v>1019</v>
      </c>
      <c r="B1020" s="2">
        <v>1</v>
      </c>
    </row>
    <row r="1021" spans="1:5" x14ac:dyDescent="0.25">
      <c r="A1021">
        <v>1020</v>
      </c>
      <c r="B1021" s="2">
        <v>1</v>
      </c>
      <c r="E1021" s="5">
        <v>4</v>
      </c>
    </row>
    <row r="1022" spans="1:5" x14ac:dyDescent="0.25">
      <c r="A1022">
        <v>1021</v>
      </c>
      <c r="D1022" s="4">
        <v>3</v>
      </c>
      <c r="E1022" s="5">
        <v>4</v>
      </c>
    </row>
    <row r="1023" spans="1:5" x14ac:dyDescent="0.25">
      <c r="A1023">
        <v>1022</v>
      </c>
      <c r="D1023" s="4">
        <v>3</v>
      </c>
      <c r="E1023" s="5">
        <v>4</v>
      </c>
    </row>
    <row r="1024" spans="1:5" x14ac:dyDescent="0.25">
      <c r="A1024">
        <v>1023</v>
      </c>
      <c r="D1024" s="4">
        <v>3</v>
      </c>
      <c r="E1024" s="5">
        <v>4</v>
      </c>
    </row>
    <row r="1025" spans="1:5" x14ac:dyDescent="0.25">
      <c r="A1025">
        <v>1024</v>
      </c>
      <c r="D1025" s="4">
        <v>3</v>
      </c>
      <c r="E1025" s="5">
        <v>4</v>
      </c>
    </row>
    <row r="1026" spans="1:5" x14ac:dyDescent="0.25">
      <c r="A1026">
        <v>1025</v>
      </c>
      <c r="D1026" s="4">
        <v>3</v>
      </c>
      <c r="E1026" s="5">
        <v>4</v>
      </c>
    </row>
    <row r="1027" spans="1:5" x14ac:dyDescent="0.25">
      <c r="A1027">
        <v>1026</v>
      </c>
      <c r="D1027" s="4">
        <v>3</v>
      </c>
      <c r="E1027" s="5">
        <v>4</v>
      </c>
    </row>
    <row r="1028" spans="1:5" x14ac:dyDescent="0.25">
      <c r="A1028">
        <v>1027</v>
      </c>
      <c r="D1028" s="4">
        <v>3</v>
      </c>
      <c r="E1028" s="5">
        <v>4</v>
      </c>
    </row>
    <row r="1029" spans="1:5" x14ac:dyDescent="0.25">
      <c r="A1029">
        <v>1028</v>
      </c>
      <c r="D1029" s="4">
        <v>3</v>
      </c>
    </row>
    <row r="1030" spans="1:5" x14ac:dyDescent="0.25">
      <c r="A1030">
        <v>1029</v>
      </c>
      <c r="C1030" s="3">
        <v>2</v>
      </c>
      <c r="D1030" s="4">
        <v>3</v>
      </c>
    </row>
    <row r="1031" spans="1:5" x14ac:dyDescent="0.25">
      <c r="A1031">
        <v>1030</v>
      </c>
      <c r="C1031" s="3">
        <v>2</v>
      </c>
    </row>
    <row r="1032" spans="1:5" x14ac:dyDescent="0.25">
      <c r="A1032">
        <v>1031</v>
      </c>
      <c r="C1032" s="3">
        <v>2</v>
      </c>
    </row>
    <row r="1033" spans="1:5" x14ac:dyDescent="0.25">
      <c r="A1033">
        <v>1032</v>
      </c>
      <c r="C1033" s="3">
        <v>2</v>
      </c>
    </row>
    <row r="1034" spans="1:5" x14ac:dyDescent="0.25">
      <c r="A1034">
        <v>1033</v>
      </c>
      <c r="C1034" s="3">
        <v>2</v>
      </c>
    </row>
    <row r="1035" spans="1:5" x14ac:dyDescent="0.25">
      <c r="A1035">
        <v>1034</v>
      </c>
      <c r="C1035" s="3">
        <v>2</v>
      </c>
    </row>
    <row r="1036" spans="1:5" x14ac:dyDescent="0.25">
      <c r="A1036">
        <v>1035</v>
      </c>
      <c r="B1036" s="2">
        <v>1</v>
      </c>
      <c r="C1036" s="3">
        <v>2</v>
      </c>
    </row>
    <row r="1037" spans="1:5" x14ac:dyDescent="0.25">
      <c r="A1037">
        <v>1036</v>
      </c>
      <c r="B1037" s="2">
        <v>1</v>
      </c>
      <c r="C1037" s="3">
        <v>2</v>
      </c>
    </row>
    <row r="1038" spans="1:5" x14ac:dyDescent="0.25">
      <c r="A1038">
        <v>1037</v>
      </c>
      <c r="B1038" s="2">
        <v>1</v>
      </c>
      <c r="C1038" s="3">
        <v>2</v>
      </c>
    </row>
    <row r="1039" spans="1:5" x14ac:dyDescent="0.25">
      <c r="A1039">
        <v>1038</v>
      </c>
      <c r="B1039" s="2">
        <v>1</v>
      </c>
    </row>
    <row r="1040" spans="1:5" x14ac:dyDescent="0.25">
      <c r="A1040">
        <v>1039</v>
      </c>
      <c r="B1040" s="2">
        <v>1</v>
      </c>
    </row>
    <row r="1041" spans="1:5" x14ac:dyDescent="0.25">
      <c r="A1041">
        <v>1040</v>
      </c>
      <c r="B1041" s="2">
        <v>1</v>
      </c>
    </row>
    <row r="1042" spans="1:5" x14ac:dyDescent="0.25">
      <c r="A1042">
        <v>1041</v>
      </c>
      <c r="B1042" s="2">
        <v>1</v>
      </c>
    </row>
    <row r="1043" spans="1:5" x14ac:dyDescent="0.25">
      <c r="A1043">
        <v>1042</v>
      </c>
      <c r="B1043" s="2">
        <v>1</v>
      </c>
      <c r="E1043" s="5">
        <v>4</v>
      </c>
    </row>
    <row r="1044" spans="1:5" x14ac:dyDescent="0.25">
      <c r="A1044">
        <v>1043</v>
      </c>
      <c r="D1044" s="4">
        <v>3</v>
      </c>
      <c r="E1044" s="5">
        <v>4</v>
      </c>
    </row>
    <row r="1045" spans="1:5" x14ac:dyDescent="0.25">
      <c r="A1045">
        <v>1044</v>
      </c>
      <c r="D1045" s="4">
        <v>3</v>
      </c>
      <c r="E1045" s="5">
        <v>4</v>
      </c>
    </row>
    <row r="1046" spans="1:5" x14ac:dyDescent="0.25">
      <c r="A1046">
        <v>1045</v>
      </c>
      <c r="D1046" s="4">
        <v>3</v>
      </c>
      <c r="E1046" s="5">
        <v>4</v>
      </c>
    </row>
    <row r="1047" spans="1:5" x14ac:dyDescent="0.25">
      <c r="A1047">
        <v>1046</v>
      </c>
      <c r="D1047" s="4">
        <v>3</v>
      </c>
      <c r="E1047" s="5">
        <v>4</v>
      </c>
    </row>
    <row r="1048" spans="1:5" x14ac:dyDescent="0.25">
      <c r="A1048">
        <v>1047</v>
      </c>
      <c r="D1048" s="4">
        <v>3</v>
      </c>
      <c r="E1048" s="5">
        <v>4</v>
      </c>
    </row>
    <row r="1049" spans="1:5" x14ac:dyDescent="0.25">
      <c r="A1049">
        <v>1048</v>
      </c>
      <c r="D1049" s="4">
        <v>3</v>
      </c>
      <c r="E1049" s="5">
        <v>4</v>
      </c>
    </row>
    <row r="1050" spans="1:5" x14ac:dyDescent="0.25">
      <c r="A1050">
        <v>1049</v>
      </c>
      <c r="D1050" s="4">
        <v>3</v>
      </c>
      <c r="E1050" s="5">
        <v>4</v>
      </c>
    </row>
    <row r="1051" spans="1:5" x14ac:dyDescent="0.25">
      <c r="A1051">
        <v>1050</v>
      </c>
      <c r="D1051" s="4">
        <v>3</v>
      </c>
      <c r="E1051" s="5">
        <v>4</v>
      </c>
    </row>
    <row r="1052" spans="1:5" x14ac:dyDescent="0.25">
      <c r="A1052">
        <v>1051</v>
      </c>
      <c r="C1052" s="3">
        <v>2</v>
      </c>
      <c r="D1052" s="4">
        <v>3</v>
      </c>
    </row>
    <row r="1053" spans="1:5" x14ac:dyDescent="0.25">
      <c r="A1053">
        <v>1052</v>
      </c>
      <c r="C1053" s="3">
        <v>2</v>
      </c>
      <c r="D1053" s="4">
        <v>3</v>
      </c>
    </row>
    <row r="1054" spans="1:5" x14ac:dyDescent="0.25">
      <c r="A1054">
        <v>1053</v>
      </c>
      <c r="C1054" s="3">
        <v>2</v>
      </c>
    </row>
    <row r="1055" spans="1:5" x14ac:dyDescent="0.25">
      <c r="A1055">
        <v>1054</v>
      </c>
      <c r="C1055" s="3">
        <v>2</v>
      </c>
    </row>
    <row r="1056" spans="1:5" x14ac:dyDescent="0.25">
      <c r="A1056">
        <v>1055</v>
      </c>
      <c r="C1056" s="3">
        <v>2</v>
      </c>
    </row>
    <row r="1057" spans="1:5" x14ac:dyDescent="0.25">
      <c r="A1057">
        <v>1056</v>
      </c>
      <c r="B1057" s="2">
        <v>1</v>
      </c>
      <c r="C1057" s="3">
        <v>2</v>
      </c>
    </row>
    <row r="1058" spans="1:5" x14ac:dyDescent="0.25">
      <c r="A1058">
        <v>1057</v>
      </c>
      <c r="B1058" s="2">
        <v>1</v>
      </c>
      <c r="C1058" s="3">
        <v>2</v>
      </c>
    </row>
    <row r="1059" spans="1:5" x14ac:dyDescent="0.25">
      <c r="A1059">
        <v>1058</v>
      </c>
      <c r="B1059" s="2">
        <v>1</v>
      </c>
      <c r="C1059" s="3">
        <v>2</v>
      </c>
    </row>
    <row r="1060" spans="1:5" x14ac:dyDescent="0.25">
      <c r="A1060">
        <v>1059</v>
      </c>
      <c r="B1060" s="2">
        <v>1</v>
      </c>
      <c r="C1060" s="3">
        <v>2</v>
      </c>
    </row>
    <row r="1061" spans="1:5" x14ac:dyDescent="0.25">
      <c r="A1061">
        <v>1060</v>
      </c>
      <c r="B1061" s="2">
        <v>1</v>
      </c>
    </row>
    <row r="1062" spans="1:5" x14ac:dyDescent="0.25">
      <c r="A1062">
        <v>1061</v>
      </c>
      <c r="B1062" s="2">
        <v>1</v>
      </c>
    </row>
    <row r="1063" spans="1:5" x14ac:dyDescent="0.25">
      <c r="A1063">
        <v>1062</v>
      </c>
      <c r="B1063" s="2">
        <v>1</v>
      </c>
    </row>
    <row r="1064" spans="1:5" x14ac:dyDescent="0.25">
      <c r="A1064">
        <v>1063</v>
      </c>
      <c r="B1064" s="2">
        <v>1</v>
      </c>
    </row>
    <row r="1065" spans="1:5" x14ac:dyDescent="0.25">
      <c r="A1065">
        <v>1064</v>
      </c>
      <c r="B1065" s="2">
        <v>1</v>
      </c>
      <c r="E1065" s="5">
        <v>4</v>
      </c>
    </row>
    <row r="1066" spans="1:5" x14ac:dyDescent="0.25">
      <c r="A1066">
        <v>1065</v>
      </c>
      <c r="D1066" s="4">
        <v>3</v>
      </c>
      <c r="E1066" s="5">
        <v>4</v>
      </c>
    </row>
    <row r="1067" spans="1:5" x14ac:dyDescent="0.25">
      <c r="A1067">
        <v>1066</v>
      </c>
      <c r="D1067" s="4">
        <v>3</v>
      </c>
      <c r="E1067" s="5">
        <v>4</v>
      </c>
    </row>
    <row r="1068" spans="1:5" x14ac:dyDescent="0.25">
      <c r="A1068">
        <v>1067</v>
      </c>
      <c r="D1068" s="4">
        <v>3</v>
      </c>
      <c r="E1068" s="5">
        <v>4</v>
      </c>
    </row>
    <row r="1069" spans="1:5" x14ac:dyDescent="0.25">
      <c r="A1069">
        <v>1068</v>
      </c>
      <c r="D1069" s="4">
        <v>3</v>
      </c>
      <c r="E1069" s="5">
        <v>4</v>
      </c>
    </row>
    <row r="1070" spans="1:5" x14ac:dyDescent="0.25">
      <c r="A1070">
        <v>1069</v>
      </c>
      <c r="D1070" s="4">
        <v>3</v>
      </c>
      <c r="E1070" s="5">
        <v>4</v>
      </c>
    </row>
    <row r="1071" spans="1:5" x14ac:dyDescent="0.25">
      <c r="A1071">
        <v>1070</v>
      </c>
      <c r="D1071" s="4">
        <v>3</v>
      </c>
      <c r="E1071" s="5">
        <v>4</v>
      </c>
    </row>
    <row r="1072" spans="1:5" x14ac:dyDescent="0.25">
      <c r="A1072">
        <v>1071</v>
      </c>
      <c r="D1072" s="4">
        <v>3</v>
      </c>
      <c r="E1072" s="5">
        <v>4</v>
      </c>
    </row>
    <row r="1073" spans="1:5" x14ac:dyDescent="0.25">
      <c r="A1073">
        <v>1072</v>
      </c>
      <c r="C1073" s="3">
        <v>2</v>
      </c>
      <c r="D1073" s="4">
        <v>3</v>
      </c>
      <c r="E1073" s="5">
        <v>4</v>
      </c>
    </row>
    <row r="1074" spans="1:5" x14ac:dyDescent="0.25">
      <c r="A1074">
        <v>1073</v>
      </c>
      <c r="C1074" s="3">
        <v>2</v>
      </c>
      <c r="D1074" s="4">
        <v>3</v>
      </c>
    </row>
    <row r="1075" spans="1:5" x14ac:dyDescent="0.25">
      <c r="A1075">
        <v>1074</v>
      </c>
      <c r="C1075" s="3">
        <v>2</v>
      </c>
      <c r="D1075" s="4">
        <v>3</v>
      </c>
    </row>
    <row r="1076" spans="1:5" x14ac:dyDescent="0.25">
      <c r="A1076">
        <v>1075</v>
      </c>
      <c r="C1076" s="3">
        <v>2</v>
      </c>
    </row>
    <row r="1077" spans="1:5" x14ac:dyDescent="0.25">
      <c r="A1077">
        <v>1076</v>
      </c>
      <c r="C1077" s="3">
        <v>2</v>
      </c>
    </row>
    <row r="1078" spans="1:5" x14ac:dyDescent="0.25">
      <c r="A1078">
        <v>1077</v>
      </c>
      <c r="C1078" s="3">
        <v>2</v>
      </c>
    </row>
    <row r="1079" spans="1:5" x14ac:dyDescent="0.25">
      <c r="A1079">
        <v>1078</v>
      </c>
      <c r="C1079" s="3">
        <v>2</v>
      </c>
    </row>
    <row r="1080" spans="1:5" x14ac:dyDescent="0.25">
      <c r="A1080">
        <v>1079</v>
      </c>
      <c r="B1080" s="2">
        <v>1</v>
      </c>
      <c r="C1080" s="3">
        <v>2</v>
      </c>
    </row>
    <row r="1081" spans="1:5" x14ac:dyDescent="0.25">
      <c r="A1081">
        <v>1080</v>
      </c>
      <c r="B1081" s="2">
        <v>1</v>
      </c>
      <c r="C1081" s="3">
        <v>2</v>
      </c>
    </row>
    <row r="1082" spans="1:5" x14ac:dyDescent="0.25">
      <c r="A1082">
        <v>1081</v>
      </c>
      <c r="B1082" s="2">
        <v>1</v>
      </c>
      <c r="C1082" s="3">
        <v>2</v>
      </c>
    </row>
    <row r="1083" spans="1:5" x14ac:dyDescent="0.25">
      <c r="A1083">
        <v>1082</v>
      </c>
      <c r="B1083" s="2">
        <v>1</v>
      </c>
    </row>
    <row r="1084" spans="1:5" x14ac:dyDescent="0.25">
      <c r="A1084">
        <v>1083</v>
      </c>
      <c r="B1084" s="2">
        <v>1</v>
      </c>
    </row>
    <row r="1085" spans="1:5" x14ac:dyDescent="0.25">
      <c r="A1085">
        <v>1084</v>
      </c>
      <c r="B1085" s="2">
        <v>1</v>
      </c>
    </row>
    <row r="1086" spans="1:5" x14ac:dyDescent="0.25">
      <c r="A1086">
        <v>1085</v>
      </c>
      <c r="B1086" s="2">
        <v>1</v>
      </c>
    </row>
    <row r="1087" spans="1:5" x14ac:dyDescent="0.25">
      <c r="A1087">
        <v>1086</v>
      </c>
      <c r="B1087" s="2">
        <v>1</v>
      </c>
    </row>
    <row r="1088" spans="1:5" x14ac:dyDescent="0.25">
      <c r="A1088">
        <v>1087</v>
      </c>
      <c r="B1088" s="2">
        <v>1</v>
      </c>
      <c r="E1088" s="5">
        <v>4</v>
      </c>
    </row>
    <row r="1089" spans="1:5" x14ac:dyDescent="0.25">
      <c r="A1089">
        <v>1088</v>
      </c>
      <c r="D1089" s="4">
        <v>3</v>
      </c>
      <c r="E1089" s="5">
        <v>4</v>
      </c>
    </row>
    <row r="1090" spans="1:5" x14ac:dyDescent="0.25">
      <c r="A1090">
        <v>1089</v>
      </c>
      <c r="D1090" s="4">
        <v>3</v>
      </c>
      <c r="E1090" s="5">
        <v>4</v>
      </c>
    </row>
    <row r="1091" spans="1:5" x14ac:dyDescent="0.25">
      <c r="A1091">
        <v>1090</v>
      </c>
      <c r="D1091" s="4">
        <v>3</v>
      </c>
      <c r="E1091" s="5">
        <v>4</v>
      </c>
    </row>
    <row r="1092" spans="1:5" x14ac:dyDescent="0.25">
      <c r="A1092">
        <v>1091</v>
      </c>
      <c r="D1092" s="4">
        <v>3</v>
      </c>
      <c r="E1092" s="5">
        <v>4</v>
      </c>
    </row>
    <row r="1093" spans="1:5" x14ac:dyDescent="0.25">
      <c r="A1093">
        <v>1092</v>
      </c>
      <c r="D1093" s="4">
        <v>3</v>
      </c>
      <c r="E1093" s="5">
        <v>4</v>
      </c>
    </row>
    <row r="1094" spans="1:5" x14ac:dyDescent="0.25">
      <c r="A1094">
        <v>1093</v>
      </c>
      <c r="C1094" s="3">
        <v>2</v>
      </c>
      <c r="D1094" s="4">
        <v>3</v>
      </c>
      <c r="E1094" s="5">
        <v>4</v>
      </c>
    </row>
    <row r="1095" spans="1:5" x14ac:dyDescent="0.25">
      <c r="A1095">
        <v>1094</v>
      </c>
      <c r="C1095" s="3">
        <v>2</v>
      </c>
      <c r="D1095" s="4">
        <v>3</v>
      </c>
      <c r="E1095" s="5">
        <v>4</v>
      </c>
    </row>
    <row r="1096" spans="1:5" x14ac:dyDescent="0.25">
      <c r="A1096">
        <v>1095</v>
      </c>
      <c r="C1096" s="3">
        <v>2</v>
      </c>
      <c r="D1096" s="4">
        <v>3</v>
      </c>
      <c r="E1096" s="5">
        <v>4</v>
      </c>
    </row>
    <row r="1097" spans="1:5" x14ac:dyDescent="0.25">
      <c r="A1097">
        <v>1096</v>
      </c>
      <c r="C1097" s="3">
        <v>2</v>
      </c>
      <c r="D1097" s="4">
        <v>3</v>
      </c>
      <c r="E1097" s="5">
        <v>4</v>
      </c>
    </row>
    <row r="1098" spans="1:5" x14ac:dyDescent="0.25">
      <c r="A1098">
        <v>1097</v>
      </c>
      <c r="C1098" s="3">
        <v>2</v>
      </c>
      <c r="D1098" s="4">
        <v>3</v>
      </c>
    </row>
    <row r="1099" spans="1:5" x14ac:dyDescent="0.25">
      <c r="A1099">
        <v>1098</v>
      </c>
      <c r="C1099" s="3">
        <v>2</v>
      </c>
      <c r="D1099" s="4">
        <v>3</v>
      </c>
    </row>
    <row r="1100" spans="1:5" x14ac:dyDescent="0.25">
      <c r="A1100">
        <v>1099</v>
      </c>
      <c r="C1100" s="3">
        <v>2</v>
      </c>
    </row>
    <row r="1101" spans="1:5" x14ac:dyDescent="0.25">
      <c r="A1101">
        <v>1100</v>
      </c>
      <c r="B1101" s="2">
        <v>1</v>
      </c>
      <c r="C1101" s="3">
        <v>2</v>
      </c>
    </row>
    <row r="1102" spans="1:5" x14ac:dyDescent="0.25">
      <c r="A1102">
        <v>1101</v>
      </c>
      <c r="B1102" s="2">
        <v>1</v>
      </c>
      <c r="C1102" s="3">
        <v>2</v>
      </c>
    </row>
    <row r="1103" spans="1:5" x14ac:dyDescent="0.25">
      <c r="A1103">
        <v>1102</v>
      </c>
      <c r="B1103" s="2">
        <v>1</v>
      </c>
      <c r="C1103" s="3">
        <v>2</v>
      </c>
    </row>
    <row r="1104" spans="1:5" x14ac:dyDescent="0.25">
      <c r="A1104">
        <v>1103</v>
      </c>
      <c r="B1104" s="2">
        <v>1</v>
      </c>
      <c r="C1104" s="3">
        <v>2</v>
      </c>
    </row>
    <row r="1105" spans="1:6" x14ac:dyDescent="0.25">
      <c r="A1105">
        <v>1104</v>
      </c>
      <c r="B1105" s="2">
        <v>1</v>
      </c>
    </row>
    <row r="1106" spans="1:6" x14ac:dyDescent="0.25">
      <c r="A1106">
        <v>1105</v>
      </c>
      <c r="B1106" s="2">
        <v>1</v>
      </c>
    </row>
    <row r="1107" spans="1:6" x14ac:dyDescent="0.25">
      <c r="A1107">
        <v>1106</v>
      </c>
      <c r="B1107" s="2">
        <v>1</v>
      </c>
    </row>
    <row r="1108" spans="1:6" x14ac:dyDescent="0.25">
      <c r="A1108">
        <v>1107</v>
      </c>
      <c r="B1108" s="2">
        <v>1</v>
      </c>
    </row>
    <row r="1109" spans="1:6" x14ac:dyDescent="0.25">
      <c r="A1109">
        <v>1108</v>
      </c>
      <c r="B1109" s="2">
        <v>1</v>
      </c>
    </row>
    <row r="1110" spans="1:6" x14ac:dyDescent="0.25">
      <c r="A1110">
        <v>1109</v>
      </c>
      <c r="B1110" s="2">
        <v>1</v>
      </c>
    </row>
    <row r="1111" spans="1:6" x14ac:dyDescent="0.25">
      <c r="A1111">
        <v>1110</v>
      </c>
      <c r="B1111" s="2">
        <v>1</v>
      </c>
      <c r="E1111" s="5">
        <v>4</v>
      </c>
    </row>
    <row r="1112" spans="1:6" x14ac:dyDescent="0.25">
      <c r="A1112">
        <v>1111</v>
      </c>
      <c r="B1112" s="2">
        <v>1</v>
      </c>
      <c r="E1112" s="5">
        <v>4</v>
      </c>
    </row>
    <row r="1113" spans="1:6" x14ac:dyDescent="0.25">
      <c r="A1113">
        <v>1112</v>
      </c>
      <c r="B1113" s="2">
        <v>1</v>
      </c>
      <c r="E1113" s="5">
        <v>4</v>
      </c>
    </row>
    <row r="1114" spans="1:6" x14ac:dyDescent="0.25">
      <c r="A1114">
        <v>1113</v>
      </c>
      <c r="D1114" s="4">
        <v>3</v>
      </c>
      <c r="E1114" s="5">
        <v>4</v>
      </c>
    </row>
    <row r="1115" spans="1:6" x14ac:dyDescent="0.25">
      <c r="A1115">
        <v>1114</v>
      </c>
      <c r="D1115" s="4">
        <v>3</v>
      </c>
      <c r="E1115" s="5">
        <v>4</v>
      </c>
      <c r="F1115" t="s">
        <v>22</v>
      </c>
    </row>
    <row r="1116" spans="1:6" x14ac:dyDescent="0.25">
      <c r="A1116">
        <v>1115</v>
      </c>
    </row>
    <row r="1117" spans="1:6" x14ac:dyDescent="0.25">
      <c r="A1117">
        <v>1116</v>
      </c>
      <c r="F1117" t="s">
        <v>22</v>
      </c>
    </row>
    <row r="1118" spans="1:6" x14ac:dyDescent="0.25">
      <c r="A1118">
        <v>1117</v>
      </c>
      <c r="C1118" s="3">
        <v>2</v>
      </c>
    </row>
    <row r="1119" spans="1:6" x14ac:dyDescent="0.25">
      <c r="A1119">
        <v>1118</v>
      </c>
      <c r="C1119" s="3">
        <v>2</v>
      </c>
    </row>
    <row r="1120" spans="1:6" x14ac:dyDescent="0.25">
      <c r="A1120">
        <v>1119</v>
      </c>
      <c r="C1120" s="3">
        <v>2</v>
      </c>
    </row>
    <row r="1121" spans="1:5" x14ac:dyDescent="0.25">
      <c r="A1121">
        <v>1120</v>
      </c>
      <c r="C1121" s="3">
        <v>2</v>
      </c>
    </row>
    <row r="1122" spans="1:5" x14ac:dyDescent="0.25">
      <c r="A1122">
        <v>1121</v>
      </c>
      <c r="C1122" s="3">
        <v>2</v>
      </c>
      <c r="D1122" s="4">
        <v>3</v>
      </c>
    </row>
    <row r="1123" spans="1:5" x14ac:dyDescent="0.25">
      <c r="A1123">
        <v>1122</v>
      </c>
      <c r="C1123" s="3">
        <v>2</v>
      </c>
      <c r="D1123" s="4">
        <v>3</v>
      </c>
    </row>
    <row r="1124" spans="1:5" x14ac:dyDescent="0.25">
      <c r="A1124">
        <v>1123</v>
      </c>
      <c r="C1124" s="3">
        <v>2</v>
      </c>
      <c r="D1124" s="4">
        <v>3</v>
      </c>
    </row>
    <row r="1125" spans="1:5" x14ac:dyDescent="0.25">
      <c r="A1125">
        <v>1124</v>
      </c>
      <c r="C1125" s="3">
        <v>2</v>
      </c>
      <c r="D1125" s="4">
        <v>3</v>
      </c>
    </row>
    <row r="1126" spans="1:5" x14ac:dyDescent="0.25">
      <c r="A1126">
        <v>1125</v>
      </c>
      <c r="C1126" s="3">
        <v>2</v>
      </c>
      <c r="D1126" s="4">
        <v>3</v>
      </c>
    </row>
    <row r="1127" spans="1:5" x14ac:dyDescent="0.25">
      <c r="A1127">
        <v>1126</v>
      </c>
      <c r="C1127" s="3">
        <v>2</v>
      </c>
      <c r="D1127" s="4">
        <v>3</v>
      </c>
    </row>
    <row r="1128" spans="1:5" x14ac:dyDescent="0.25">
      <c r="A1128">
        <v>1127</v>
      </c>
      <c r="C1128" s="3">
        <v>2</v>
      </c>
      <c r="D1128" s="4">
        <v>3</v>
      </c>
    </row>
    <row r="1129" spans="1:5" x14ac:dyDescent="0.25">
      <c r="A1129">
        <v>1128</v>
      </c>
      <c r="C1129" s="3">
        <v>2</v>
      </c>
      <c r="D1129" s="4">
        <v>3</v>
      </c>
    </row>
    <row r="1130" spans="1:5" x14ac:dyDescent="0.25">
      <c r="A1130">
        <v>1129</v>
      </c>
      <c r="C1130" s="3">
        <v>2</v>
      </c>
      <c r="D1130" s="4">
        <v>3</v>
      </c>
    </row>
    <row r="1131" spans="1:5" x14ac:dyDescent="0.25">
      <c r="A1131">
        <v>1130</v>
      </c>
      <c r="C1131" s="3">
        <v>2</v>
      </c>
      <c r="D1131" s="4">
        <v>3</v>
      </c>
    </row>
    <row r="1132" spans="1:5" x14ac:dyDescent="0.25">
      <c r="A1132">
        <v>1131</v>
      </c>
      <c r="D1132" s="4">
        <v>3</v>
      </c>
      <c r="E1132" s="5">
        <v>4</v>
      </c>
    </row>
    <row r="1133" spans="1:5" x14ac:dyDescent="0.25">
      <c r="A1133">
        <v>1132</v>
      </c>
      <c r="D1133" s="4">
        <v>3</v>
      </c>
      <c r="E1133" s="5">
        <v>4</v>
      </c>
    </row>
    <row r="1134" spans="1:5" x14ac:dyDescent="0.25">
      <c r="A1134">
        <v>1133</v>
      </c>
      <c r="D1134" s="4">
        <v>3</v>
      </c>
      <c r="E1134" s="5">
        <v>4</v>
      </c>
    </row>
    <row r="1135" spans="1:5" x14ac:dyDescent="0.25">
      <c r="A1135">
        <v>1134</v>
      </c>
      <c r="E1135" s="5">
        <v>4</v>
      </c>
    </row>
    <row r="1136" spans="1:5" x14ac:dyDescent="0.25">
      <c r="A1136">
        <v>1135</v>
      </c>
      <c r="E1136" s="5">
        <v>4</v>
      </c>
    </row>
    <row r="1137" spans="1:5" x14ac:dyDescent="0.25">
      <c r="A1137">
        <v>1136</v>
      </c>
      <c r="B1137" s="2">
        <v>1</v>
      </c>
      <c r="E1137" s="5">
        <v>4</v>
      </c>
    </row>
    <row r="1138" spans="1:5" x14ac:dyDescent="0.25">
      <c r="A1138">
        <v>1137</v>
      </c>
      <c r="B1138" s="2">
        <v>1</v>
      </c>
      <c r="E1138" s="5">
        <v>4</v>
      </c>
    </row>
    <row r="1139" spans="1:5" x14ac:dyDescent="0.25">
      <c r="A1139">
        <v>1138</v>
      </c>
      <c r="B1139" s="2">
        <v>1</v>
      </c>
      <c r="E1139" s="5">
        <v>4</v>
      </c>
    </row>
    <row r="1140" spans="1:5" x14ac:dyDescent="0.25">
      <c r="A1140">
        <v>1139</v>
      </c>
      <c r="B1140" s="2">
        <v>1</v>
      </c>
      <c r="E1140" s="5">
        <v>4</v>
      </c>
    </row>
    <row r="1141" spans="1:5" x14ac:dyDescent="0.25">
      <c r="A1141">
        <v>1140</v>
      </c>
      <c r="B1141" s="2">
        <v>1</v>
      </c>
      <c r="E1141" s="5">
        <v>4</v>
      </c>
    </row>
    <row r="1142" spans="1:5" x14ac:dyDescent="0.25">
      <c r="A1142">
        <v>1141</v>
      </c>
      <c r="B1142" s="2">
        <v>1</v>
      </c>
      <c r="E1142" s="5">
        <v>4</v>
      </c>
    </row>
    <row r="1143" spans="1:5" x14ac:dyDescent="0.25">
      <c r="A1143">
        <v>1142</v>
      </c>
      <c r="B1143" s="2">
        <v>1</v>
      </c>
    </row>
    <row r="1144" spans="1:5" x14ac:dyDescent="0.25">
      <c r="A1144">
        <v>1143</v>
      </c>
      <c r="B1144" s="2">
        <v>1</v>
      </c>
    </row>
    <row r="1145" spans="1:5" x14ac:dyDescent="0.25">
      <c r="A1145">
        <v>1144</v>
      </c>
      <c r="B1145" s="2">
        <v>1</v>
      </c>
    </row>
    <row r="1146" spans="1:5" x14ac:dyDescent="0.25">
      <c r="A1146">
        <v>1145</v>
      </c>
      <c r="B1146" s="2">
        <v>1</v>
      </c>
    </row>
    <row r="1147" spans="1:5" x14ac:dyDescent="0.25">
      <c r="A1147">
        <v>1146</v>
      </c>
      <c r="B1147" s="2">
        <v>1</v>
      </c>
      <c r="C1147" s="3">
        <v>2</v>
      </c>
    </row>
    <row r="1148" spans="1:5" x14ac:dyDescent="0.25">
      <c r="A1148">
        <v>1147</v>
      </c>
      <c r="B1148" s="2">
        <v>1</v>
      </c>
      <c r="C1148" s="3">
        <v>2</v>
      </c>
    </row>
    <row r="1149" spans="1:5" x14ac:dyDescent="0.25">
      <c r="A1149">
        <v>1148</v>
      </c>
      <c r="C1149" s="3">
        <v>2</v>
      </c>
    </row>
    <row r="1150" spans="1:5" x14ac:dyDescent="0.25">
      <c r="A1150">
        <v>1149</v>
      </c>
      <c r="C1150" s="3">
        <v>2</v>
      </c>
    </row>
    <row r="1151" spans="1:5" x14ac:dyDescent="0.25">
      <c r="A1151">
        <v>1150</v>
      </c>
      <c r="C1151" s="3">
        <v>2</v>
      </c>
      <c r="D1151" s="4">
        <v>3</v>
      </c>
    </row>
    <row r="1152" spans="1:5" x14ac:dyDescent="0.25">
      <c r="A1152">
        <v>1151</v>
      </c>
      <c r="C1152" s="3">
        <v>2</v>
      </c>
      <c r="D1152" s="4">
        <v>3</v>
      </c>
    </row>
    <row r="1153" spans="1:5" x14ac:dyDescent="0.25">
      <c r="A1153">
        <v>1152</v>
      </c>
      <c r="C1153" s="3">
        <v>2</v>
      </c>
      <c r="D1153" s="4">
        <v>3</v>
      </c>
    </row>
    <row r="1154" spans="1:5" x14ac:dyDescent="0.25">
      <c r="A1154">
        <v>1153</v>
      </c>
      <c r="C1154" s="3">
        <v>2</v>
      </c>
      <c r="D1154" s="4">
        <v>3</v>
      </c>
    </row>
    <row r="1155" spans="1:5" x14ac:dyDescent="0.25">
      <c r="A1155">
        <v>1154</v>
      </c>
      <c r="C1155" s="3">
        <v>2</v>
      </c>
      <c r="D1155" s="4">
        <v>3</v>
      </c>
    </row>
    <row r="1156" spans="1:5" x14ac:dyDescent="0.25">
      <c r="A1156">
        <v>1155</v>
      </c>
      <c r="C1156" s="3">
        <v>2</v>
      </c>
      <c r="D1156" s="4">
        <v>3</v>
      </c>
      <c r="E1156" s="5">
        <v>4</v>
      </c>
    </row>
    <row r="1157" spans="1:5" x14ac:dyDescent="0.25">
      <c r="A1157">
        <v>1156</v>
      </c>
      <c r="D1157" s="4">
        <v>3</v>
      </c>
      <c r="E1157" s="5">
        <v>4</v>
      </c>
    </row>
    <row r="1158" spans="1:5" x14ac:dyDescent="0.25">
      <c r="A1158">
        <v>1157</v>
      </c>
      <c r="D1158" s="4">
        <v>3</v>
      </c>
      <c r="E1158" s="5">
        <v>4</v>
      </c>
    </row>
    <row r="1159" spans="1:5" x14ac:dyDescent="0.25">
      <c r="A1159">
        <v>1158</v>
      </c>
      <c r="D1159" s="4">
        <v>3</v>
      </c>
      <c r="E1159" s="5">
        <v>4</v>
      </c>
    </row>
    <row r="1160" spans="1:5" x14ac:dyDescent="0.25">
      <c r="A1160">
        <v>1159</v>
      </c>
      <c r="D1160" s="4">
        <v>3</v>
      </c>
      <c r="E1160" s="5">
        <v>4</v>
      </c>
    </row>
    <row r="1161" spans="1:5" x14ac:dyDescent="0.25">
      <c r="A1161">
        <v>1160</v>
      </c>
      <c r="D1161" s="4">
        <v>3</v>
      </c>
      <c r="E1161" s="5">
        <v>4</v>
      </c>
    </row>
    <row r="1162" spans="1:5" x14ac:dyDescent="0.25">
      <c r="A1162">
        <v>1161</v>
      </c>
      <c r="B1162" s="2">
        <v>1</v>
      </c>
      <c r="E1162" s="5">
        <v>4</v>
      </c>
    </row>
    <row r="1163" spans="1:5" x14ac:dyDescent="0.25">
      <c r="A1163">
        <v>1162</v>
      </c>
      <c r="B1163" s="2">
        <v>1</v>
      </c>
      <c r="E1163" s="5">
        <v>4</v>
      </c>
    </row>
    <row r="1164" spans="1:5" x14ac:dyDescent="0.25">
      <c r="A1164">
        <v>1163</v>
      </c>
      <c r="B1164" s="2">
        <v>1</v>
      </c>
      <c r="E1164" s="5">
        <v>4</v>
      </c>
    </row>
    <row r="1165" spans="1:5" x14ac:dyDescent="0.25">
      <c r="A1165">
        <v>1164</v>
      </c>
      <c r="B1165" s="2">
        <v>1</v>
      </c>
    </row>
    <row r="1166" spans="1:5" x14ac:dyDescent="0.25">
      <c r="A1166">
        <v>1165</v>
      </c>
      <c r="B1166" s="2">
        <v>1</v>
      </c>
    </row>
    <row r="1167" spans="1:5" x14ac:dyDescent="0.25">
      <c r="A1167">
        <v>1166</v>
      </c>
      <c r="B1167" s="2">
        <v>1</v>
      </c>
    </row>
    <row r="1168" spans="1:5" x14ac:dyDescent="0.25">
      <c r="A1168">
        <v>1167</v>
      </c>
      <c r="B1168" s="2">
        <v>1</v>
      </c>
    </row>
    <row r="1169" spans="1:5" x14ac:dyDescent="0.25">
      <c r="A1169">
        <v>1168</v>
      </c>
      <c r="B1169" s="2">
        <v>1</v>
      </c>
    </row>
    <row r="1170" spans="1:5" x14ac:dyDescent="0.25">
      <c r="A1170">
        <v>1169</v>
      </c>
      <c r="B1170" s="2">
        <v>1</v>
      </c>
      <c r="C1170" s="3">
        <v>2</v>
      </c>
    </row>
    <row r="1171" spans="1:5" x14ac:dyDescent="0.25">
      <c r="A1171">
        <v>1170</v>
      </c>
      <c r="B1171" s="2">
        <v>1</v>
      </c>
      <c r="C1171" s="3">
        <v>2</v>
      </c>
    </row>
    <row r="1172" spans="1:5" x14ac:dyDescent="0.25">
      <c r="A1172">
        <v>1171</v>
      </c>
      <c r="B1172" s="2">
        <v>1</v>
      </c>
      <c r="C1172" s="3">
        <v>2</v>
      </c>
    </row>
    <row r="1173" spans="1:5" x14ac:dyDescent="0.25">
      <c r="A1173">
        <v>1172</v>
      </c>
      <c r="C1173" s="3">
        <v>2</v>
      </c>
    </row>
    <row r="1174" spans="1:5" x14ac:dyDescent="0.25">
      <c r="A1174">
        <v>1173</v>
      </c>
      <c r="C1174" s="3">
        <v>2</v>
      </c>
    </row>
    <row r="1175" spans="1:5" x14ac:dyDescent="0.25">
      <c r="A1175">
        <v>1174</v>
      </c>
      <c r="C1175" s="3">
        <v>2</v>
      </c>
    </row>
    <row r="1176" spans="1:5" x14ac:dyDescent="0.25">
      <c r="A1176">
        <v>1175</v>
      </c>
      <c r="C1176" s="3">
        <v>2</v>
      </c>
      <c r="D1176" s="4">
        <v>3</v>
      </c>
    </row>
    <row r="1177" spans="1:5" x14ac:dyDescent="0.25">
      <c r="A1177">
        <v>1176</v>
      </c>
      <c r="C1177" s="3">
        <v>2</v>
      </c>
      <c r="D1177" s="4">
        <v>3</v>
      </c>
    </row>
    <row r="1178" spans="1:5" x14ac:dyDescent="0.25">
      <c r="A1178">
        <v>1177</v>
      </c>
      <c r="C1178" s="3">
        <v>2</v>
      </c>
      <c r="D1178" s="4">
        <v>3</v>
      </c>
      <c r="E1178" s="5">
        <v>4</v>
      </c>
    </row>
    <row r="1179" spans="1:5" x14ac:dyDescent="0.25">
      <c r="A1179">
        <v>1178</v>
      </c>
      <c r="C1179" s="3">
        <v>2</v>
      </c>
      <c r="D1179" s="4">
        <v>3</v>
      </c>
      <c r="E1179" s="5">
        <v>4</v>
      </c>
    </row>
    <row r="1180" spans="1:5" x14ac:dyDescent="0.25">
      <c r="A1180">
        <v>1179</v>
      </c>
      <c r="D1180" s="4">
        <v>3</v>
      </c>
      <c r="E1180" s="5">
        <v>4</v>
      </c>
    </row>
    <row r="1181" spans="1:5" x14ac:dyDescent="0.25">
      <c r="A1181">
        <v>1180</v>
      </c>
      <c r="D1181" s="4">
        <v>3</v>
      </c>
      <c r="E1181" s="5">
        <v>4</v>
      </c>
    </row>
    <row r="1182" spans="1:5" x14ac:dyDescent="0.25">
      <c r="A1182">
        <v>1181</v>
      </c>
      <c r="D1182" s="4">
        <v>3</v>
      </c>
      <c r="E1182" s="5">
        <v>4</v>
      </c>
    </row>
    <row r="1183" spans="1:5" x14ac:dyDescent="0.25">
      <c r="A1183">
        <v>1182</v>
      </c>
      <c r="D1183" s="4">
        <v>3</v>
      </c>
      <c r="E1183" s="5">
        <v>4</v>
      </c>
    </row>
    <row r="1184" spans="1:5" x14ac:dyDescent="0.25">
      <c r="A1184">
        <v>1183</v>
      </c>
      <c r="D1184" s="4">
        <v>3</v>
      </c>
      <c r="E1184" s="5">
        <v>4</v>
      </c>
    </row>
    <row r="1185" spans="1:5" x14ac:dyDescent="0.25">
      <c r="A1185">
        <v>1184</v>
      </c>
      <c r="D1185" s="4">
        <v>3</v>
      </c>
      <c r="E1185" s="5">
        <v>4</v>
      </c>
    </row>
    <row r="1186" spans="1:5" x14ac:dyDescent="0.25">
      <c r="A1186">
        <v>1185</v>
      </c>
      <c r="B1186" s="2">
        <v>1</v>
      </c>
      <c r="E1186" s="5">
        <v>4</v>
      </c>
    </row>
    <row r="1187" spans="1:5" x14ac:dyDescent="0.25">
      <c r="A1187">
        <v>1186</v>
      </c>
      <c r="B1187" s="2">
        <v>1</v>
      </c>
    </row>
    <row r="1188" spans="1:5" x14ac:dyDescent="0.25">
      <c r="A1188">
        <v>1187</v>
      </c>
      <c r="B1188" s="2">
        <v>1</v>
      </c>
    </row>
    <row r="1189" spans="1:5" x14ac:dyDescent="0.25">
      <c r="A1189">
        <v>1188</v>
      </c>
      <c r="B1189" s="2">
        <v>1</v>
      </c>
    </row>
    <row r="1190" spans="1:5" x14ac:dyDescent="0.25">
      <c r="A1190">
        <v>1189</v>
      </c>
      <c r="B1190" s="2">
        <v>1</v>
      </c>
    </row>
    <row r="1191" spans="1:5" x14ac:dyDescent="0.25">
      <c r="A1191">
        <v>1190</v>
      </c>
      <c r="B1191" s="2">
        <v>1</v>
      </c>
    </row>
    <row r="1192" spans="1:5" x14ac:dyDescent="0.25">
      <c r="A1192">
        <v>1191</v>
      </c>
      <c r="B1192" s="2">
        <v>1</v>
      </c>
    </row>
    <row r="1193" spans="1:5" x14ac:dyDescent="0.25">
      <c r="A1193">
        <v>1192</v>
      </c>
      <c r="B1193" s="2">
        <v>1</v>
      </c>
      <c r="C1193" s="3">
        <v>2</v>
      </c>
    </row>
    <row r="1194" spans="1:5" x14ac:dyDescent="0.25">
      <c r="A1194">
        <v>1193</v>
      </c>
      <c r="B1194" s="2">
        <v>1</v>
      </c>
      <c r="C1194" s="3">
        <v>2</v>
      </c>
    </row>
    <row r="1195" spans="1:5" x14ac:dyDescent="0.25">
      <c r="A1195">
        <v>1194</v>
      </c>
      <c r="B1195" s="2">
        <v>1</v>
      </c>
      <c r="C1195" s="3">
        <v>2</v>
      </c>
    </row>
    <row r="1196" spans="1:5" x14ac:dyDescent="0.25">
      <c r="A1196">
        <v>1195</v>
      </c>
      <c r="C1196" s="3">
        <v>2</v>
      </c>
    </row>
    <row r="1197" spans="1:5" x14ac:dyDescent="0.25">
      <c r="A1197">
        <v>1196</v>
      </c>
      <c r="C1197" s="3">
        <v>2</v>
      </c>
    </row>
    <row r="1198" spans="1:5" x14ac:dyDescent="0.25">
      <c r="A1198">
        <v>1197</v>
      </c>
      <c r="C1198" s="3">
        <v>2</v>
      </c>
    </row>
    <row r="1199" spans="1:5" x14ac:dyDescent="0.25">
      <c r="A1199">
        <v>1198</v>
      </c>
      <c r="C1199" s="3">
        <v>2</v>
      </c>
    </row>
    <row r="1200" spans="1:5" x14ac:dyDescent="0.25">
      <c r="A1200">
        <v>1199</v>
      </c>
      <c r="C1200" s="3">
        <v>2</v>
      </c>
      <c r="D1200" s="4">
        <v>3</v>
      </c>
    </row>
    <row r="1201" spans="1:5" x14ac:dyDescent="0.25">
      <c r="A1201">
        <v>1200</v>
      </c>
      <c r="D1201" s="4">
        <v>3</v>
      </c>
      <c r="E1201" s="5">
        <v>4</v>
      </c>
    </row>
    <row r="1202" spans="1:5" x14ac:dyDescent="0.25">
      <c r="A1202">
        <v>1201</v>
      </c>
      <c r="D1202" s="4">
        <v>3</v>
      </c>
      <c r="E1202" s="5">
        <v>4</v>
      </c>
    </row>
    <row r="1203" spans="1:5" x14ac:dyDescent="0.25">
      <c r="A1203">
        <v>1202</v>
      </c>
      <c r="D1203" s="4">
        <v>3</v>
      </c>
      <c r="E1203" s="5">
        <v>4</v>
      </c>
    </row>
    <row r="1204" spans="1:5" x14ac:dyDescent="0.25">
      <c r="A1204">
        <v>1203</v>
      </c>
      <c r="D1204" s="4">
        <v>3</v>
      </c>
      <c r="E1204" s="5">
        <v>4</v>
      </c>
    </row>
    <row r="1205" spans="1:5" x14ac:dyDescent="0.25">
      <c r="A1205">
        <v>1204</v>
      </c>
      <c r="D1205" s="4">
        <v>3</v>
      </c>
      <c r="E1205" s="5">
        <v>4</v>
      </c>
    </row>
    <row r="1206" spans="1:5" x14ac:dyDescent="0.25">
      <c r="A1206">
        <v>1205</v>
      </c>
      <c r="D1206" s="4">
        <v>3</v>
      </c>
      <c r="E1206" s="5">
        <v>4</v>
      </c>
    </row>
    <row r="1207" spans="1:5" x14ac:dyDescent="0.25">
      <c r="A1207">
        <v>1206</v>
      </c>
      <c r="D1207" s="4">
        <v>3</v>
      </c>
      <c r="E1207" s="5">
        <v>4</v>
      </c>
    </row>
    <row r="1208" spans="1:5" x14ac:dyDescent="0.25">
      <c r="A1208">
        <v>1207</v>
      </c>
      <c r="D1208" s="4">
        <v>3</v>
      </c>
      <c r="E1208" s="5">
        <v>4</v>
      </c>
    </row>
    <row r="1209" spans="1:5" x14ac:dyDescent="0.25">
      <c r="A1209">
        <v>1208</v>
      </c>
      <c r="B1209" s="2">
        <v>1</v>
      </c>
    </row>
    <row r="1210" spans="1:5" x14ac:dyDescent="0.25">
      <c r="A1210">
        <v>1209</v>
      </c>
      <c r="B1210" s="2">
        <v>1</v>
      </c>
    </row>
    <row r="1211" spans="1:5" x14ac:dyDescent="0.25">
      <c r="A1211">
        <v>1210</v>
      </c>
      <c r="B1211" s="2">
        <v>1</v>
      </c>
    </row>
    <row r="1212" spans="1:5" x14ac:dyDescent="0.25">
      <c r="A1212">
        <v>1211</v>
      </c>
      <c r="B1212" s="2">
        <v>1</v>
      </c>
    </row>
    <row r="1213" spans="1:5" x14ac:dyDescent="0.25">
      <c r="A1213">
        <v>1212</v>
      </c>
      <c r="B1213" s="2">
        <v>1</v>
      </c>
    </row>
    <row r="1214" spans="1:5" x14ac:dyDescent="0.25">
      <c r="A1214">
        <v>1213</v>
      </c>
      <c r="B1214" s="2">
        <v>1</v>
      </c>
      <c r="C1214" s="3">
        <v>2</v>
      </c>
    </row>
    <row r="1215" spans="1:5" x14ac:dyDescent="0.25">
      <c r="A1215">
        <v>1214</v>
      </c>
      <c r="B1215" s="2">
        <v>1</v>
      </c>
      <c r="C1215" s="3">
        <v>2</v>
      </c>
    </row>
    <row r="1216" spans="1:5" x14ac:dyDescent="0.25">
      <c r="A1216">
        <v>1215</v>
      </c>
      <c r="B1216" s="2">
        <v>1</v>
      </c>
      <c r="C1216" s="3">
        <v>2</v>
      </c>
    </row>
    <row r="1217" spans="1:5" x14ac:dyDescent="0.25">
      <c r="A1217">
        <v>1216</v>
      </c>
      <c r="C1217" s="3">
        <v>2</v>
      </c>
    </row>
    <row r="1218" spans="1:5" x14ac:dyDescent="0.25">
      <c r="A1218">
        <v>1217</v>
      </c>
      <c r="C1218" s="3">
        <v>2</v>
      </c>
    </row>
    <row r="1219" spans="1:5" x14ac:dyDescent="0.25">
      <c r="A1219">
        <v>1218</v>
      </c>
      <c r="C1219" s="3">
        <v>2</v>
      </c>
    </row>
    <row r="1220" spans="1:5" x14ac:dyDescent="0.25">
      <c r="A1220">
        <v>1219</v>
      </c>
      <c r="C1220" s="3">
        <v>2</v>
      </c>
    </row>
    <row r="1221" spans="1:5" x14ac:dyDescent="0.25">
      <c r="A1221">
        <v>1220</v>
      </c>
      <c r="C1221" s="3">
        <v>2</v>
      </c>
    </row>
    <row r="1222" spans="1:5" x14ac:dyDescent="0.25">
      <c r="A1222">
        <v>1221</v>
      </c>
      <c r="C1222" s="3">
        <v>2</v>
      </c>
      <c r="D1222" s="4">
        <v>3</v>
      </c>
    </row>
    <row r="1223" spans="1:5" x14ac:dyDescent="0.25">
      <c r="A1223">
        <v>1222</v>
      </c>
      <c r="D1223" s="4">
        <v>3</v>
      </c>
      <c r="E1223" s="5">
        <v>4</v>
      </c>
    </row>
    <row r="1224" spans="1:5" x14ac:dyDescent="0.25">
      <c r="A1224">
        <v>1223</v>
      </c>
      <c r="D1224" s="4">
        <v>3</v>
      </c>
      <c r="E1224" s="5">
        <v>4</v>
      </c>
    </row>
    <row r="1225" spans="1:5" x14ac:dyDescent="0.25">
      <c r="A1225">
        <v>1224</v>
      </c>
      <c r="D1225" s="4">
        <v>3</v>
      </c>
      <c r="E1225" s="5">
        <v>4</v>
      </c>
    </row>
    <row r="1226" spans="1:5" x14ac:dyDescent="0.25">
      <c r="A1226">
        <v>1225</v>
      </c>
      <c r="D1226" s="4">
        <v>3</v>
      </c>
      <c r="E1226" s="5">
        <v>4</v>
      </c>
    </row>
    <row r="1227" spans="1:5" x14ac:dyDescent="0.25">
      <c r="A1227">
        <v>1226</v>
      </c>
      <c r="D1227" s="4">
        <v>3</v>
      </c>
      <c r="E1227" s="5">
        <v>4</v>
      </c>
    </row>
    <row r="1228" spans="1:5" x14ac:dyDescent="0.25">
      <c r="A1228">
        <v>1227</v>
      </c>
      <c r="D1228" s="4">
        <v>3</v>
      </c>
      <c r="E1228" s="5">
        <v>4</v>
      </c>
    </row>
    <row r="1229" spans="1:5" x14ac:dyDescent="0.25">
      <c r="A1229">
        <v>1228</v>
      </c>
      <c r="D1229" s="4">
        <v>3</v>
      </c>
      <c r="E1229" s="5">
        <v>4</v>
      </c>
    </row>
    <row r="1230" spans="1:5" x14ac:dyDescent="0.25">
      <c r="A1230">
        <v>1229</v>
      </c>
      <c r="D1230" s="4">
        <v>3</v>
      </c>
      <c r="E1230" s="5">
        <v>4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</row>
    <row r="1235" spans="1:5" x14ac:dyDescent="0.25">
      <c r="A1235">
        <v>1234</v>
      </c>
      <c r="B1235" s="2">
        <v>1</v>
      </c>
    </row>
    <row r="1236" spans="1:5" x14ac:dyDescent="0.25">
      <c r="A1236">
        <v>1235</v>
      </c>
      <c r="B1236" s="2">
        <v>1</v>
      </c>
      <c r="C1236" s="3">
        <v>2</v>
      </c>
    </row>
    <row r="1237" spans="1:5" x14ac:dyDescent="0.25">
      <c r="A1237">
        <v>1236</v>
      </c>
      <c r="B1237" s="2">
        <v>1</v>
      </c>
      <c r="C1237" s="3">
        <v>2</v>
      </c>
    </row>
    <row r="1238" spans="1:5" x14ac:dyDescent="0.25">
      <c r="A1238">
        <v>1237</v>
      </c>
      <c r="B1238" s="2">
        <v>1</v>
      </c>
      <c r="C1238" s="3">
        <v>2</v>
      </c>
    </row>
    <row r="1239" spans="1:5" x14ac:dyDescent="0.25">
      <c r="A1239">
        <v>1238</v>
      </c>
      <c r="B1239" s="2">
        <v>1</v>
      </c>
      <c r="C1239" s="3">
        <v>2</v>
      </c>
    </row>
    <row r="1240" spans="1:5" x14ac:dyDescent="0.25">
      <c r="A1240">
        <v>1239</v>
      </c>
      <c r="C1240" s="3">
        <v>2</v>
      </c>
    </row>
    <row r="1241" spans="1:5" x14ac:dyDescent="0.25">
      <c r="A1241">
        <v>1240</v>
      </c>
      <c r="C1241" s="3">
        <v>2</v>
      </c>
    </row>
    <row r="1242" spans="1:5" x14ac:dyDescent="0.25">
      <c r="A1242">
        <v>1241</v>
      </c>
      <c r="C1242" s="3">
        <v>2</v>
      </c>
    </row>
    <row r="1243" spans="1:5" x14ac:dyDescent="0.25">
      <c r="A1243">
        <v>1242</v>
      </c>
      <c r="C1243" s="3">
        <v>2</v>
      </c>
    </row>
    <row r="1244" spans="1:5" x14ac:dyDescent="0.25">
      <c r="A1244">
        <v>1243</v>
      </c>
      <c r="D1244" s="4">
        <v>3</v>
      </c>
      <c r="E1244" s="5">
        <v>4</v>
      </c>
    </row>
    <row r="1245" spans="1:5" x14ac:dyDescent="0.25">
      <c r="A1245">
        <v>1244</v>
      </c>
      <c r="D1245" s="4">
        <v>3</v>
      </c>
      <c r="E1245" s="5">
        <v>4</v>
      </c>
    </row>
    <row r="1246" spans="1:5" x14ac:dyDescent="0.25">
      <c r="A1246">
        <v>1245</v>
      </c>
      <c r="D1246" s="4">
        <v>3</v>
      </c>
      <c r="E1246" s="5">
        <v>4</v>
      </c>
    </row>
    <row r="1247" spans="1:5" x14ac:dyDescent="0.25">
      <c r="A1247">
        <v>1246</v>
      </c>
      <c r="D1247" s="4">
        <v>3</v>
      </c>
      <c r="E1247" s="5">
        <v>4</v>
      </c>
    </row>
    <row r="1248" spans="1:5" x14ac:dyDescent="0.25">
      <c r="A1248">
        <v>1247</v>
      </c>
      <c r="D1248" s="4">
        <v>3</v>
      </c>
      <c r="E1248" s="5">
        <v>4</v>
      </c>
    </row>
    <row r="1249" spans="1:5" x14ac:dyDescent="0.25">
      <c r="A1249">
        <v>1248</v>
      </c>
      <c r="D1249" s="4">
        <v>3</v>
      </c>
      <c r="E1249" s="5">
        <v>4</v>
      </c>
    </row>
    <row r="1250" spans="1:5" x14ac:dyDescent="0.25">
      <c r="A1250">
        <v>1249</v>
      </c>
      <c r="D1250" s="4">
        <v>3</v>
      </c>
      <c r="E1250" s="5">
        <v>4</v>
      </c>
    </row>
    <row r="1251" spans="1:5" x14ac:dyDescent="0.25">
      <c r="A1251">
        <v>1250</v>
      </c>
      <c r="D1251" s="4">
        <v>3</v>
      </c>
      <c r="E1251" s="5">
        <v>4</v>
      </c>
    </row>
    <row r="1252" spans="1:5" x14ac:dyDescent="0.25">
      <c r="A1252">
        <v>1251</v>
      </c>
    </row>
    <row r="1253" spans="1:5" x14ac:dyDescent="0.25">
      <c r="A1253">
        <v>1252</v>
      </c>
    </row>
    <row r="1254" spans="1:5" x14ac:dyDescent="0.25">
      <c r="A1254">
        <v>1253</v>
      </c>
      <c r="B1254" s="2">
        <v>1</v>
      </c>
    </row>
    <row r="1255" spans="1:5" x14ac:dyDescent="0.25">
      <c r="A1255">
        <v>1254</v>
      </c>
      <c r="B1255" s="2">
        <v>1</v>
      </c>
    </row>
    <row r="1256" spans="1:5" x14ac:dyDescent="0.25">
      <c r="A1256">
        <v>1255</v>
      </c>
      <c r="B1256" s="2">
        <v>1</v>
      </c>
    </row>
    <row r="1257" spans="1:5" x14ac:dyDescent="0.25">
      <c r="A1257">
        <v>1256</v>
      </c>
      <c r="B1257" s="2">
        <v>1</v>
      </c>
      <c r="C1257" s="3">
        <v>2</v>
      </c>
    </row>
    <row r="1258" spans="1:5" x14ac:dyDescent="0.25">
      <c r="A1258">
        <v>1257</v>
      </c>
      <c r="B1258" s="2">
        <v>1</v>
      </c>
      <c r="C1258" s="3">
        <v>2</v>
      </c>
    </row>
    <row r="1259" spans="1:5" x14ac:dyDescent="0.25">
      <c r="A1259">
        <v>1258</v>
      </c>
      <c r="B1259" s="2">
        <v>1</v>
      </c>
      <c r="C1259" s="3">
        <v>2</v>
      </c>
    </row>
    <row r="1260" spans="1:5" x14ac:dyDescent="0.25">
      <c r="A1260">
        <v>1259</v>
      </c>
      <c r="B1260" s="2">
        <v>1</v>
      </c>
      <c r="C1260" s="3">
        <v>2</v>
      </c>
    </row>
    <row r="1261" spans="1:5" x14ac:dyDescent="0.25">
      <c r="A1261">
        <v>1260</v>
      </c>
      <c r="C1261" s="3">
        <v>2</v>
      </c>
    </row>
    <row r="1262" spans="1:5" x14ac:dyDescent="0.25">
      <c r="A1262">
        <v>1261</v>
      </c>
      <c r="C1262" s="3">
        <v>2</v>
      </c>
    </row>
    <row r="1263" spans="1:5" x14ac:dyDescent="0.25">
      <c r="A1263">
        <v>1262</v>
      </c>
      <c r="C1263" s="3">
        <v>2</v>
      </c>
    </row>
    <row r="1264" spans="1:5" x14ac:dyDescent="0.25">
      <c r="A1264">
        <v>1263</v>
      </c>
      <c r="C1264" s="3">
        <v>2</v>
      </c>
    </row>
    <row r="1265" spans="1:5" x14ac:dyDescent="0.25">
      <c r="A1265">
        <v>1264</v>
      </c>
    </row>
    <row r="1266" spans="1:5" x14ac:dyDescent="0.25">
      <c r="A1266">
        <v>1265</v>
      </c>
      <c r="E1266" s="5">
        <v>4</v>
      </c>
    </row>
    <row r="1267" spans="1:5" x14ac:dyDescent="0.25">
      <c r="A1267">
        <v>1266</v>
      </c>
      <c r="D1267" s="4">
        <v>3</v>
      </c>
      <c r="E1267" s="5">
        <v>4</v>
      </c>
    </row>
    <row r="1268" spans="1:5" x14ac:dyDescent="0.25">
      <c r="A1268">
        <v>1267</v>
      </c>
      <c r="D1268" s="4">
        <v>3</v>
      </c>
      <c r="E1268" s="5">
        <v>4</v>
      </c>
    </row>
    <row r="1269" spans="1:5" x14ac:dyDescent="0.25">
      <c r="A1269">
        <v>1268</v>
      </c>
      <c r="D1269" s="4">
        <v>3</v>
      </c>
      <c r="E1269" s="5">
        <v>4</v>
      </c>
    </row>
    <row r="1270" spans="1:5" x14ac:dyDescent="0.25">
      <c r="A1270">
        <v>1269</v>
      </c>
      <c r="D1270" s="4">
        <v>3</v>
      </c>
      <c r="E1270" s="5">
        <v>4</v>
      </c>
    </row>
    <row r="1271" spans="1:5" x14ac:dyDescent="0.25">
      <c r="A1271">
        <v>1270</v>
      </c>
      <c r="D1271" s="4">
        <v>3</v>
      </c>
      <c r="E1271" s="5">
        <v>4</v>
      </c>
    </row>
    <row r="1272" spans="1:5" x14ac:dyDescent="0.25">
      <c r="A1272">
        <v>1271</v>
      </c>
      <c r="D1272" s="4">
        <v>3</v>
      </c>
      <c r="E1272" s="5">
        <v>4</v>
      </c>
    </row>
    <row r="1273" spans="1:5" x14ac:dyDescent="0.25">
      <c r="A1273">
        <v>1272</v>
      </c>
      <c r="D1273" s="4">
        <v>3</v>
      </c>
      <c r="E1273" s="5">
        <v>4</v>
      </c>
    </row>
    <row r="1274" spans="1:5" x14ac:dyDescent="0.25">
      <c r="A1274">
        <v>1273</v>
      </c>
      <c r="B1274" s="2">
        <v>1</v>
      </c>
      <c r="D1274" s="4">
        <v>3</v>
      </c>
      <c r="E1274" s="5">
        <v>4</v>
      </c>
    </row>
    <row r="1275" spans="1:5" x14ac:dyDescent="0.25">
      <c r="A1275">
        <v>1274</v>
      </c>
      <c r="B1275" s="2">
        <v>1</v>
      </c>
    </row>
    <row r="1276" spans="1:5" x14ac:dyDescent="0.25">
      <c r="A1276">
        <v>1275</v>
      </c>
      <c r="B1276" s="2">
        <v>1</v>
      </c>
    </row>
    <row r="1277" spans="1:5" x14ac:dyDescent="0.25">
      <c r="A1277">
        <v>1276</v>
      </c>
      <c r="B1277" s="2">
        <v>1</v>
      </c>
    </row>
    <row r="1278" spans="1:5" x14ac:dyDescent="0.25">
      <c r="A1278">
        <v>1277</v>
      </c>
      <c r="B1278" s="2">
        <v>1</v>
      </c>
    </row>
    <row r="1279" spans="1:5" x14ac:dyDescent="0.25">
      <c r="A1279">
        <v>1278</v>
      </c>
      <c r="B1279" s="2">
        <v>1</v>
      </c>
      <c r="C1279" s="3">
        <v>2</v>
      </c>
    </row>
    <row r="1280" spans="1:5" x14ac:dyDescent="0.25">
      <c r="A1280">
        <v>1279</v>
      </c>
      <c r="B1280" s="2">
        <v>1</v>
      </c>
      <c r="C1280" s="3">
        <v>2</v>
      </c>
    </row>
    <row r="1281" spans="1:5" x14ac:dyDescent="0.25">
      <c r="A1281">
        <v>1280</v>
      </c>
      <c r="B1281" s="2">
        <v>1</v>
      </c>
      <c r="C1281" s="3">
        <v>2</v>
      </c>
    </row>
    <row r="1282" spans="1:5" x14ac:dyDescent="0.25">
      <c r="A1282">
        <v>1281</v>
      </c>
      <c r="C1282" s="3">
        <v>2</v>
      </c>
    </row>
    <row r="1283" spans="1:5" x14ac:dyDescent="0.25">
      <c r="A1283">
        <v>1282</v>
      </c>
      <c r="C1283" s="3">
        <v>2</v>
      </c>
    </row>
    <row r="1284" spans="1:5" x14ac:dyDescent="0.25">
      <c r="A1284">
        <v>1283</v>
      </c>
      <c r="C1284" s="3">
        <v>2</v>
      </c>
    </row>
    <row r="1285" spans="1:5" x14ac:dyDescent="0.25">
      <c r="A1285">
        <v>1284</v>
      </c>
      <c r="C1285" s="3">
        <v>2</v>
      </c>
    </row>
    <row r="1286" spans="1:5" x14ac:dyDescent="0.25">
      <c r="A1286">
        <v>1285</v>
      </c>
      <c r="C1286" s="3">
        <v>2</v>
      </c>
    </row>
    <row r="1287" spans="1:5" x14ac:dyDescent="0.25">
      <c r="A1287">
        <v>1286</v>
      </c>
    </row>
    <row r="1288" spans="1:5" x14ac:dyDescent="0.25">
      <c r="A1288">
        <v>1287</v>
      </c>
      <c r="D1288" s="4">
        <v>3</v>
      </c>
      <c r="E1288" s="5">
        <v>4</v>
      </c>
    </row>
    <row r="1289" spans="1:5" x14ac:dyDescent="0.25">
      <c r="A1289">
        <v>1288</v>
      </c>
      <c r="D1289" s="4">
        <v>3</v>
      </c>
      <c r="E1289" s="5">
        <v>4</v>
      </c>
    </row>
    <row r="1290" spans="1:5" x14ac:dyDescent="0.25">
      <c r="A1290">
        <v>1289</v>
      </c>
      <c r="D1290" s="4">
        <v>3</v>
      </c>
      <c r="E1290" s="5">
        <v>4</v>
      </c>
    </row>
    <row r="1291" spans="1:5" x14ac:dyDescent="0.25">
      <c r="A1291">
        <v>1290</v>
      </c>
      <c r="D1291" s="4">
        <v>3</v>
      </c>
      <c r="E1291" s="5">
        <v>4</v>
      </c>
    </row>
    <row r="1292" spans="1:5" x14ac:dyDescent="0.25">
      <c r="A1292">
        <v>1291</v>
      </c>
      <c r="D1292" s="4">
        <v>3</v>
      </c>
      <c r="E1292" s="5">
        <v>4</v>
      </c>
    </row>
    <row r="1293" spans="1:5" x14ac:dyDescent="0.25">
      <c r="A1293">
        <v>1292</v>
      </c>
      <c r="D1293" s="4">
        <v>3</v>
      </c>
      <c r="E1293" s="5">
        <v>4</v>
      </c>
    </row>
    <row r="1294" spans="1:5" x14ac:dyDescent="0.25">
      <c r="A1294">
        <v>1293</v>
      </c>
      <c r="B1294" s="2">
        <v>1</v>
      </c>
      <c r="D1294" s="4">
        <v>3</v>
      </c>
      <c r="E1294" s="5">
        <v>4</v>
      </c>
    </row>
    <row r="1295" spans="1:5" x14ac:dyDescent="0.25">
      <c r="A1295">
        <v>1294</v>
      </c>
      <c r="B1295" s="2">
        <v>1</v>
      </c>
      <c r="D1295" s="4">
        <v>3</v>
      </c>
      <c r="E1295" s="5">
        <v>4</v>
      </c>
    </row>
    <row r="1296" spans="1:5" x14ac:dyDescent="0.25">
      <c r="A1296">
        <v>1295</v>
      </c>
      <c r="B1296" s="2">
        <v>1</v>
      </c>
    </row>
    <row r="1297" spans="1:5" x14ac:dyDescent="0.25">
      <c r="A1297">
        <v>1296</v>
      </c>
      <c r="B1297" s="2">
        <v>1</v>
      </c>
    </row>
    <row r="1298" spans="1:5" x14ac:dyDescent="0.25">
      <c r="A1298">
        <v>1297</v>
      </c>
      <c r="B1298" s="2">
        <v>1</v>
      </c>
    </row>
    <row r="1299" spans="1:5" x14ac:dyDescent="0.25">
      <c r="A1299">
        <v>1298</v>
      </c>
      <c r="B1299" s="2">
        <v>1</v>
      </c>
    </row>
    <row r="1300" spans="1:5" x14ac:dyDescent="0.25">
      <c r="A1300">
        <v>1299</v>
      </c>
      <c r="B1300" s="2">
        <v>1</v>
      </c>
      <c r="C1300" s="3">
        <v>2</v>
      </c>
    </row>
    <row r="1301" spans="1:5" x14ac:dyDescent="0.25">
      <c r="A1301">
        <v>1300</v>
      </c>
      <c r="B1301" s="2">
        <v>1</v>
      </c>
      <c r="C1301" s="3">
        <v>2</v>
      </c>
    </row>
    <row r="1302" spans="1:5" x14ac:dyDescent="0.25">
      <c r="A1302">
        <v>1301</v>
      </c>
      <c r="B1302" s="2">
        <v>1</v>
      </c>
      <c r="C1302" s="3">
        <v>2</v>
      </c>
    </row>
    <row r="1303" spans="1:5" x14ac:dyDescent="0.25">
      <c r="A1303">
        <v>1302</v>
      </c>
      <c r="B1303" s="2">
        <v>1</v>
      </c>
      <c r="C1303" s="3">
        <v>2</v>
      </c>
    </row>
    <row r="1304" spans="1:5" x14ac:dyDescent="0.25">
      <c r="A1304">
        <v>1303</v>
      </c>
      <c r="C1304" s="3">
        <v>2</v>
      </c>
    </row>
    <row r="1305" spans="1:5" x14ac:dyDescent="0.25">
      <c r="A1305">
        <v>1304</v>
      </c>
      <c r="C1305" s="3">
        <v>2</v>
      </c>
    </row>
    <row r="1306" spans="1:5" x14ac:dyDescent="0.25">
      <c r="A1306">
        <v>1305</v>
      </c>
      <c r="C1306" s="3">
        <v>2</v>
      </c>
    </row>
    <row r="1307" spans="1:5" x14ac:dyDescent="0.25">
      <c r="A1307">
        <v>1306</v>
      </c>
      <c r="C1307" s="3">
        <v>2</v>
      </c>
    </row>
    <row r="1308" spans="1:5" x14ac:dyDescent="0.25">
      <c r="A1308">
        <v>1307</v>
      </c>
      <c r="C1308" s="3">
        <v>2</v>
      </c>
    </row>
    <row r="1309" spans="1:5" x14ac:dyDescent="0.25">
      <c r="A1309">
        <v>1308</v>
      </c>
      <c r="D1309" s="4">
        <v>3</v>
      </c>
    </row>
    <row r="1310" spans="1:5" x14ac:dyDescent="0.25">
      <c r="A1310">
        <v>1309</v>
      </c>
      <c r="D1310" s="4">
        <v>3</v>
      </c>
      <c r="E1310" s="5">
        <v>4</v>
      </c>
    </row>
    <row r="1311" spans="1:5" x14ac:dyDescent="0.25">
      <c r="A1311">
        <v>1310</v>
      </c>
      <c r="D1311" s="4">
        <v>3</v>
      </c>
      <c r="E1311" s="5">
        <v>4</v>
      </c>
    </row>
    <row r="1312" spans="1:5" x14ac:dyDescent="0.25">
      <c r="A1312">
        <v>1311</v>
      </c>
      <c r="D1312" s="4">
        <v>3</v>
      </c>
      <c r="E1312" s="5">
        <v>4</v>
      </c>
    </row>
    <row r="1313" spans="1:5" x14ac:dyDescent="0.25">
      <c r="A1313">
        <v>1312</v>
      </c>
      <c r="D1313" s="4">
        <v>3</v>
      </c>
      <c r="E1313" s="5">
        <v>4</v>
      </c>
    </row>
    <row r="1314" spans="1:5" x14ac:dyDescent="0.25">
      <c r="A1314">
        <v>1313</v>
      </c>
      <c r="D1314" s="4">
        <v>3</v>
      </c>
      <c r="E1314" s="5">
        <v>4</v>
      </c>
    </row>
    <row r="1315" spans="1:5" x14ac:dyDescent="0.25">
      <c r="A1315">
        <v>1314</v>
      </c>
      <c r="D1315" s="4">
        <v>3</v>
      </c>
      <c r="E1315" s="5">
        <v>4</v>
      </c>
    </row>
    <row r="1316" spans="1:5" x14ac:dyDescent="0.25">
      <c r="A1316">
        <v>1315</v>
      </c>
      <c r="B1316" s="2">
        <v>1</v>
      </c>
      <c r="D1316" s="4">
        <v>3</v>
      </c>
      <c r="E1316" s="5">
        <v>4</v>
      </c>
    </row>
    <row r="1317" spans="1:5" x14ac:dyDescent="0.25">
      <c r="A1317">
        <v>1316</v>
      </c>
      <c r="B1317" s="2">
        <v>1</v>
      </c>
      <c r="D1317" s="4">
        <v>3</v>
      </c>
      <c r="E1317" s="5">
        <v>4</v>
      </c>
    </row>
    <row r="1318" spans="1:5" x14ac:dyDescent="0.25">
      <c r="A1318">
        <v>1317</v>
      </c>
      <c r="B1318" s="2">
        <v>1</v>
      </c>
      <c r="E1318" s="5">
        <v>4</v>
      </c>
    </row>
    <row r="1319" spans="1:5" x14ac:dyDescent="0.25">
      <c r="A1319">
        <v>1318</v>
      </c>
      <c r="B1319" s="2">
        <v>1</v>
      </c>
    </row>
    <row r="1320" spans="1:5" x14ac:dyDescent="0.25">
      <c r="A1320">
        <v>1319</v>
      </c>
      <c r="B1320" s="2">
        <v>1</v>
      </c>
    </row>
    <row r="1321" spans="1:5" x14ac:dyDescent="0.25">
      <c r="A1321">
        <v>1320</v>
      </c>
      <c r="B1321" s="2">
        <v>1</v>
      </c>
    </row>
    <row r="1322" spans="1:5" x14ac:dyDescent="0.25">
      <c r="A1322">
        <v>1321</v>
      </c>
      <c r="B1322" s="2">
        <v>1</v>
      </c>
      <c r="C1322" s="3">
        <v>2</v>
      </c>
    </row>
    <row r="1323" spans="1:5" x14ac:dyDescent="0.25">
      <c r="A1323">
        <v>1322</v>
      </c>
      <c r="B1323" s="2">
        <v>1</v>
      </c>
      <c r="C1323" s="3">
        <v>2</v>
      </c>
    </row>
    <row r="1324" spans="1:5" x14ac:dyDescent="0.25">
      <c r="A1324">
        <v>1323</v>
      </c>
      <c r="B1324" s="2">
        <v>1</v>
      </c>
      <c r="C1324" s="3">
        <v>2</v>
      </c>
    </row>
    <row r="1325" spans="1:5" x14ac:dyDescent="0.25">
      <c r="A1325">
        <v>1324</v>
      </c>
      <c r="B1325" s="2">
        <v>1</v>
      </c>
      <c r="C1325" s="3">
        <v>2</v>
      </c>
    </row>
    <row r="1326" spans="1:5" x14ac:dyDescent="0.25">
      <c r="A1326">
        <v>1325</v>
      </c>
      <c r="C1326" s="3">
        <v>2</v>
      </c>
    </row>
    <row r="1327" spans="1:5" x14ac:dyDescent="0.25">
      <c r="A1327">
        <v>1326</v>
      </c>
      <c r="C1327" s="3">
        <v>2</v>
      </c>
    </row>
    <row r="1328" spans="1:5" x14ac:dyDescent="0.25">
      <c r="A1328">
        <v>1327</v>
      </c>
      <c r="C1328" s="3">
        <v>2</v>
      </c>
    </row>
    <row r="1329" spans="1:6" x14ac:dyDescent="0.25">
      <c r="A1329">
        <v>1328</v>
      </c>
      <c r="C1329" s="3">
        <v>2</v>
      </c>
    </row>
    <row r="1330" spans="1:6" x14ac:dyDescent="0.25">
      <c r="A1330">
        <v>1329</v>
      </c>
      <c r="C1330" s="3">
        <v>2</v>
      </c>
    </row>
    <row r="1331" spans="1:6" x14ac:dyDescent="0.25">
      <c r="A1331">
        <v>1330</v>
      </c>
      <c r="C1331" s="3">
        <v>2</v>
      </c>
    </row>
    <row r="1332" spans="1:6" x14ac:dyDescent="0.25">
      <c r="A1332">
        <v>1331</v>
      </c>
      <c r="D1332" s="4">
        <v>3</v>
      </c>
      <c r="E1332" s="5">
        <v>4</v>
      </c>
    </row>
    <row r="1333" spans="1:6" x14ac:dyDescent="0.25">
      <c r="A1333">
        <v>1332</v>
      </c>
      <c r="D1333" s="4">
        <v>3</v>
      </c>
      <c r="E1333" s="5">
        <v>4</v>
      </c>
      <c r="F133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B54F-587B-4215-A772-762C86F8BD2D}">
  <dimension ref="A1:EA68"/>
  <sheetViews>
    <sheetView topLeftCell="AI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292</v>
      </c>
      <c r="AP1" t="s">
        <v>293</v>
      </c>
      <c r="AQ1" t="s">
        <v>294</v>
      </c>
      <c r="AR1" t="s">
        <v>295</v>
      </c>
      <c r="AT1" t="s">
        <v>296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314</v>
      </c>
      <c r="BS1" t="s">
        <v>315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51.599117</v>
      </c>
      <c r="B2">
        <v>7.6114059999999997</v>
      </c>
      <c r="C2">
        <v>58.667659</v>
      </c>
      <c r="D2">
        <v>5.8914059999999999</v>
      </c>
      <c r="E2">
        <v>55.169376</v>
      </c>
      <c r="F2">
        <v>8.0617699999999992</v>
      </c>
      <c r="G2">
        <v>58.648281000000004</v>
      </c>
      <c r="H2">
        <v>4.7443229999999996</v>
      </c>
      <c r="K2">
        <f>(13/200)</f>
        <v>6.5000000000000002E-2</v>
      </c>
      <c r="L2">
        <f>(15/200)</f>
        <v>7.4999999999999997E-2</v>
      </c>
      <c r="M2">
        <f>(12/200)</f>
        <v>0.06</v>
      </c>
      <c r="N2">
        <f>(12/200)</f>
        <v>0.06</v>
      </c>
      <c r="P2">
        <f>(11/200)</f>
        <v>5.5E-2</v>
      </c>
      <c r="Q2">
        <f>(10/200)</f>
        <v>0.05</v>
      </c>
      <c r="R2">
        <f>(11/200)</f>
        <v>5.5E-2</v>
      </c>
      <c r="S2">
        <f>(11/200)</f>
        <v>5.5E-2</v>
      </c>
      <c r="U2">
        <f>0.065+0.055</f>
        <v>0.12</v>
      </c>
      <c r="V2">
        <f>0.075+0.05</f>
        <v>0.125</v>
      </c>
      <c r="W2">
        <f>0.06+0.055</f>
        <v>0.11499999999999999</v>
      </c>
      <c r="X2">
        <f>0.06+0.055</f>
        <v>0.11499999999999999</v>
      </c>
      <c r="Z2">
        <f>SQRT((ABS($A$3-$A$2)^2+(ABS($B$3-$B$2)^2)))</f>
        <v>21.143617599224346</v>
      </c>
      <c r="AA2">
        <f>SQRT((ABS($C$3-$C$2)^2+(ABS($D$3-$D$2)^2)))</f>
        <v>20.152859083514507</v>
      </c>
      <c r="AB2">
        <f>SQRT((ABS($E$3-$E$2)^2+(ABS($F$3-$F$2)^2)))</f>
        <v>20.674398243299493</v>
      </c>
      <c r="AC2">
        <f>SQRT((ABS($G$3-$G$2)^2+(ABS($H$3-$H$2)^2)))</f>
        <v>19.700702316218123</v>
      </c>
      <c r="AE2">
        <f>(COUNTA(U2:U12)/SUM(U2:U12))</f>
        <v>8.9552238805970159</v>
      </c>
      <c r="AF2">
        <f>(COUNTA(V2:V12)/SUM(V2:V12))</f>
        <v>8.8669950738916263</v>
      </c>
      <c r="AG2">
        <f>(COUNTA(W2:W12)/SUM(W2:W12))</f>
        <v>8.8888888888888893</v>
      </c>
      <c r="AH2">
        <f>(COUNTA(X2:X12)/SUM(X2:X12))</f>
        <v>8.8888888888888893</v>
      </c>
      <c r="AJ2">
        <f>1/0.12</f>
        <v>8.3333333333333339</v>
      </c>
      <c r="AK2">
        <f>1/0.125</f>
        <v>8</v>
      </c>
      <c r="AL2">
        <f>1/0.115</f>
        <v>8.695652173913043</v>
      </c>
      <c r="AM2">
        <f>1/0.115</f>
        <v>8.695652173913043</v>
      </c>
      <c r="AO2">
        <f t="shared" ref="AO2:AO10" si="0">$Z2/$U2</f>
        <v>176.19681332686955</v>
      </c>
      <c r="AP2">
        <f t="shared" ref="AP2:AP10" si="1">$AA2/$V2</f>
        <v>161.22287266811605</v>
      </c>
      <c r="AQ2">
        <f t="shared" ref="AQ2:AQ9" si="2">$AB2/$W2</f>
        <v>179.77737602869126</v>
      </c>
      <c r="AR2">
        <f t="shared" ref="AR2:AR9" si="3">$AC2/$X2</f>
        <v>171.31045492363586</v>
      </c>
      <c r="AT2">
        <f>AT4/AT6</f>
        <v>209.79466114987545</v>
      </c>
      <c r="AV2">
        <f>((0.065/0.12)*100)</f>
        <v>54.166666666666671</v>
      </c>
      <c r="AW2">
        <f>((0.075/0.125)*100)</f>
        <v>60</v>
      </c>
      <c r="AX2">
        <f>((0.06/0.115)*100)</f>
        <v>52.173913043478258</v>
      </c>
      <c r="AY2">
        <f>((0.06/0.115)*100)</f>
        <v>52.173913043478258</v>
      </c>
      <c r="BA2">
        <f>((0.055/0.12)*100)</f>
        <v>45.833333333333336</v>
      </c>
      <c r="BB2">
        <f>((0.05/0.125)*100)</f>
        <v>40</v>
      </c>
      <c r="BC2">
        <f>((0.055/0.115)*100)</f>
        <v>47.826086956521735</v>
      </c>
      <c r="BD2">
        <f>((0.055/0.115)*100)</f>
        <v>47.826086956521735</v>
      </c>
      <c r="BF2">
        <f>ABS($B$2-$D$2)</f>
        <v>1.7199999999999998</v>
      </c>
      <c r="BG2">
        <f>ABS($F$2-$H$2)</f>
        <v>3.3174469999999996</v>
      </c>
      <c r="BL2">
        <f>SQRT((ABS($A$2-$E$2)^2+(ABS($B$2-$F$2)^2)))</f>
        <v>3.5985520782082618</v>
      </c>
      <c r="BM2">
        <f>SQRT((ABS($C$2-$G$2)^2+(ABS($D$2-$H$2)^2)))</f>
        <v>1.1472466673619064</v>
      </c>
      <c r="BO2">
        <f>SQRT((ABS($A$2-$G$2)^2+(ABS($B$2-$H$2)^2)))</f>
        <v>7.6099197123087352</v>
      </c>
      <c r="BP2">
        <f>SQRT((ABS($C$2-$E$2)^2+(ABS($D$2-$F$2)^2)))</f>
        <v>4.116851204571887</v>
      </c>
      <c r="BR2">
        <f>DEGREES(ACOS((4.80710251574001^2+20.6743982432995^2-17.7269947346639^2)/(2*4.80710251574001*20.6743982432995)))</f>
        <v>46.710313497921852</v>
      </c>
      <c r="BS2">
        <f>DEGREES(ACOS((17.7269947346639^2+19.7007023162181^2-4.49611991943953^2)/(2*17.7269947346639*19.7007023162181)))</f>
        <v>12.409887880253484</v>
      </c>
      <c r="BU2">
        <v>13</v>
      </c>
      <c r="BV2">
        <v>6</v>
      </c>
      <c r="BW2">
        <v>4</v>
      </c>
      <c r="BX2">
        <v>7</v>
      </c>
      <c r="BY2">
        <v>15</v>
      </c>
      <c r="BZ2">
        <v>6</v>
      </c>
      <c r="CA2">
        <v>7</v>
      </c>
      <c r="CB2">
        <v>4</v>
      </c>
      <c r="CC2">
        <v>12</v>
      </c>
      <c r="CD2">
        <v>4</v>
      </c>
      <c r="CE2">
        <v>7</v>
      </c>
      <c r="CF2">
        <v>9</v>
      </c>
      <c r="CG2">
        <v>12</v>
      </c>
      <c r="CH2">
        <v>7</v>
      </c>
      <c r="CI2">
        <v>4</v>
      </c>
      <c r="CJ2">
        <v>9</v>
      </c>
      <c r="CL2">
        <v>11</v>
      </c>
      <c r="CM2">
        <v>3</v>
      </c>
      <c r="CN2">
        <v>0</v>
      </c>
      <c r="CO2">
        <v>0</v>
      </c>
      <c r="CP2">
        <v>10</v>
      </c>
      <c r="CQ2">
        <v>3</v>
      </c>
      <c r="CR2">
        <v>3</v>
      </c>
      <c r="CS2">
        <v>0</v>
      </c>
      <c r="CT2">
        <v>11</v>
      </c>
      <c r="CU2">
        <v>2</v>
      </c>
      <c r="CV2">
        <v>3</v>
      </c>
      <c r="CW2">
        <v>8</v>
      </c>
      <c r="CX2">
        <v>11</v>
      </c>
      <c r="CY2">
        <v>5</v>
      </c>
      <c r="CZ2">
        <v>0</v>
      </c>
      <c r="DA2">
        <v>8</v>
      </c>
      <c r="DC2">
        <f>((6/13)*100)</f>
        <v>46.153846153846153</v>
      </c>
      <c r="DD2">
        <f>((4/13)*100)</f>
        <v>30.76923076923077</v>
      </c>
      <c r="DE2">
        <f>((7/13)*100)</f>
        <v>53.846153846153847</v>
      </c>
      <c r="DF2">
        <f>((6/15)*100)</f>
        <v>40</v>
      </c>
      <c r="DG2">
        <f>((7/15)*100)</f>
        <v>46.666666666666664</v>
      </c>
      <c r="DH2">
        <f>((4/15)*100)</f>
        <v>26.666666666666668</v>
      </c>
      <c r="DI2">
        <f>((4/12)*100)</f>
        <v>33.333333333333329</v>
      </c>
      <c r="DJ2">
        <f>((7/12)*100)</f>
        <v>58.333333333333336</v>
      </c>
      <c r="DK2">
        <f>((9/12)*100)</f>
        <v>75</v>
      </c>
      <c r="DL2">
        <f>((7/12)*100)</f>
        <v>58.333333333333336</v>
      </c>
      <c r="DM2">
        <f>((4/12)*100)</f>
        <v>33.333333333333329</v>
      </c>
      <c r="DN2">
        <f>((9/12)*100)</f>
        <v>75</v>
      </c>
      <c r="DP2">
        <f>((3/11)*100)</f>
        <v>27.27272727272727</v>
      </c>
      <c r="DQ2">
        <f>((0/11)*100)</f>
        <v>0</v>
      </c>
      <c r="DR2">
        <f>((0/11)*100)</f>
        <v>0</v>
      </c>
      <c r="DS2">
        <f>((3/10)*100)</f>
        <v>30</v>
      </c>
      <c r="DT2">
        <f>((3/10)*100)</f>
        <v>30</v>
      </c>
      <c r="DU2">
        <f>((0/10)*100)</f>
        <v>0</v>
      </c>
      <c r="DV2">
        <f>((2/11)*100)</f>
        <v>18.181818181818183</v>
      </c>
      <c r="DW2">
        <f>((3/11)*100)</f>
        <v>27.27272727272727</v>
      </c>
      <c r="DX2">
        <f>((8/11)*100)</f>
        <v>72.727272727272734</v>
      </c>
      <c r="DY2">
        <f>((5/11)*100)</f>
        <v>45.454545454545453</v>
      </c>
      <c r="DZ2">
        <f>((0/11)*100)</f>
        <v>0</v>
      </c>
      <c r="EA2">
        <f>((8/11)*100)</f>
        <v>72.727272727272734</v>
      </c>
    </row>
    <row r="3" spans="1:131" x14ac:dyDescent="0.25">
      <c r="A3">
        <v>72.740815000000012</v>
      </c>
      <c r="B3">
        <v>7.8963109999999999</v>
      </c>
      <c r="C3">
        <v>78.815606000000002</v>
      </c>
      <c r="D3">
        <v>6.3363339999999999</v>
      </c>
      <c r="E3">
        <v>75.814080000000004</v>
      </c>
      <c r="F3">
        <v>9.1694429999999993</v>
      </c>
      <c r="G3">
        <v>78.336430000000007</v>
      </c>
      <c r="H3">
        <v>5.4475020000000001</v>
      </c>
      <c r="K3">
        <f>(15/200)</f>
        <v>7.4999999999999997E-2</v>
      </c>
      <c r="L3">
        <f>(14/200)</f>
        <v>7.0000000000000007E-2</v>
      </c>
      <c r="M3">
        <f>(15/200)</f>
        <v>7.4999999999999997E-2</v>
      </c>
      <c r="N3">
        <f>(13/200)</f>
        <v>6.5000000000000002E-2</v>
      </c>
      <c r="P3">
        <f>(10/200)</f>
        <v>0.05</v>
      </c>
      <c r="Q3">
        <f>(9/200)</f>
        <v>4.4999999999999998E-2</v>
      </c>
      <c r="R3">
        <f>(10/200)</f>
        <v>0.05</v>
      </c>
      <c r="S3">
        <f>(10/200)</f>
        <v>0.05</v>
      </c>
      <c r="U3">
        <f>0.075+0.05</f>
        <v>0.125</v>
      </c>
      <c r="V3">
        <f>0.07+0.045</f>
        <v>0.115</v>
      </c>
      <c r="W3">
        <f>0.075+0.05</f>
        <v>0.125</v>
      </c>
      <c r="X3">
        <f>0.065+0.05</f>
        <v>0.115</v>
      </c>
      <c r="Z3">
        <f>SQRT((ABS($A$4-$A$3)^2+(ABS($B$4-$B$3)^2)))</f>
        <v>21.240221970310504</v>
      </c>
      <c r="AA3">
        <f>SQRT((ABS($C$4-$C$3)^2+(ABS($D$4-$D$3)^2)))</f>
        <v>22.069598995935952</v>
      </c>
      <c r="AB3">
        <f>SQRT((ABS($E$4-$E$3)^2+(ABS($F$4-$F$3)^2)))</f>
        <v>23.705190837644864</v>
      </c>
      <c r="AC3">
        <f>SQRT((ABS($G$4-$G$3)^2+(ABS($H$4-$H$3)^2)))</f>
        <v>22.862610352138887</v>
      </c>
      <c r="AJ3">
        <f>1/0.125</f>
        <v>8</v>
      </c>
      <c r="AK3">
        <f>1/0.115</f>
        <v>8.695652173913043</v>
      </c>
      <c r="AL3">
        <f>1/0.125</f>
        <v>8</v>
      </c>
      <c r="AM3">
        <f>1/0.115</f>
        <v>8.695652173913043</v>
      </c>
      <c r="AO3">
        <f t="shared" si="0"/>
        <v>169.92177576248403</v>
      </c>
      <c r="AP3">
        <f t="shared" si="1"/>
        <v>191.90955648639957</v>
      </c>
      <c r="AQ3">
        <f t="shared" si="2"/>
        <v>189.64152670115891</v>
      </c>
      <c r="AR3">
        <f t="shared" si="3"/>
        <v>198.80530740990335</v>
      </c>
      <c r="AT3" t="s">
        <v>297</v>
      </c>
      <c r="AV3">
        <f>((0.075/0.125)*100)</f>
        <v>60</v>
      </c>
      <c r="AW3">
        <f>((0.07/0.115)*100)</f>
        <v>60.869565217391312</v>
      </c>
      <c r="AX3">
        <f>((0.075/0.125)*100)</f>
        <v>60</v>
      </c>
      <c r="AY3">
        <f>((0.065/0.115)*100)</f>
        <v>56.521739130434781</v>
      </c>
      <c r="BA3">
        <f>((0.05/0.125)*100)</f>
        <v>40</v>
      </c>
      <c r="BB3">
        <f>((0.045/0.115)*100)</f>
        <v>39.130434782608688</v>
      </c>
      <c r="BC3">
        <f>((0.05/0.125)*100)</f>
        <v>40</v>
      </c>
      <c r="BD3">
        <f>((0.05/0.115)*100)</f>
        <v>43.478260869565219</v>
      </c>
      <c r="BF3">
        <f>ABS($B$3-$D$3)</f>
        <v>1.5599769999999999</v>
      </c>
      <c r="BG3">
        <f>ABS($F$3-$H$3)</f>
        <v>3.7219409999999993</v>
      </c>
      <c r="BL3">
        <f>SQRT((ABS($A$3-$E$3)^2+(ABS($B$3-$F$3)^2)))</f>
        <v>3.3265331577558266</v>
      </c>
      <c r="BM3">
        <f>SQRT((ABS($C$3-$G$3)^2+(ABS($D$3-$H$3)^2)))</f>
        <v>1.0097682720307641</v>
      </c>
      <c r="BO3">
        <f>SQRT((ABS($A$3-$G$3)^2+(ABS($B$3-$H$3)^2)))</f>
        <v>6.1079925300139282</v>
      </c>
      <c r="BP3">
        <f>SQRT((ABS($C$3-$E$3)^2+(ABS($D$3-$F$3)^2)))</f>
        <v>4.1274283681921107</v>
      </c>
      <c r="BR3">
        <f>DEGREES(ACOS((4.49611991943953^2+23.7051908376449^2-21.4706566291407^2)/(2*4.49611991943953*23.7051908376449)))</f>
        <v>55.361155189377108</v>
      </c>
      <c r="BS3">
        <f>DEGREES(ACOS((21.4706566291407^2+22.8626103521389^2-4.54231122210367^2)/(2*21.4706566291407*22.8626103521389)))</f>
        <v>11.199329960350607</v>
      </c>
      <c r="BU3">
        <v>15</v>
      </c>
      <c r="BV3">
        <v>7</v>
      </c>
      <c r="BW3">
        <v>5</v>
      </c>
      <c r="BX3">
        <v>7</v>
      </c>
      <c r="BY3">
        <v>14</v>
      </c>
      <c r="BZ3">
        <v>7</v>
      </c>
      <c r="CA3">
        <v>8</v>
      </c>
      <c r="CB3">
        <v>5</v>
      </c>
      <c r="CC3">
        <v>15</v>
      </c>
      <c r="CD3">
        <v>6</v>
      </c>
      <c r="CE3">
        <v>8</v>
      </c>
      <c r="CF3">
        <v>12</v>
      </c>
      <c r="CG3">
        <v>13</v>
      </c>
      <c r="CH3">
        <v>6</v>
      </c>
      <c r="CI3">
        <v>6</v>
      </c>
      <c r="CJ3">
        <v>12</v>
      </c>
      <c r="CL3">
        <v>10</v>
      </c>
      <c r="CM3">
        <v>1</v>
      </c>
      <c r="CN3">
        <v>2</v>
      </c>
      <c r="CO3">
        <v>5</v>
      </c>
      <c r="CP3">
        <v>9</v>
      </c>
      <c r="CQ3">
        <v>1</v>
      </c>
      <c r="CR3">
        <v>4</v>
      </c>
      <c r="CS3">
        <v>1</v>
      </c>
      <c r="CT3">
        <v>10</v>
      </c>
      <c r="CU3">
        <v>0</v>
      </c>
      <c r="CV3">
        <v>4</v>
      </c>
      <c r="CW3">
        <v>7</v>
      </c>
      <c r="CX3">
        <v>10</v>
      </c>
      <c r="CY3">
        <v>2</v>
      </c>
      <c r="CZ3">
        <v>1</v>
      </c>
      <c r="DA3">
        <v>7</v>
      </c>
      <c r="DC3">
        <f>((7/15)*100)</f>
        <v>46.666666666666664</v>
      </c>
      <c r="DD3">
        <f>((5/15)*100)</f>
        <v>33.333333333333329</v>
      </c>
      <c r="DE3">
        <f>((7/15)*100)</f>
        <v>46.666666666666664</v>
      </c>
      <c r="DF3">
        <f>((7/14)*100)</f>
        <v>50</v>
      </c>
      <c r="DG3">
        <f>((8/14)*100)</f>
        <v>57.142857142857139</v>
      </c>
      <c r="DH3">
        <f>((5/14)*100)</f>
        <v>35.714285714285715</v>
      </c>
      <c r="DI3">
        <f>((6/15)*100)</f>
        <v>40</v>
      </c>
      <c r="DJ3">
        <f>((8/15)*100)</f>
        <v>53.333333333333336</v>
      </c>
      <c r="DK3">
        <f>((12/15)*100)</f>
        <v>80</v>
      </c>
      <c r="DL3">
        <f>((6/13)*100)</f>
        <v>46.153846153846153</v>
      </c>
      <c r="DM3">
        <f>((6/13)*100)</f>
        <v>46.153846153846153</v>
      </c>
      <c r="DN3">
        <f>((12/13)*100)</f>
        <v>92.307692307692307</v>
      </c>
      <c r="DP3">
        <f>((1/10)*100)</f>
        <v>10</v>
      </c>
      <c r="DQ3">
        <f>((2/10)*100)</f>
        <v>20</v>
      </c>
      <c r="DR3">
        <f>((5/10)*100)</f>
        <v>50</v>
      </c>
      <c r="DS3">
        <f>((1/9)*100)</f>
        <v>11.111111111111111</v>
      </c>
      <c r="DT3">
        <f>((4/9)*100)</f>
        <v>44.444444444444443</v>
      </c>
      <c r="DU3">
        <f>((1/9)*100)</f>
        <v>11.111111111111111</v>
      </c>
      <c r="DV3">
        <f>((0/10)*100)</f>
        <v>0</v>
      </c>
      <c r="DW3">
        <f>((4/10)*100)</f>
        <v>40</v>
      </c>
      <c r="DX3">
        <f>((7/10)*100)</f>
        <v>70</v>
      </c>
      <c r="DY3">
        <f>((2/10)*100)</f>
        <v>20</v>
      </c>
      <c r="DZ3">
        <f>((1/10)*100)</f>
        <v>10</v>
      </c>
      <c r="EA3">
        <f>((7/10)*100)</f>
        <v>70</v>
      </c>
    </row>
    <row r="4" spans="1:131" x14ac:dyDescent="0.25">
      <c r="A4">
        <v>93.979034000000013</v>
      </c>
      <c r="B4">
        <v>7.6046209999999999</v>
      </c>
      <c r="C4">
        <v>100.87963000000001</v>
      </c>
      <c r="D4">
        <v>5.8403049999999999</v>
      </c>
      <c r="E4">
        <v>99.518319000000005</v>
      </c>
      <c r="F4">
        <v>8.9570139999999991</v>
      </c>
      <c r="G4">
        <v>101.18786200000001</v>
      </c>
      <c r="H4">
        <v>4.7326540000000001</v>
      </c>
      <c r="K4">
        <f>(12/200)</f>
        <v>0.06</v>
      </c>
      <c r="L4">
        <f>(14/200)</f>
        <v>7.0000000000000007E-2</v>
      </c>
      <c r="M4">
        <f>(15/200)</f>
        <v>7.4999999999999997E-2</v>
      </c>
      <c r="N4">
        <f>(14/200)</f>
        <v>7.0000000000000007E-2</v>
      </c>
      <c r="P4">
        <f>(9/200)</f>
        <v>4.4999999999999998E-2</v>
      </c>
      <c r="Q4">
        <f>(7/200)</f>
        <v>3.5000000000000003E-2</v>
      </c>
      <c r="R4">
        <f>(8/200)</f>
        <v>0.04</v>
      </c>
      <c r="S4">
        <f>(8/200)</f>
        <v>0.04</v>
      </c>
      <c r="U4">
        <f>0.06+0.045</f>
        <v>0.105</v>
      </c>
      <c r="V4">
        <f>0.07+0.035</f>
        <v>0.10500000000000001</v>
      </c>
      <c r="W4">
        <f>0.075+0.04</f>
        <v>0.11499999999999999</v>
      </c>
      <c r="X4">
        <f>0.07+0.04</f>
        <v>0.11000000000000001</v>
      </c>
      <c r="Z4">
        <f>SQRT((ABS($A$5-$A$4)^2+(ABS($B$5-$B$4)^2)))</f>
        <v>25.142666852562567</v>
      </c>
      <c r="AA4">
        <f>SQRT((ABS($C$5-$C$4)^2+(ABS($D$5-$D$4)^2)))</f>
        <v>25.183426971835765</v>
      </c>
      <c r="AB4">
        <f>SQRT((ABS($E$5-$E$4)^2+(ABS($F$5-$F$4)^2)))</f>
        <v>26.633922287761216</v>
      </c>
      <c r="AC4">
        <f>SQRT((ABS($G$5-$G$4)^2+(ABS($H$5-$H$4)^2)))</f>
        <v>26.061578671554809</v>
      </c>
      <c r="AJ4">
        <f>1/0.105</f>
        <v>9.5238095238095237</v>
      </c>
      <c r="AK4">
        <f>1/0.105</f>
        <v>9.5238095238095237</v>
      </c>
      <c r="AL4">
        <f>1/0.115</f>
        <v>8.695652173913043</v>
      </c>
      <c r="AM4">
        <f>1/0.11</f>
        <v>9.0909090909090917</v>
      </c>
      <c r="AO4">
        <f t="shared" si="0"/>
        <v>239.45397002440541</v>
      </c>
      <c r="AP4">
        <f t="shared" si="1"/>
        <v>239.84216163653107</v>
      </c>
      <c r="AQ4">
        <f t="shared" si="2"/>
        <v>231.59932424140189</v>
      </c>
      <c r="AR4">
        <f t="shared" si="3"/>
        <v>236.92344246868004</v>
      </c>
      <c r="AT4">
        <f>SUM(Z:AC)</f>
        <v>5002.5536951187732</v>
      </c>
      <c r="AV4">
        <f>((0.06/0.105)*100)</f>
        <v>57.142857142857139</v>
      </c>
      <c r="AW4">
        <f>((0.07/0.105)*100)</f>
        <v>66.666666666666671</v>
      </c>
      <c r="AX4">
        <f>((0.075/0.115)*100)</f>
        <v>65.217391304347814</v>
      </c>
      <c r="AY4">
        <f>((0.07/0.11)*100)</f>
        <v>63.636363636363647</v>
      </c>
      <c r="BA4">
        <f>((0.045/0.105)*100)</f>
        <v>42.857142857142854</v>
      </c>
      <c r="BB4">
        <f>((0.035/0.105)*100)</f>
        <v>33.333333333333336</v>
      </c>
      <c r="BC4">
        <f>((0.04/0.115)*100)</f>
        <v>34.782608695652172</v>
      </c>
      <c r="BD4">
        <f>((0.04/0.11)*100)</f>
        <v>36.363636363636367</v>
      </c>
      <c r="BF4">
        <f>ABS($B$4-$D$4)</f>
        <v>1.764316</v>
      </c>
      <c r="BG4">
        <f>ABS($F$4-$H$4)</f>
        <v>4.224359999999999</v>
      </c>
      <c r="BL4">
        <f>SQRT((ABS($A$4-$E$4)^2+(ABS($B$4-$F$4)^2)))</f>
        <v>5.7019860695790827</v>
      </c>
      <c r="BM4">
        <f>SQRT((ABS($C$4-$G$4)^2+(ABS($D$4-$H$4)^2)))</f>
        <v>1.1497381021889297</v>
      </c>
      <c r="BO4">
        <f>SQRT((ABS($A$4-$G$4)^2+(ABS($B$4-$H$4)^2)))</f>
        <v>7.7598579615011607</v>
      </c>
      <c r="BP4">
        <f>SQRT((ABS($C$4-$E$4)^2+(ABS($D$4-$F$4)^2)))</f>
        <v>3.4010355231020446</v>
      </c>
      <c r="BR4">
        <f>DEGREES(ACOS((4.54231122210367^2+26.6339222877612^2-25.0301859393791^2)/(2*4.54231122210367*26.6339222877612)))</f>
        <v>64.677717931892658</v>
      </c>
      <c r="BS4">
        <f>DEGREES(ACOS((25.0301859393791^2+26.0615786715548^2-3.88779916955725^2)/(2*25.0301859393791*26.0615786715548)))</f>
        <v>8.4166190950661175</v>
      </c>
      <c r="BU4">
        <v>12</v>
      </c>
      <c r="BV4">
        <v>7</v>
      </c>
      <c r="BW4">
        <v>5</v>
      </c>
      <c r="BX4">
        <v>6</v>
      </c>
      <c r="BY4">
        <v>14</v>
      </c>
      <c r="BZ4">
        <v>7</v>
      </c>
      <c r="CA4">
        <v>6</v>
      </c>
      <c r="CB4">
        <v>6</v>
      </c>
      <c r="CC4">
        <v>15</v>
      </c>
      <c r="CD4">
        <v>7</v>
      </c>
      <c r="CE4">
        <v>6</v>
      </c>
      <c r="CF4">
        <v>14</v>
      </c>
      <c r="CG4">
        <v>14</v>
      </c>
      <c r="CH4">
        <v>7</v>
      </c>
      <c r="CI4">
        <v>5</v>
      </c>
      <c r="CJ4">
        <v>14</v>
      </c>
      <c r="CL4">
        <v>9</v>
      </c>
      <c r="CM4">
        <v>2</v>
      </c>
      <c r="CN4">
        <v>0</v>
      </c>
      <c r="CO4">
        <v>2</v>
      </c>
      <c r="CP4">
        <v>7</v>
      </c>
      <c r="CQ4">
        <v>2</v>
      </c>
      <c r="CR4">
        <v>0</v>
      </c>
      <c r="CS4">
        <v>0</v>
      </c>
      <c r="CT4">
        <v>8</v>
      </c>
      <c r="CU4">
        <v>1</v>
      </c>
      <c r="CV4">
        <v>0</v>
      </c>
      <c r="CW4">
        <v>7</v>
      </c>
      <c r="CX4">
        <v>8</v>
      </c>
      <c r="CY4">
        <v>2</v>
      </c>
      <c r="CZ4">
        <v>0</v>
      </c>
      <c r="DA4">
        <v>7</v>
      </c>
      <c r="DC4">
        <f>((7/12)*100)</f>
        <v>58.333333333333336</v>
      </c>
      <c r="DD4">
        <f>((5/12)*100)</f>
        <v>41.666666666666671</v>
      </c>
      <c r="DE4">
        <f>((6/12)*100)</f>
        <v>50</v>
      </c>
      <c r="DF4">
        <f>((7/14)*100)</f>
        <v>50</v>
      </c>
      <c r="DG4">
        <f>((6/14)*100)</f>
        <v>42.857142857142854</v>
      </c>
      <c r="DH4">
        <f>((6/14)*100)</f>
        <v>42.857142857142854</v>
      </c>
      <c r="DI4">
        <f>((7/15)*100)</f>
        <v>46.666666666666664</v>
      </c>
      <c r="DJ4">
        <f>((6/15)*100)</f>
        <v>40</v>
      </c>
      <c r="DK4">
        <f>((14/15)*100)</f>
        <v>93.333333333333329</v>
      </c>
      <c r="DL4">
        <f>((7/14)*100)</f>
        <v>50</v>
      </c>
      <c r="DM4">
        <f>((5/14)*100)</f>
        <v>35.714285714285715</v>
      </c>
      <c r="DN4">
        <f>((14/14)*100)</f>
        <v>100</v>
      </c>
      <c r="DP4">
        <f>((2/9)*100)</f>
        <v>22.222222222222221</v>
      </c>
      <c r="DQ4">
        <f>((0/9)*100)</f>
        <v>0</v>
      </c>
      <c r="DR4">
        <f>((2/9)*100)</f>
        <v>22.222222222222221</v>
      </c>
      <c r="DS4">
        <f>((2/7)*100)</f>
        <v>28.571428571428569</v>
      </c>
      <c r="DT4">
        <f>((0/7)*100)</f>
        <v>0</v>
      </c>
      <c r="DU4">
        <f>((0/7)*100)</f>
        <v>0</v>
      </c>
      <c r="DV4">
        <f>((1/8)*100)</f>
        <v>12.5</v>
      </c>
      <c r="DW4">
        <f>((0/8)*100)</f>
        <v>0</v>
      </c>
      <c r="DX4">
        <f>((7/8)*100)</f>
        <v>87.5</v>
      </c>
      <c r="DY4">
        <f>((2/8)*100)</f>
        <v>25</v>
      </c>
      <c r="DZ4">
        <f>((0/8)*100)</f>
        <v>0</v>
      </c>
      <c r="EA4">
        <f>((7/8)*100)</f>
        <v>87.5</v>
      </c>
    </row>
    <row r="5" spans="1:131" x14ac:dyDescent="0.25">
      <c r="A5">
        <v>119.104827</v>
      </c>
      <c r="B5">
        <v>6.6836310000000001</v>
      </c>
      <c r="C5">
        <v>126.04144600000001</v>
      </c>
      <c r="D5">
        <v>4.7972279999999996</v>
      </c>
      <c r="E5">
        <v>126.094989</v>
      </c>
      <c r="F5">
        <v>7.2116119999999997</v>
      </c>
      <c r="G5">
        <v>127.219802</v>
      </c>
      <c r="H5">
        <v>3.4900829999999998</v>
      </c>
      <c r="K5">
        <f>(13/200)</f>
        <v>6.5000000000000002E-2</v>
      </c>
      <c r="L5">
        <f>(13/200)</f>
        <v>6.5000000000000002E-2</v>
      </c>
      <c r="M5">
        <f>(12/200)</f>
        <v>0.06</v>
      </c>
      <c r="N5">
        <f>(13/200)</f>
        <v>6.5000000000000002E-2</v>
      </c>
      <c r="P5">
        <f>(9/200)</f>
        <v>4.4999999999999998E-2</v>
      </c>
      <c r="Q5">
        <f>(9/200)</f>
        <v>4.4999999999999998E-2</v>
      </c>
      <c r="R5">
        <f>(8/200)</f>
        <v>0.04</v>
      </c>
      <c r="S5">
        <f>(10/200)</f>
        <v>0.05</v>
      </c>
      <c r="U5">
        <f>0.065+0.045</f>
        <v>0.11</v>
      </c>
      <c r="V5">
        <f>0.065+0.045</f>
        <v>0.11</v>
      </c>
      <c r="W5">
        <f>0.06+0.04</f>
        <v>0.1</v>
      </c>
      <c r="X5">
        <f>0.065+0.05</f>
        <v>0.115</v>
      </c>
      <c r="Z5">
        <f>SQRT((ABS($A$6-$A$5)^2+(ABS($B$6-$B$5)^2)))</f>
        <v>31.809337397902151</v>
      </c>
      <c r="AA5">
        <f>SQRT((ABS($C$6-$C$5)^2+(ABS($D$6-$D$5)^2)))</f>
        <v>29.812681615449069</v>
      </c>
      <c r="AB5">
        <f>SQRT((ABS($E$6-$E$5)^2+(ABS($F$6-$F$5)^2)))</f>
        <v>28.07624730798441</v>
      </c>
      <c r="AC5">
        <f>SQRT((ABS($G$6-$G$5)^2+(ABS($H$6-$H$5)^2)))</f>
        <v>28.761874559627071</v>
      </c>
      <c r="AJ5">
        <f>1/0.11</f>
        <v>9.0909090909090917</v>
      </c>
      <c r="AK5">
        <f>1/0.11</f>
        <v>9.0909090909090917</v>
      </c>
      <c r="AL5">
        <f>1/0.1</f>
        <v>10</v>
      </c>
      <c r="AM5">
        <f>1/0.115</f>
        <v>8.695652173913043</v>
      </c>
      <c r="AO5">
        <f t="shared" si="0"/>
        <v>289.17579452638319</v>
      </c>
      <c r="AP5">
        <f t="shared" si="1"/>
        <v>271.02437832226428</v>
      </c>
      <c r="AQ5">
        <f t="shared" si="2"/>
        <v>280.76247307984409</v>
      </c>
      <c r="AR5">
        <f t="shared" si="3"/>
        <v>250.10325704023538</v>
      </c>
      <c r="AT5" t="s">
        <v>298</v>
      </c>
      <c r="AV5">
        <f>((0.065/0.11)*100)</f>
        <v>59.090909090909093</v>
      </c>
      <c r="AW5">
        <f>((0.065/0.11)*100)</f>
        <v>59.090909090909093</v>
      </c>
      <c r="AX5">
        <f>((0.06/0.1)*100)</f>
        <v>60</v>
      </c>
      <c r="AY5">
        <f>((0.065/0.115)*100)</f>
        <v>56.521739130434781</v>
      </c>
      <c r="BA5">
        <f>((0.045/0.11)*100)</f>
        <v>40.909090909090907</v>
      </c>
      <c r="BB5">
        <f>((0.045/0.11)*100)</f>
        <v>40.909090909090907</v>
      </c>
      <c r="BC5">
        <f>((0.04/0.1)*100)</f>
        <v>40</v>
      </c>
      <c r="BD5">
        <f>((0.05/0.115)*100)</f>
        <v>43.478260869565219</v>
      </c>
      <c r="BF5">
        <f>ABS($B$5-$D$5)</f>
        <v>1.8864030000000005</v>
      </c>
      <c r="BG5">
        <f>ABS($F$5-$H$5)</f>
        <v>3.7215289999999999</v>
      </c>
      <c r="BL5">
        <f>SQRT((ABS($A$5-$E$5)^2+(ABS($B$5-$F$5)^2)))</f>
        <v>7.0100733749801059</v>
      </c>
      <c r="BM5">
        <f>SQRT((ABS($C$5-$G$5)^2+(ABS($D$5-$H$5)^2)))</f>
        <v>1.759872414057617</v>
      </c>
      <c r="BO5">
        <f>SQRT((ABS($A$5-$G$5)^2+(ABS($B$5-$H$5)^2)))</f>
        <v>8.7207550177108537</v>
      </c>
      <c r="BP5">
        <f>SQRT((ABS($C$5-$E$5)^2+(ABS($D$5-$F$5)^2)))</f>
        <v>2.4149776297732033</v>
      </c>
      <c r="BR5">
        <f>DEGREES(ACOS((29.9015557523776^2+28.0762473079844^2-4.04591714049521^2)/(2*29.9015557523776*28.0762473079844)))</f>
        <v>7.1447664240031967</v>
      </c>
      <c r="BS5">
        <f>DEGREES(ACOS((22.7932276612219^2+24.1130047057145^2-3.78579938945026^2)/(2*22.7932276612219*24.1130047057145)))</f>
        <v>8.6802124061178834</v>
      </c>
      <c r="BU5">
        <v>13</v>
      </c>
      <c r="BV5">
        <v>6</v>
      </c>
      <c r="BW5">
        <v>7</v>
      </c>
      <c r="BX5">
        <v>7</v>
      </c>
      <c r="BY5">
        <v>13</v>
      </c>
      <c r="BZ5">
        <v>6</v>
      </c>
      <c r="CA5">
        <v>5</v>
      </c>
      <c r="CB5">
        <v>3</v>
      </c>
      <c r="CC5">
        <v>12</v>
      </c>
      <c r="CD5">
        <v>5</v>
      </c>
      <c r="CE5">
        <v>5</v>
      </c>
      <c r="CF5">
        <v>10</v>
      </c>
      <c r="CG5">
        <v>13</v>
      </c>
      <c r="CH5">
        <v>8</v>
      </c>
      <c r="CI5">
        <v>5</v>
      </c>
      <c r="CJ5">
        <v>10</v>
      </c>
      <c r="CL5">
        <v>9</v>
      </c>
      <c r="CM5">
        <v>2</v>
      </c>
      <c r="CN5">
        <v>1</v>
      </c>
      <c r="CO5">
        <v>2</v>
      </c>
      <c r="CP5">
        <v>9</v>
      </c>
      <c r="CQ5">
        <v>2</v>
      </c>
      <c r="CR5">
        <v>0</v>
      </c>
      <c r="CS5">
        <v>0</v>
      </c>
      <c r="CT5">
        <v>8</v>
      </c>
      <c r="CU5">
        <v>2</v>
      </c>
      <c r="CV5">
        <v>0</v>
      </c>
      <c r="CW5">
        <v>8</v>
      </c>
      <c r="CX5">
        <v>10</v>
      </c>
      <c r="CY5">
        <v>4</v>
      </c>
      <c r="CZ5">
        <v>0</v>
      </c>
      <c r="DA5">
        <v>8</v>
      </c>
      <c r="DC5">
        <f>((6/13)*100)</f>
        <v>46.153846153846153</v>
      </c>
      <c r="DD5">
        <f>((7/13)*100)</f>
        <v>53.846153846153847</v>
      </c>
      <c r="DE5">
        <f>((7/13)*100)</f>
        <v>53.846153846153847</v>
      </c>
      <c r="DF5">
        <f>((6/13)*100)</f>
        <v>46.153846153846153</v>
      </c>
      <c r="DG5">
        <f>((5/13)*100)</f>
        <v>38.461538461538467</v>
      </c>
      <c r="DH5">
        <f>((3/13)*100)</f>
        <v>23.076923076923077</v>
      </c>
      <c r="DI5">
        <f>((5/12)*100)</f>
        <v>41.666666666666671</v>
      </c>
      <c r="DJ5">
        <f>((5/12)*100)</f>
        <v>41.666666666666671</v>
      </c>
      <c r="DK5">
        <f>((10/12)*100)</f>
        <v>83.333333333333343</v>
      </c>
      <c r="DL5">
        <f>((8/13)*100)</f>
        <v>61.53846153846154</v>
      </c>
      <c r="DM5">
        <f>((5/13)*100)</f>
        <v>38.461538461538467</v>
      </c>
      <c r="DN5">
        <f>((10/13)*100)</f>
        <v>76.923076923076934</v>
      </c>
      <c r="DP5">
        <f>((2/9)*100)</f>
        <v>22.222222222222221</v>
      </c>
      <c r="DQ5">
        <f>((1/9)*100)</f>
        <v>11.111111111111111</v>
      </c>
      <c r="DR5">
        <f>((2/9)*100)</f>
        <v>22.222222222222221</v>
      </c>
      <c r="DS5">
        <f>((2/9)*100)</f>
        <v>22.222222222222221</v>
      </c>
      <c r="DT5">
        <f>((0/9)*100)</f>
        <v>0</v>
      </c>
      <c r="DU5">
        <f>((0/9)*100)</f>
        <v>0</v>
      </c>
      <c r="DV5">
        <f>((2/8)*100)</f>
        <v>25</v>
      </c>
      <c r="DW5">
        <f>((0/8)*100)</f>
        <v>0</v>
      </c>
      <c r="DX5">
        <f>((8/8)*100)</f>
        <v>100</v>
      </c>
      <c r="DY5">
        <f>((4/10)*100)</f>
        <v>40</v>
      </c>
      <c r="DZ5">
        <f>((0/10)*100)</f>
        <v>0</v>
      </c>
      <c r="EA5">
        <f>((8/10)*100)</f>
        <v>80</v>
      </c>
    </row>
    <row r="6" spans="1:131" x14ac:dyDescent="0.25">
      <c r="A6">
        <v>150.900901</v>
      </c>
      <c r="B6">
        <v>7.6021210000000004</v>
      </c>
      <c r="C6">
        <v>155.83233999999999</v>
      </c>
      <c r="D6">
        <v>5.9367979999999996</v>
      </c>
      <c r="E6">
        <v>154.12418400000001</v>
      </c>
      <c r="F6">
        <v>8.8363859999999992</v>
      </c>
      <c r="G6">
        <v>155.92986100000002</v>
      </c>
      <c r="H6">
        <v>5.2157539999999996</v>
      </c>
      <c r="K6">
        <f>(14/200)</f>
        <v>7.0000000000000007E-2</v>
      </c>
      <c r="L6">
        <f>(14/200)</f>
        <v>7.0000000000000007E-2</v>
      </c>
      <c r="M6">
        <f>(15/200)</f>
        <v>7.4999999999999997E-2</v>
      </c>
      <c r="N6">
        <f>(14/200)</f>
        <v>7.0000000000000007E-2</v>
      </c>
      <c r="P6">
        <f>(9/200)</f>
        <v>4.4999999999999998E-2</v>
      </c>
      <c r="Q6">
        <f>(8/200)</f>
        <v>0.04</v>
      </c>
      <c r="R6">
        <f>(9/200)</f>
        <v>4.4999999999999998E-2</v>
      </c>
      <c r="S6">
        <f>(7/200)</f>
        <v>3.5000000000000003E-2</v>
      </c>
      <c r="U6">
        <f>0.07+0.045</f>
        <v>0.115</v>
      </c>
      <c r="V6">
        <f>0.07+0.04</f>
        <v>0.11000000000000001</v>
      </c>
      <c r="W6">
        <f>0.075+0.045</f>
        <v>0.12</v>
      </c>
      <c r="X6">
        <f>0.07+0.035</f>
        <v>0.10500000000000001</v>
      </c>
      <c r="Z6">
        <f>SQRT((ABS($A$7-$A$6)^2+(ABS($B$7-$B$6)^2)))</f>
        <v>20.862009859571181</v>
      </c>
      <c r="AA6">
        <f>SQRT((ABS($C$7-$C$6)^2+(ABS($D$7-$D$6)^2)))</f>
        <v>22.713017280528213</v>
      </c>
      <c r="AB6">
        <f>SQRT((ABS($E$7-$E$6)^2+(ABS($F$7-$F$6)^2)))</f>
        <v>24.49848668527547</v>
      </c>
      <c r="AC6">
        <f>SQRT((ABS($G$7-$G$6)^2+(ABS($H$7-$H$6)^2)))</f>
        <v>24.113004705714445</v>
      </c>
      <c r="AJ6">
        <f>1/0.115</f>
        <v>8.695652173913043</v>
      </c>
      <c r="AK6">
        <f>1/0.11</f>
        <v>9.0909090909090917</v>
      </c>
      <c r="AL6">
        <f>1/0.12</f>
        <v>8.3333333333333339</v>
      </c>
      <c r="AM6">
        <f>1/0.105</f>
        <v>9.5238095238095237</v>
      </c>
      <c r="AO6">
        <f t="shared" si="0"/>
        <v>181.40878138757549</v>
      </c>
      <c r="AP6">
        <f t="shared" si="1"/>
        <v>206.48197527752919</v>
      </c>
      <c r="AQ6">
        <f t="shared" si="2"/>
        <v>204.15405571062891</v>
      </c>
      <c r="AR6">
        <f t="shared" si="3"/>
        <v>229.64766386394709</v>
      </c>
      <c r="AT6">
        <f>SUM(U:X)</f>
        <v>23.844999999999967</v>
      </c>
      <c r="AV6">
        <f>((0.07/0.115)*100)</f>
        <v>60.869565217391312</v>
      </c>
      <c r="AW6">
        <f>((0.07/0.11)*100)</f>
        <v>63.636363636363647</v>
      </c>
      <c r="AX6">
        <f>((0.075/0.12)*100)</f>
        <v>62.5</v>
      </c>
      <c r="AY6">
        <f>((0.07/0.105)*100)</f>
        <v>66.666666666666671</v>
      </c>
      <c r="BA6">
        <f>((0.045/0.115)*100)</f>
        <v>39.130434782608688</v>
      </c>
      <c r="BB6">
        <f>((0.04/0.11)*100)</f>
        <v>36.363636363636367</v>
      </c>
      <c r="BC6">
        <f>((0.045/0.12)*100)</f>
        <v>37.5</v>
      </c>
      <c r="BD6">
        <f>((0.035/0.105)*100)</f>
        <v>33.333333333333336</v>
      </c>
      <c r="BF6">
        <f>ABS($B$6-$D$6)</f>
        <v>1.6653230000000008</v>
      </c>
      <c r="BG6">
        <f>ABS($F$6-$H$6)</f>
        <v>3.6206319999999996</v>
      </c>
      <c r="BL6">
        <f>SQRT((ABS($A$6-$E$6)^2+(ABS($B$6-$F$6)^2)))</f>
        <v>3.4515160999644858</v>
      </c>
      <c r="BM6">
        <f>SQRT((ABS($C$6-$G$6)^2+(ABS($D$6-$H$6)^2)))</f>
        <v>0.72760895773554468</v>
      </c>
      <c r="BO6">
        <f>SQRT((ABS($A$6-$G$6)^2+(ABS($B$6-$H$6)^2)))</f>
        <v>5.5664338799889759</v>
      </c>
      <c r="BP6">
        <f>SQRT((ABS($C$6-$E$6)^2+(ABS($D$6-$F$6)^2)))</f>
        <v>3.365324277106132</v>
      </c>
      <c r="BR6">
        <f>DEGREES(ACOS((27.3888926813404^2+25.6645565801367^2-3.89494532951645^2)/(2*27.3888926813404*25.6645565801367)))</f>
        <v>7.5529085419210471</v>
      </c>
      <c r="BS6">
        <f>DEGREES(ACOS((20.8907276651386^2+22.4472938041558^2-4.1340751897105^2)/(2*20.8907276651386*22.4472938041558)))</f>
        <v>10.146404918153896</v>
      </c>
      <c r="BU6">
        <v>14</v>
      </c>
      <c r="BV6">
        <v>8</v>
      </c>
      <c r="BW6">
        <v>5</v>
      </c>
      <c r="BX6">
        <v>8</v>
      </c>
      <c r="BY6">
        <v>14</v>
      </c>
      <c r="BZ6">
        <v>8</v>
      </c>
      <c r="CA6">
        <v>6</v>
      </c>
      <c r="CB6">
        <v>7</v>
      </c>
      <c r="CC6">
        <v>15</v>
      </c>
      <c r="CD6">
        <v>6</v>
      </c>
      <c r="CE6">
        <v>7</v>
      </c>
      <c r="CF6">
        <v>14</v>
      </c>
      <c r="CG6">
        <v>14</v>
      </c>
      <c r="CH6">
        <v>6</v>
      </c>
      <c r="CI6">
        <v>6</v>
      </c>
      <c r="CJ6">
        <v>14</v>
      </c>
      <c r="CL6">
        <v>9</v>
      </c>
      <c r="CM6">
        <v>2</v>
      </c>
      <c r="CN6">
        <v>2</v>
      </c>
      <c r="CO6">
        <v>4</v>
      </c>
      <c r="CP6">
        <v>8</v>
      </c>
      <c r="CQ6">
        <v>2</v>
      </c>
      <c r="CR6">
        <v>1</v>
      </c>
      <c r="CS6">
        <v>0</v>
      </c>
      <c r="CT6">
        <v>9</v>
      </c>
      <c r="CU6">
        <v>0</v>
      </c>
      <c r="CV6">
        <v>1</v>
      </c>
      <c r="CW6">
        <v>6</v>
      </c>
      <c r="CX6">
        <v>7</v>
      </c>
      <c r="CY6">
        <v>1</v>
      </c>
      <c r="CZ6">
        <v>0</v>
      </c>
      <c r="DA6">
        <v>6</v>
      </c>
      <c r="DC6">
        <f>((8/14)*100)</f>
        <v>57.142857142857139</v>
      </c>
      <c r="DD6">
        <f>((5/14)*100)</f>
        <v>35.714285714285715</v>
      </c>
      <c r="DE6">
        <f>((8/14)*100)</f>
        <v>57.142857142857139</v>
      </c>
      <c r="DF6">
        <f>((8/14)*100)</f>
        <v>57.142857142857139</v>
      </c>
      <c r="DG6">
        <f>((6/14)*100)</f>
        <v>42.857142857142854</v>
      </c>
      <c r="DH6">
        <f>((7/14)*100)</f>
        <v>50</v>
      </c>
      <c r="DI6">
        <f>((6/15)*100)</f>
        <v>40</v>
      </c>
      <c r="DJ6">
        <f>((7/15)*100)</f>
        <v>46.666666666666664</v>
      </c>
      <c r="DK6">
        <f>((14/15)*100)</f>
        <v>93.333333333333329</v>
      </c>
      <c r="DL6">
        <f>((6/14)*100)</f>
        <v>42.857142857142854</v>
      </c>
      <c r="DM6">
        <f>((6/14)*100)</f>
        <v>42.857142857142854</v>
      </c>
      <c r="DN6">
        <f>((14/14)*100)</f>
        <v>100</v>
      </c>
      <c r="DP6">
        <f>((2/9)*100)</f>
        <v>22.222222222222221</v>
      </c>
      <c r="DQ6">
        <f>((2/9)*100)</f>
        <v>22.222222222222221</v>
      </c>
      <c r="DR6">
        <f>((4/9)*100)</f>
        <v>44.444444444444443</v>
      </c>
      <c r="DS6">
        <f>((2/8)*100)</f>
        <v>25</v>
      </c>
      <c r="DT6">
        <f>((1/8)*100)</f>
        <v>12.5</v>
      </c>
      <c r="DU6">
        <f>((0/8)*100)</f>
        <v>0</v>
      </c>
      <c r="DV6">
        <f>((0/9)*100)</f>
        <v>0</v>
      </c>
      <c r="DW6">
        <f>((1/9)*100)</f>
        <v>11.111111111111111</v>
      </c>
      <c r="DX6">
        <f>((6/9)*100)</f>
        <v>66.666666666666657</v>
      </c>
      <c r="DY6">
        <f>((1/7)*100)</f>
        <v>14.285714285714285</v>
      </c>
      <c r="DZ6">
        <f>((0/7)*100)</f>
        <v>0</v>
      </c>
      <c r="EA6">
        <f>((6/7)*100)</f>
        <v>85.714285714285708</v>
      </c>
    </row>
    <row r="7" spans="1:131" x14ac:dyDescent="0.25">
      <c r="A7">
        <v>171.75701000000001</v>
      </c>
      <c r="B7">
        <v>7.105963</v>
      </c>
      <c r="C7">
        <v>178.53670199999999</v>
      </c>
      <c r="D7">
        <v>5.3098210000000003</v>
      </c>
      <c r="E7">
        <v>178.59355399999998</v>
      </c>
      <c r="F7">
        <v>7.6423249999999996</v>
      </c>
      <c r="G7">
        <v>180.01863299999999</v>
      </c>
      <c r="H7">
        <v>4.1349859999999996</v>
      </c>
      <c r="K7">
        <f>(12/200)</f>
        <v>0.06</v>
      </c>
      <c r="L7">
        <f>(14/200)</f>
        <v>7.0000000000000007E-2</v>
      </c>
      <c r="M7">
        <f>(14/200)</f>
        <v>7.0000000000000007E-2</v>
      </c>
      <c r="N7">
        <f>(13/200)</f>
        <v>6.5000000000000002E-2</v>
      </c>
      <c r="P7">
        <f>(9/200)</f>
        <v>4.4999999999999998E-2</v>
      </c>
      <c r="Q7">
        <f>(8/200)</f>
        <v>0.04</v>
      </c>
      <c r="R7">
        <f>(7/200)</f>
        <v>3.5000000000000003E-2</v>
      </c>
      <c r="S7">
        <f>(9/200)</f>
        <v>4.4999999999999998E-2</v>
      </c>
      <c r="U7">
        <f>0.06+0.045</f>
        <v>0.105</v>
      </c>
      <c r="V7">
        <f>0.07+0.04</f>
        <v>0.11000000000000001</v>
      </c>
      <c r="W7">
        <f>0.07+0.035</f>
        <v>0.10500000000000001</v>
      </c>
      <c r="X7">
        <f>0.065+0.045</f>
        <v>0.11</v>
      </c>
      <c r="Z7">
        <f>SQRT((ABS($A$8-$A$7)^2+(ABS($B$8-$B$7)^2)))</f>
        <v>25.957302593412322</v>
      </c>
      <c r="AA7">
        <f>SQRT((ABS($C$8-$C$7)^2+(ABS($D$8-$D$7)^2)))</f>
        <v>26.145727938150991</v>
      </c>
      <c r="AB7">
        <f>SQRT((ABS($E$8-$E$7)^2+(ABS($F$8-$F$7)^2)))</f>
        <v>25.664556580136768</v>
      </c>
      <c r="AC7">
        <f>SQRT((ABS($G$8-$G$7)^2+(ABS($H$8-$H$7)^2)))</f>
        <v>25.747177401366169</v>
      </c>
      <c r="AJ7">
        <f>1/0.105</f>
        <v>9.5238095238095237</v>
      </c>
      <c r="AK7">
        <f>1/0.11</f>
        <v>9.0909090909090917</v>
      </c>
      <c r="AL7">
        <f>1/0.105</f>
        <v>9.5238095238095237</v>
      </c>
      <c r="AM7">
        <f>1/0.11</f>
        <v>9.0909090909090917</v>
      </c>
      <c r="AO7">
        <f t="shared" si="0"/>
        <v>247.21240565154594</v>
      </c>
      <c r="AP7">
        <f t="shared" si="1"/>
        <v>237.68843580137261</v>
      </c>
      <c r="AQ7">
        <f t="shared" si="2"/>
        <v>244.42434838225492</v>
      </c>
      <c r="AR7">
        <f t="shared" si="3"/>
        <v>234.06524910332882</v>
      </c>
      <c r="AV7">
        <f>((0.06/0.105)*100)</f>
        <v>57.142857142857139</v>
      </c>
      <c r="AW7">
        <f>((0.07/0.11)*100)</f>
        <v>63.636363636363647</v>
      </c>
      <c r="AX7">
        <f>((0.07/0.105)*100)</f>
        <v>66.666666666666671</v>
      </c>
      <c r="AY7">
        <f>((0.065/0.11)*100)</f>
        <v>59.090909090909093</v>
      </c>
      <c r="BA7">
        <f>((0.045/0.105)*100)</f>
        <v>42.857142857142854</v>
      </c>
      <c r="BB7">
        <f>((0.04/0.11)*100)</f>
        <v>36.363636363636367</v>
      </c>
      <c r="BC7">
        <f>((0.035/0.105)*100)</f>
        <v>33.333333333333336</v>
      </c>
      <c r="BD7">
        <f>((0.045/0.11)*100)</f>
        <v>40.909090909090907</v>
      </c>
      <c r="BF7">
        <f>ABS($B$7-$D$7)</f>
        <v>1.7961419999999997</v>
      </c>
      <c r="BG7">
        <f>ABS($F$7-$H$7)</f>
        <v>3.507339</v>
      </c>
      <c r="BL7">
        <f>SQRT((ABS($A$7-$E$7)^2+(ABS($B$7-$F$7)^2)))</f>
        <v>6.857551899838576</v>
      </c>
      <c r="BM7">
        <f>SQRT((ABS($C$7-$G$7)^2+(ABS($D$7-$H$7)^2)))</f>
        <v>1.8911257932739458</v>
      </c>
      <c r="BO7">
        <f>SQRT((ABS($A$7-$G$7)^2+(ABS($B$7-$H$7)^2)))</f>
        <v>8.7795853506106862</v>
      </c>
      <c r="BP7">
        <f>SQRT((ABS($C$7-$E$7)^2+(ABS($D$7-$F$7)^2)))</f>
        <v>2.3331967469375563</v>
      </c>
      <c r="BR7">
        <f>DEGREES(ACOS((4.1340751897105^2+23.8525731426972^2-22.1713634762542^2)/(2*4.1340751897105*23.8525731426972)))</f>
        <v>61.379993841575747</v>
      </c>
      <c r="BS7">
        <f>DEGREES(ACOS((22.1713634762542^2+24.8304753351486^2-4.86524232653338^2)/(2*22.1713634762542*24.8304753351486)))</f>
        <v>9.961649748605792</v>
      </c>
      <c r="BU7">
        <v>12</v>
      </c>
      <c r="BV7">
        <v>7</v>
      </c>
      <c r="BW7">
        <v>6</v>
      </c>
      <c r="BX7">
        <v>6</v>
      </c>
      <c r="BY7">
        <v>14</v>
      </c>
      <c r="BZ7">
        <v>7</v>
      </c>
      <c r="CA7">
        <v>7</v>
      </c>
      <c r="CB7">
        <v>5</v>
      </c>
      <c r="CC7">
        <v>14</v>
      </c>
      <c r="CD7">
        <v>6</v>
      </c>
      <c r="CE7">
        <v>6</v>
      </c>
      <c r="CF7">
        <v>12</v>
      </c>
      <c r="CG7">
        <v>13</v>
      </c>
      <c r="CH7">
        <v>7</v>
      </c>
      <c r="CI7">
        <v>5</v>
      </c>
      <c r="CJ7">
        <v>12</v>
      </c>
      <c r="CL7">
        <v>9</v>
      </c>
      <c r="CM7">
        <v>3</v>
      </c>
      <c r="CN7">
        <v>0</v>
      </c>
      <c r="CO7">
        <v>1</v>
      </c>
      <c r="CP7">
        <v>8</v>
      </c>
      <c r="CQ7">
        <v>3</v>
      </c>
      <c r="CR7">
        <v>0</v>
      </c>
      <c r="CS7">
        <v>0</v>
      </c>
      <c r="CT7">
        <v>7</v>
      </c>
      <c r="CU7">
        <v>1</v>
      </c>
      <c r="CV7">
        <v>0</v>
      </c>
      <c r="CW7">
        <v>7</v>
      </c>
      <c r="CX7">
        <v>9</v>
      </c>
      <c r="CY7">
        <v>3</v>
      </c>
      <c r="CZ7">
        <v>0</v>
      </c>
      <c r="DA7">
        <v>7</v>
      </c>
      <c r="DC7">
        <f>((7/12)*100)</f>
        <v>58.333333333333336</v>
      </c>
      <c r="DD7">
        <f>((6/12)*100)</f>
        <v>50</v>
      </c>
      <c r="DE7">
        <f>((6/12)*100)</f>
        <v>50</v>
      </c>
      <c r="DF7">
        <f>((7/14)*100)</f>
        <v>50</v>
      </c>
      <c r="DG7">
        <f>((7/14)*100)</f>
        <v>50</v>
      </c>
      <c r="DH7">
        <f>((5/14)*100)</f>
        <v>35.714285714285715</v>
      </c>
      <c r="DI7">
        <f>((6/14)*100)</f>
        <v>42.857142857142854</v>
      </c>
      <c r="DJ7">
        <f>((6/14)*100)</f>
        <v>42.857142857142854</v>
      </c>
      <c r="DK7">
        <f>((12/14)*100)</f>
        <v>85.714285714285708</v>
      </c>
      <c r="DL7">
        <f>((7/13)*100)</f>
        <v>53.846153846153847</v>
      </c>
      <c r="DM7">
        <f>((5/13)*100)</f>
        <v>38.461538461538467</v>
      </c>
      <c r="DN7">
        <f>((12/13)*100)</f>
        <v>92.307692307692307</v>
      </c>
      <c r="DP7">
        <f>((3/9)*100)</f>
        <v>33.333333333333329</v>
      </c>
      <c r="DQ7">
        <f>((0/9)*100)</f>
        <v>0</v>
      </c>
      <c r="DR7">
        <f>((1/9)*100)</f>
        <v>11.111111111111111</v>
      </c>
      <c r="DS7">
        <f>((3/8)*100)</f>
        <v>37.5</v>
      </c>
      <c r="DT7">
        <f>((0/8)*100)</f>
        <v>0</v>
      </c>
      <c r="DU7">
        <f>((0/8)*100)</f>
        <v>0</v>
      </c>
      <c r="DV7">
        <f>((1/7)*100)</f>
        <v>14.285714285714285</v>
      </c>
      <c r="DW7">
        <f>((0/7)*100)</f>
        <v>0</v>
      </c>
      <c r="DX7">
        <f>((7/7)*100)</f>
        <v>100</v>
      </c>
      <c r="DY7">
        <f>((3/9)*100)</f>
        <v>33.333333333333329</v>
      </c>
      <c r="DZ7">
        <f>((0/9)*100)</f>
        <v>0</v>
      </c>
      <c r="EA7">
        <f>((7/9)*100)</f>
        <v>77.777777777777786</v>
      </c>
    </row>
    <row r="8" spans="1:131" x14ac:dyDescent="0.25">
      <c r="A8">
        <v>197.71124900000001</v>
      </c>
      <c r="B8">
        <v>6.7071699999999996</v>
      </c>
      <c r="C8">
        <v>204.68191000000002</v>
      </c>
      <c r="D8">
        <v>5.144933</v>
      </c>
      <c r="E8">
        <v>204.25765799999999</v>
      </c>
      <c r="F8">
        <v>7.79474</v>
      </c>
      <c r="G8">
        <v>205.76571899999999</v>
      </c>
      <c r="H8">
        <v>4.2035910000000003</v>
      </c>
      <c r="K8">
        <f>(12/200)</f>
        <v>0.06</v>
      </c>
      <c r="L8">
        <f>(14/200)</f>
        <v>7.0000000000000007E-2</v>
      </c>
      <c r="M8">
        <f>(12/200)</f>
        <v>0.06</v>
      </c>
      <c r="N8">
        <f>(13/200)</f>
        <v>6.5000000000000002E-2</v>
      </c>
      <c r="P8">
        <f>(9/200)</f>
        <v>4.4999999999999998E-2</v>
      </c>
      <c r="Q8">
        <f>(8/200)</f>
        <v>0.04</v>
      </c>
      <c r="R8">
        <f>(9/200)</f>
        <v>4.4999999999999998E-2</v>
      </c>
      <c r="S8">
        <f>(9/200)</f>
        <v>4.4999999999999998E-2</v>
      </c>
      <c r="U8">
        <f>0.06+0.045</f>
        <v>0.105</v>
      </c>
      <c r="V8">
        <f>0.07+0.04</f>
        <v>0.11000000000000001</v>
      </c>
      <c r="W8">
        <f>0.06+0.045</f>
        <v>0.105</v>
      </c>
      <c r="X8">
        <f>0.065+0.045</f>
        <v>0.11</v>
      </c>
      <c r="Z8">
        <f>SQRT((ABS($A$9-$A$8)^2+(ABS($B$9-$B$8)^2)))</f>
        <v>22.412359380577168</v>
      </c>
      <c r="AA8">
        <f>SQRT((ABS($C$9-$C$8)^2+(ABS($D$9-$D$8)^2)))</f>
        <v>22.387679614881364</v>
      </c>
      <c r="AB8">
        <f>SQRT((ABS($E$9-$E$8)^2+(ABS($F$9-$F$8)^2)))</f>
        <v>21.968839456526918</v>
      </c>
      <c r="AC8">
        <f>SQRT((ABS($G$9-$G$8)^2+(ABS($H$9-$H$8)^2)))</f>
        <v>22.447293804155841</v>
      </c>
      <c r="AJ8">
        <f>1/0.105</f>
        <v>9.5238095238095237</v>
      </c>
      <c r="AK8">
        <f>1/0.11</f>
        <v>9.0909090909090917</v>
      </c>
      <c r="AL8">
        <f>1/0.105</f>
        <v>9.5238095238095237</v>
      </c>
      <c r="AM8">
        <f>1/0.11</f>
        <v>9.0909090909090917</v>
      </c>
      <c r="AO8">
        <f t="shared" si="0"/>
        <v>213.45104171978255</v>
      </c>
      <c r="AP8">
        <f t="shared" si="1"/>
        <v>203.52436013528509</v>
      </c>
      <c r="AQ8">
        <f t="shared" si="2"/>
        <v>209.2270424431135</v>
      </c>
      <c r="AR8">
        <f t="shared" si="3"/>
        <v>204.06630731050765</v>
      </c>
      <c r="AV8">
        <f>((0.06/0.105)*100)</f>
        <v>57.142857142857139</v>
      </c>
      <c r="AW8">
        <f>((0.07/0.11)*100)</f>
        <v>63.636363636363647</v>
      </c>
      <c r="AX8">
        <f>((0.06/0.105)*100)</f>
        <v>57.142857142857139</v>
      </c>
      <c r="AY8">
        <f>((0.065/0.11)*100)</f>
        <v>59.090909090909093</v>
      </c>
      <c r="BA8">
        <f>((0.045/0.105)*100)</f>
        <v>42.857142857142854</v>
      </c>
      <c r="BB8">
        <f>((0.04/0.11)*100)</f>
        <v>36.363636363636367</v>
      </c>
      <c r="BC8">
        <f>((0.045/0.105)*100)</f>
        <v>42.857142857142854</v>
      </c>
      <c r="BD8">
        <f>((0.045/0.11)*100)</f>
        <v>40.909090909090907</v>
      </c>
      <c r="BF8">
        <f>ABS($B$8-$D$8)</f>
        <v>1.5622369999999997</v>
      </c>
      <c r="BG8">
        <f>ABS($F$8-$H$8)</f>
        <v>3.5911489999999997</v>
      </c>
      <c r="BL8">
        <f>SQRT((ABS($A$8-$E$8)^2+(ABS($B$8-$F$8)^2)))</f>
        <v>6.6361343642350077</v>
      </c>
      <c r="BM8">
        <f>SQRT((ABS($C$8-$G$8)^2+(ABS($D$8-$H$8)^2)))</f>
        <v>1.435537080484145</v>
      </c>
      <c r="BO8">
        <f>SQRT((ABS($A$8-$G$8)^2+(ABS($B$8-$H$8)^2)))</f>
        <v>8.4345951171434823</v>
      </c>
      <c r="BP8">
        <f>SQRT((ABS($C$8-$E$8)^2+(ABS($D$8-$F$8)^2)))</f>
        <v>2.6835548991501965</v>
      </c>
      <c r="BU8">
        <v>12</v>
      </c>
      <c r="BV8">
        <v>6</v>
      </c>
      <c r="BW8">
        <v>6</v>
      </c>
      <c r="BX8">
        <v>7</v>
      </c>
      <c r="BY8">
        <v>14</v>
      </c>
      <c r="BZ8">
        <v>6</v>
      </c>
      <c r="CA8">
        <v>5</v>
      </c>
      <c r="CB8">
        <v>5</v>
      </c>
      <c r="CC8">
        <v>12</v>
      </c>
      <c r="CD8">
        <v>5</v>
      </c>
      <c r="CE8">
        <v>5</v>
      </c>
      <c r="CF8">
        <v>11</v>
      </c>
      <c r="CG8">
        <v>13</v>
      </c>
      <c r="CH8">
        <v>7</v>
      </c>
      <c r="CI8">
        <v>4</v>
      </c>
      <c r="CJ8">
        <v>11</v>
      </c>
      <c r="CL8">
        <v>9</v>
      </c>
      <c r="CM8">
        <v>2</v>
      </c>
      <c r="CN8">
        <v>1</v>
      </c>
      <c r="CO8">
        <v>3</v>
      </c>
      <c r="CP8">
        <v>8</v>
      </c>
      <c r="CQ8">
        <v>2</v>
      </c>
      <c r="CR8">
        <v>0</v>
      </c>
      <c r="CS8">
        <v>0</v>
      </c>
      <c r="CT8">
        <v>9</v>
      </c>
      <c r="CU8">
        <v>3</v>
      </c>
      <c r="CV8">
        <v>0</v>
      </c>
      <c r="CW8">
        <v>8</v>
      </c>
      <c r="CX8">
        <v>9</v>
      </c>
      <c r="CY8">
        <v>4</v>
      </c>
      <c r="CZ8">
        <v>0</v>
      </c>
      <c r="DA8">
        <v>8</v>
      </c>
      <c r="DC8">
        <f>((6/12)*100)</f>
        <v>50</v>
      </c>
      <c r="DD8">
        <f>((6/12)*100)</f>
        <v>50</v>
      </c>
      <c r="DE8">
        <f>((7/12)*100)</f>
        <v>58.333333333333336</v>
      </c>
      <c r="DF8">
        <f>((6/14)*100)</f>
        <v>42.857142857142854</v>
      </c>
      <c r="DG8">
        <f>((5/14)*100)</f>
        <v>35.714285714285715</v>
      </c>
      <c r="DH8">
        <f>((5/14)*100)</f>
        <v>35.714285714285715</v>
      </c>
      <c r="DI8">
        <f>((5/12)*100)</f>
        <v>41.666666666666671</v>
      </c>
      <c r="DJ8">
        <f>((5/12)*100)</f>
        <v>41.666666666666671</v>
      </c>
      <c r="DK8">
        <f>((11/12)*100)</f>
        <v>91.666666666666657</v>
      </c>
      <c r="DL8">
        <f>((7/13)*100)</f>
        <v>53.846153846153847</v>
      </c>
      <c r="DM8">
        <f>((4/13)*100)</f>
        <v>30.76923076923077</v>
      </c>
      <c r="DN8">
        <f>((11/13)*100)</f>
        <v>84.615384615384613</v>
      </c>
      <c r="DP8">
        <f>((2/9)*100)</f>
        <v>22.222222222222221</v>
      </c>
      <c r="DQ8">
        <f>((1/9)*100)</f>
        <v>11.111111111111111</v>
      </c>
      <c r="DR8">
        <f>((3/9)*100)</f>
        <v>33.333333333333329</v>
      </c>
      <c r="DS8">
        <f>((2/8)*100)</f>
        <v>25</v>
      </c>
      <c r="DT8">
        <f>((0/8)*100)</f>
        <v>0</v>
      </c>
      <c r="DU8">
        <f>((0/8)*100)</f>
        <v>0</v>
      </c>
      <c r="DV8">
        <f>((3/9)*100)</f>
        <v>33.333333333333329</v>
      </c>
      <c r="DW8">
        <f>((0/9)*100)</f>
        <v>0</v>
      </c>
      <c r="DX8">
        <f>((8/9)*100)</f>
        <v>88.888888888888886</v>
      </c>
      <c r="DY8">
        <f>((4/9)*100)</f>
        <v>44.444444444444443</v>
      </c>
      <c r="DZ8">
        <f>((0/9)*100)</f>
        <v>0</v>
      </c>
      <c r="EA8">
        <f>((8/9)*100)</f>
        <v>88.888888888888886</v>
      </c>
    </row>
    <row r="9" spans="1:131" x14ac:dyDescent="0.25">
      <c r="A9">
        <v>220.120454</v>
      </c>
      <c r="B9">
        <v>7.0831809999999997</v>
      </c>
      <c r="C9">
        <v>227.06504999999999</v>
      </c>
      <c r="D9">
        <v>5.5957569999999999</v>
      </c>
      <c r="E9">
        <v>226.21611100000001</v>
      </c>
      <c r="F9">
        <v>8.4702020000000005</v>
      </c>
      <c r="G9">
        <v>228.20383699999999</v>
      </c>
      <c r="H9">
        <v>4.8453540000000004</v>
      </c>
      <c r="K9">
        <f>(12/200)</f>
        <v>0.06</v>
      </c>
      <c r="L9">
        <f>(13/200)</f>
        <v>6.5000000000000002E-2</v>
      </c>
      <c r="M9">
        <f>(13/200)</f>
        <v>6.5000000000000002E-2</v>
      </c>
      <c r="N9">
        <f>(14/200)</f>
        <v>7.0000000000000007E-2</v>
      </c>
      <c r="P9">
        <f>(10/200)</f>
        <v>0.05</v>
      </c>
      <c r="Q9">
        <f>(9/200)</f>
        <v>4.4999999999999998E-2</v>
      </c>
      <c r="R9">
        <f>(10/200)</f>
        <v>0.05</v>
      </c>
      <c r="S9">
        <f>(10/200)</f>
        <v>0.05</v>
      </c>
      <c r="U9">
        <f>0.06+0.05</f>
        <v>0.11</v>
      </c>
      <c r="V9">
        <f>0.065+0.045</f>
        <v>0.11</v>
      </c>
      <c r="W9">
        <f>0.065+0.05</f>
        <v>0.115</v>
      </c>
      <c r="X9">
        <f>0.07+0.05</f>
        <v>0.12000000000000001</v>
      </c>
      <c r="Z9">
        <f>SQRT((ABS($A$10-$A$9)^2+(ABS($B$10-$B$9)^2)))</f>
        <v>24.153280087789838</v>
      </c>
      <c r="AA9">
        <f>SQRT((ABS($C$10-$C$9)^2+(ABS($D$10-$D$9)^2)))</f>
        <v>25.040856616375429</v>
      </c>
      <c r="AB9">
        <f>SQRT((ABS($E$10-$E$9)^2+(ABS($F$10-$F$9)^2)))</f>
        <v>23.852573142697196</v>
      </c>
      <c r="AC9">
        <f>SQRT((ABS($G$10-$G$9)^2+(ABS($H$10-$H$9)^2)))</f>
        <v>24.830475335148627</v>
      </c>
      <c r="AJ9">
        <f>1/0.11</f>
        <v>9.0909090909090917</v>
      </c>
      <c r="AK9">
        <f>1/0.11</f>
        <v>9.0909090909090917</v>
      </c>
      <c r="AL9">
        <f>1/0.115</f>
        <v>8.695652173913043</v>
      </c>
      <c r="AM9">
        <f>1/0.12</f>
        <v>8.3333333333333339</v>
      </c>
      <c r="AO9">
        <f t="shared" si="0"/>
        <v>219.57527352536218</v>
      </c>
      <c r="AP9">
        <f t="shared" si="1"/>
        <v>227.64415105795845</v>
      </c>
      <c r="AQ9">
        <f t="shared" si="2"/>
        <v>207.41367950171474</v>
      </c>
      <c r="AR9">
        <f t="shared" si="3"/>
        <v>206.92062779290521</v>
      </c>
      <c r="AV9">
        <f>((0.06/0.11)*100)</f>
        <v>54.54545454545454</v>
      </c>
      <c r="AW9">
        <f>((0.065/0.11)*100)</f>
        <v>59.090909090909093</v>
      </c>
      <c r="AX9">
        <f>((0.065/0.115)*100)</f>
        <v>56.521739130434781</v>
      </c>
      <c r="AY9">
        <f>((0.07/0.12)*100)</f>
        <v>58.333333333333336</v>
      </c>
      <c r="BA9">
        <f>((0.05/0.11)*100)</f>
        <v>45.45454545454546</v>
      </c>
      <c r="BB9">
        <f>((0.045/0.11)*100)</f>
        <v>40.909090909090907</v>
      </c>
      <c r="BC9">
        <f>((0.05/0.115)*100)</f>
        <v>43.478260869565219</v>
      </c>
      <c r="BD9">
        <f>((0.05/0.12)*100)</f>
        <v>41.666666666666671</v>
      </c>
      <c r="BF9">
        <f>ABS($B$9-$D$9)</f>
        <v>1.4874239999999999</v>
      </c>
      <c r="BG9">
        <f>ABS($F$9-$H$9)</f>
        <v>3.6248480000000001</v>
      </c>
      <c r="BL9">
        <f>SQRT((ABS($A$9-$E$9)^2+(ABS($B$9-$F$9)^2)))</f>
        <v>6.251468748709395</v>
      </c>
      <c r="BM9">
        <f>SQRT((ABS($C$9-$G$9)^2+(ABS($D$9-$H$9)^2)))</f>
        <v>1.3637963534846458</v>
      </c>
      <c r="BO9">
        <f>SQRT((ABS($A$9-$G$9)^2+(ABS($B$9-$H$9)^2)))</f>
        <v>8.3874281163308915</v>
      </c>
      <c r="BP9">
        <f>SQRT((ABS($C$9-$E$9)^2+(ABS($D$9-$F$9)^2)))</f>
        <v>2.9971872620418565</v>
      </c>
      <c r="BU9">
        <v>12</v>
      </c>
      <c r="BV9">
        <v>5</v>
      </c>
      <c r="BW9">
        <v>5</v>
      </c>
      <c r="BX9">
        <v>7</v>
      </c>
      <c r="BY9">
        <v>13</v>
      </c>
      <c r="BZ9">
        <v>5</v>
      </c>
      <c r="CA9">
        <v>5</v>
      </c>
      <c r="CB9">
        <v>3</v>
      </c>
      <c r="CC9">
        <v>13</v>
      </c>
      <c r="CD9">
        <v>5</v>
      </c>
      <c r="CE9">
        <v>5</v>
      </c>
      <c r="CF9">
        <v>11</v>
      </c>
      <c r="CG9">
        <v>14</v>
      </c>
      <c r="CH9">
        <v>8</v>
      </c>
      <c r="CI9">
        <v>4</v>
      </c>
      <c r="CJ9">
        <v>11</v>
      </c>
      <c r="CL9">
        <v>10</v>
      </c>
      <c r="CM9">
        <v>2</v>
      </c>
      <c r="CN9">
        <v>3</v>
      </c>
      <c r="CO9">
        <v>4</v>
      </c>
      <c r="CP9">
        <v>9</v>
      </c>
      <c r="CQ9">
        <v>2</v>
      </c>
      <c r="CR9">
        <v>2</v>
      </c>
      <c r="CS9">
        <v>0</v>
      </c>
      <c r="CT9">
        <v>10</v>
      </c>
      <c r="CU9">
        <v>3</v>
      </c>
      <c r="CV9">
        <v>2</v>
      </c>
      <c r="CW9">
        <v>8</v>
      </c>
      <c r="CX9">
        <v>10</v>
      </c>
      <c r="CY9">
        <v>5</v>
      </c>
      <c r="CZ9">
        <v>0</v>
      </c>
      <c r="DA9">
        <v>8</v>
      </c>
      <c r="DC9">
        <f>((5/12)*100)</f>
        <v>41.666666666666671</v>
      </c>
      <c r="DD9">
        <f>((5/12)*100)</f>
        <v>41.666666666666671</v>
      </c>
      <c r="DE9">
        <f>((7/12)*100)</f>
        <v>58.333333333333336</v>
      </c>
      <c r="DF9">
        <f>((5/13)*100)</f>
        <v>38.461538461538467</v>
      </c>
      <c r="DG9">
        <f>((5/13)*100)</f>
        <v>38.461538461538467</v>
      </c>
      <c r="DH9">
        <f>((3/13)*100)</f>
        <v>23.076923076923077</v>
      </c>
      <c r="DI9">
        <f>((5/13)*100)</f>
        <v>38.461538461538467</v>
      </c>
      <c r="DJ9">
        <f>((5/13)*100)</f>
        <v>38.461538461538467</v>
      </c>
      <c r="DK9">
        <f>((11/13)*100)</f>
        <v>84.615384615384613</v>
      </c>
      <c r="DL9">
        <f>((8/14)*100)</f>
        <v>57.142857142857139</v>
      </c>
      <c r="DM9">
        <f>((4/14)*100)</f>
        <v>28.571428571428569</v>
      </c>
      <c r="DN9">
        <f>((11/14)*100)</f>
        <v>78.571428571428569</v>
      </c>
      <c r="DP9">
        <f>((2/10)*100)</f>
        <v>20</v>
      </c>
      <c r="DQ9">
        <f>((3/10)*100)</f>
        <v>30</v>
      </c>
      <c r="DR9">
        <f>((4/10)*100)</f>
        <v>40</v>
      </c>
      <c r="DS9">
        <f>((2/9)*100)</f>
        <v>22.222222222222221</v>
      </c>
      <c r="DT9">
        <f>((2/9)*100)</f>
        <v>22.222222222222221</v>
      </c>
      <c r="DU9">
        <f>((0/9)*100)</f>
        <v>0</v>
      </c>
      <c r="DV9">
        <f>((3/10)*100)</f>
        <v>30</v>
      </c>
      <c r="DW9">
        <f>((2/10)*100)</f>
        <v>20</v>
      </c>
      <c r="DX9">
        <f>((8/10)*100)</f>
        <v>80</v>
      </c>
      <c r="DY9">
        <f>((5/10)*100)</f>
        <v>50</v>
      </c>
      <c r="DZ9">
        <f>((0/10)*100)</f>
        <v>0</v>
      </c>
      <c r="EA9">
        <f>((8/10)*100)</f>
        <v>80</v>
      </c>
    </row>
    <row r="10" spans="1:131" x14ac:dyDescent="0.25">
      <c r="A10">
        <v>244.271514</v>
      </c>
      <c r="B10">
        <v>7.4106560000000004</v>
      </c>
      <c r="C10">
        <v>252.105906</v>
      </c>
      <c r="D10">
        <v>5.6013130000000002</v>
      </c>
      <c r="E10">
        <v>250.06863300000001</v>
      </c>
      <c r="F10">
        <v>8.5195959999999999</v>
      </c>
      <c r="G10">
        <v>253.033637</v>
      </c>
      <c r="H10">
        <v>4.6622219999999999</v>
      </c>
      <c r="K10">
        <f>(11/200)</f>
        <v>5.5E-2</v>
      </c>
      <c r="L10">
        <f>(14/200)</f>
        <v>7.0000000000000007E-2</v>
      </c>
      <c r="P10">
        <f>(11/200)</f>
        <v>5.5E-2</v>
      </c>
      <c r="Q10">
        <f>(10/200)</f>
        <v>0.05</v>
      </c>
      <c r="R10">
        <f>(10/200)</f>
        <v>0.05</v>
      </c>
      <c r="S10">
        <f>(11/200)</f>
        <v>5.5E-2</v>
      </c>
      <c r="U10">
        <f>0.055+0.055</f>
        <v>0.11</v>
      </c>
      <c r="V10">
        <f>0.07+0.05</f>
        <v>0.12000000000000001</v>
      </c>
      <c r="Z10">
        <f>SQRT((ABS($A$11-$A$10)^2+(ABS($B$11-$B$10)^2)))</f>
        <v>21.858138250724007</v>
      </c>
      <c r="AA10">
        <f>SQRT((ABS($C$11-$C$10)^2+(ABS($D$11-$D$10)^2)))</f>
        <v>20.468275505057992</v>
      </c>
      <c r="AJ10">
        <f>1/0.11</f>
        <v>9.0909090909090917</v>
      </c>
      <c r="AK10">
        <f>1/0.12</f>
        <v>8.3333333333333339</v>
      </c>
      <c r="AO10">
        <f t="shared" si="0"/>
        <v>198.7103477338546</v>
      </c>
      <c r="AP10">
        <f t="shared" si="1"/>
        <v>170.56896254214993</v>
      </c>
      <c r="AV10">
        <f>((0.055/0.11)*100)</f>
        <v>50</v>
      </c>
      <c r="AW10">
        <f>((0.07/0.12)*100)</f>
        <v>58.333333333333336</v>
      </c>
      <c r="BA10">
        <f>((0.055/0.11)*100)</f>
        <v>50</v>
      </c>
      <c r="BB10">
        <f>((0.05/0.12)*100)</f>
        <v>41.666666666666671</v>
      </c>
      <c r="BF10">
        <f>ABS($B$10-$D$10)</f>
        <v>1.8093430000000001</v>
      </c>
      <c r="BG10">
        <f>ABS($F$10-$H$10)</f>
        <v>3.8573740000000001</v>
      </c>
      <c r="BI10">
        <v>1.472445</v>
      </c>
      <c r="BJ10">
        <v>2.0689679999999999</v>
      </c>
      <c r="BL10">
        <f>SQRT((ABS($A$10-$E$10)^2+(ABS($B$10-$F$10)^2)))</f>
        <v>5.9022314952703363</v>
      </c>
      <c r="BM10">
        <f>SQRT((ABS($C$10-$G$10)^2+(ABS($D$10-$H$10)^2)))</f>
        <v>1.3200669356672752</v>
      </c>
      <c r="BO10">
        <f>SQRT((ABS($A$10-$G$10)^2+(ABS($B$10-$H$10)^2)))</f>
        <v>9.1830653335084715</v>
      </c>
      <c r="BP10">
        <f>SQRT((ABS($C$10-$E$10)^2+(ABS($D$10-$F$10)^2)))</f>
        <v>3.5590528156544678</v>
      </c>
      <c r="BR10">
        <f>DEGREES(ACOS((5.66487911180195^2+20.4837146940378^2-16.1864782012719^2)/(2*5.66487911180195*20.4837146940378)))</f>
        <v>35.186289174657418</v>
      </c>
      <c r="BS10">
        <f>DEGREES(ACOS((18.4164856930645^2+23.003954098338^2-5.66487911180195^2)/(2*18.4164856930645*23.003954098338)))</f>
        <v>9.2617542266744408</v>
      </c>
      <c r="BU10">
        <v>11</v>
      </c>
      <c r="BV10">
        <v>4</v>
      </c>
      <c r="BW10">
        <v>5</v>
      </c>
      <c r="BX10">
        <v>8</v>
      </c>
      <c r="BY10">
        <v>14</v>
      </c>
      <c r="BZ10">
        <v>4</v>
      </c>
      <c r="CA10">
        <v>6</v>
      </c>
      <c r="CB10">
        <v>3</v>
      </c>
      <c r="CL10">
        <v>11</v>
      </c>
      <c r="CM10">
        <v>3</v>
      </c>
      <c r="CN10">
        <v>3</v>
      </c>
      <c r="CO10">
        <v>5</v>
      </c>
      <c r="CP10">
        <v>10</v>
      </c>
      <c r="CQ10">
        <v>3</v>
      </c>
      <c r="CR10">
        <v>2</v>
      </c>
      <c r="CS10">
        <v>0</v>
      </c>
      <c r="CT10">
        <v>10</v>
      </c>
      <c r="CU10">
        <v>4</v>
      </c>
      <c r="CV10">
        <v>2</v>
      </c>
      <c r="CW10">
        <v>7</v>
      </c>
      <c r="CX10">
        <v>11</v>
      </c>
      <c r="CY10">
        <v>8</v>
      </c>
      <c r="CZ10">
        <v>0</v>
      </c>
      <c r="DA10">
        <v>7</v>
      </c>
      <c r="DC10">
        <f>((4/11)*100)</f>
        <v>36.363636363636367</v>
      </c>
      <c r="DD10">
        <f>((5/11)*100)</f>
        <v>45.454545454545453</v>
      </c>
      <c r="DE10">
        <f>((8/11)*100)</f>
        <v>72.727272727272734</v>
      </c>
      <c r="DF10">
        <f>((4/14)*100)</f>
        <v>28.571428571428569</v>
      </c>
      <c r="DG10">
        <f>((6/14)*100)</f>
        <v>42.857142857142854</v>
      </c>
      <c r="DH10">
        <f>((3/14)*100)</f>
        <v>21.428571428571427</v>
      </c>
      <c r="DP10">
        <f>((3/11)*100)</f>
        <v>27.27272727272727</v>
      </c>
      <c r="DQ10">
        <f>((3/11)*100)</f>
        <v>27.27272727272727</v>
      </c>
      <c r="DR10">
        <f>((5/11)*100)</f>
        <v>45.454545454545453</v>
      </c>
      <c r="DS10">
        <f>((3/10)*100)</f>
        <v>30</v>
      </c>
      <c r="DT10">
        <f>((2/10)*100)</f>
        <v>20</v>
      </c>
      <c r="DU10">
        <f>((0/10)*100)</f>
        <v>0</v>
      </c>
      <c r="DV10">
        <f>((4/10)*100)</f>
        <v>40</v>
      </c>
      <c r="DW10">
        <f>((2/10)*100)</f>
        <v>20</v>
      </c>
      <c r="DX10">
        <f>((7/10)*100)</f>
        <v>70</v>
      </c>
      <c r="DY10">
        <f>((8/11)*100)</f>
        <v>72.727272727272734</v>
      </c>
      <c r="DZ10">
        <f>((0/11)*100)</f>
        <v>0</v>
      </c>
      <c r="EA10">
        <f>((7/11)*100)</f>
        <v>63.636363636363633</v>
      </c>
    </row>
    <row r="11" spans="1:131" x14ac:dyDescent="0.25">
      <c r="A11">
        <v>266.12797399999999</v>
      </c>
      <c r="B11">
        <v>7.1397979999999999</v>
      </c>
      <c r="C11">
        <v>272.57393500000001</v>
      </c>
      <c r="D11">
        <v>5.7017670000000003</v>
      </c>
      <c r="P11">
        <f>(13/200)</f>
        <v>6.5000000000000002E-2</v>
      </c>
      <c r="BF11">
        <f>ABS($B$11-$D$11)</f>
        <v>1.4380309999999996</v>
      </c>
      <c r="BR11">
        <f>DEGREES(ACOS((4.73136703050027^2+24.8608390503089^2-21.9957637136554^2)/(2*4.73136703050027*24.8608390503089)))</f>
        <v>48.255267224407483</v>
      </c>
      <c r="BS11">
        <f>DEGREES(ACOS((16.1864782012719^2+18.913467598962^2-4.73136703050027^2)/(2*16.1864782012719*18.913467598962)))</f>
        <v>12.687025881465379</v>
      </c>
      <c r="CL11">
        <v>13</v>
      </c>
      <c r="CM11">
        <v>3</v>
      </c>
      <c r="CN11">
        <v>4</v>
      </c>
      <c r="CO11">
        <v>8</v>
      </c>
      <c r="DP11">
        <f>((3/13)*100)</f>
        <v>23.076923076923077</v>
      </c>
      <c r="DQ11">
        <f>((4/13)*100)</f>
        <v>30.76923076923077</v>
      </c>
      <c r="DR11">
        <f>((8/13)*100)</f>
        <v>61.53846153846154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DEGREES(ACOS((4.48888921443613^2+24.3280668425871^2-22.8382300829042^2)/(2*4.48888921443613*24.3280668425871)))</f>
        <v>65.544321480986468</v>
      </c>
      <c r="BS12">
        <f>DEGREES(ACOS((21.9957637136554^2+23.6834524730233^2-4.48888921443613^2)/(2*21.9957637136554*23.6834524730233)))</f>
        <v>10.4563354919005</v>
      </c>
    </row>
    <row r="13" spans="1:131" x14ac:dyDescent="0.25">
      <c r="A13">
        <v>241.32323</v>
      </c>
      <c r="B13">
        <v>4.7398480000000003</v>
      </c>
      <c r="C13">
        <v>230.21080900000001</v>
      </c>
      <c r="D13">
        <v>6.9438890000000004</v>
      </c>
      <c r="E13">
        <v>233.063231</v>
      </c>
      <c r="F13">
        <v>4.7071719999999999</v>
      </c>
      <c r="G13">
        <v>251.40944200000001</v>
      </c>
      <c r="H13">
        <v>6.314495</v>
      </c>
      <c r="K13">
        <f>(16/200)</f>
        <v>0.08</v>
      </c>
      <c r="L13">
        <f>(13/200)</f>
        <v>6.5000000000000002E-2</v>
      </c>
      <c r="M13">
        <f>(13/200)</f>
        <v>6.5000000000000002E-2</v>
      </c>
      <c r="N13">
        <f>(12/200)</f>
        <v>0.06</v>
      </c>
      <c r="P13">
        <f>(10/200)</f>
        <v>0.05</v>
      </c>
      <c r="Q13">
        <f>(10/200)</f>
        <v>0.05</v>
      </c>
      <c r="R13">
        <f>(9/200)</f>
        <v>4.4999999999999998E-2</v>
      </c>
      <c r="S13">
        <f>(10/200)</f>
        <v>0.05</v>
      </c>
      <c r="U13">
        <f>0.08+0.05</f>
        <v>0.13</v>
      </c>
      <c r="V13">
        <f>0.065+0.05</f>
        <v>0.115</v>
      </c>
      <c r="W13">
        <f>0.065+0.045</f>
        <v>0.11</v>
      </c>
      <c r="X13">
        <f>0.06+0.05</f>
        <v>0.11</v>
      </c>
      <c r="Z13">
        <f>SQRT((ABS($A$14-$A$13)^2+(ABS($B$14-$B$13)^2)))</f>
        <v>25.081830427029242</v>
      </c>
      <c r="AA13">
        <f>SQRT((ABS($C$14-$C$13)^2+(ABS($D$14-$D$13)^2)))</f>
        <v>20.913457788114346</v>
      </c>
      <c r="AB13">
        <f>SQRT((ABS($E$14-$E$13)^2+(ABS($F$14-$F$13)^2)))</f>
        <v>20.483714694037811</v>
      </c>
      <c r="AC13">
        <f>SQRT((ABS($G$14-$G$13)^2+(ABS($H$14-$H$13)^2)))</f>
        <v>23.003954098337982</v>
      </c>
      <c r="AJ13">
        <f>1/0.13</f>
        <v>7.6923076923076916</v>
      </c>
      <c r="AK13">
        <f>1/0.115</f>
        <v>8.695652173913043</v>
      </c>
      <c r="AL13">
        <f>1/0.11</f>
        <v>9.0909090909090917</v>
      </c>
      <c r="AM13">
        <f>1/0.11</f>
        <v>9.0909090909090917</v>
      </c>
      <c r="AO13">
        <f t="shared" ref="AO13:AO21" si="4">$Z13/$U13</f>
        <v>192.93715713099417</v>
      </c>
      <c r="AP13">
        <f t="shared" ref="AP13:AP21" si="5">$AA13/$V13</f>
        <v>181.85615467925518</v>
      </c>
      <c r="AQ13">
        <f t="shared" ref="AQ13:AQ20" si="6">$AB13/$W13</f>
        <v>186.21558812761646</v>
      </c>
      <c r="AR13">
        <f t="shared" ref="AR13:AR21" si="7">$AC13/$X13</f>
        <v>209.12685543943618</v>
      </c>
      <c r="AV13">
        <f>((0.08/0.13)*100)</f>
        <v>61.53846153846154</v>
      </c>
      <c r="AW13">
        <f>((0.065/0.115)*100)</f>
        <v>56.521739130434781</v>
      </c>
      <c r="AX13">
        <f>((0.065/0.11)*100)</f>
        <v>59.090909090909093</v>
      </c>
      <c r="AY13">
        <f>((0.06/0.11)*100)</f>
        <v>54.54545454545454</v>
      </c>
      <c r="BA13">
        <f>((0.05/0.13)*100)</f>
        <v>38.461538461538467</v>
      </c>
      <c r="BB13">
        <f>((0.05/0.115)*100)</f>
        <v>43.478260869565219</v>
      </c>
      <c r="BC13">
        <f>((0.045/0.11)*100)</f>
        <v>40.909090909090907</v>
      </c>
      <c r="BD13">
        <f>((0.05/0.11)*100)</f>
        <v>45.45454545454546</v>
      </c>
      <c r="BF13">
        <f>ABS($B$13-$D$13)</f>
        <v>2.2040410000000001</v>
      </c>
      <c r="BG13">
        <f>ABS($F$13-$H$13)</f>
        <v>1.6073230000000001</v>
      </c>
      <c r="BL13">
        <f>SQRT((ABS($A$13-$E$13)^2+(ABS($B$13-$F$13)^2)))</f>
        <v>8.2600636317752958</v>
      </c>
      <c r="BM13">
        <f>SQRT((ABS($C$13-$G$14)^2+(ABS($D$13-$H$14)^2)))</f>
        <v>2.0481493527614298</v>
      </c>
      <c r="BO13">
        <f>SQRT((ABS($A$13-$G$13)^2+(ABS($B$13-$H$13)^2)))</f>
        <v>10.208388006122874</v>
      </c>
      <c r="BP13">
        <f>SQRT((ABS($C$13-$E$13)^2+(ABS($D$13-$F$13)^2)))</f>
        <v>3.6248054022489189</v>
      </c>
      <c r="BR13">
        <f>DEGREES(ACOS((4.38720671922546^2+27.9025866719927^2-25.7951644674121^2)/(2*4.38720671922546*27.9025866719927)))</f>
        <v>57.259663791712413</v>
      </c>
      <c r="BS13">
        <f>DEGREES(ACOS((22.8382300829042^2+25.1250943051023^2-4.38720671922546^2)/(2*22.8382300829042*25.1250943051023)))</f>
        <v>8.9643970772331638</v>
      </c>
      <c r="BU13">
        <v>16</v>
      </c>
      <c r="BV13">
        <v>6</v>
      </c>
      <c r="BW13">
        <v>9</v>
      </c>
      <c r="BX13">
        <v>12</v>
      </c>
      <c r="BY13">
        <v>13</v>
      </c>
      <c r="BZ13">
        <v>5</v>
      </c>
      <c r="CA13">
        <v>6</v>
      </c>
      <c r="CB13">
        <v>4</v>
      </c>
      <c r="CC13">
        <v>13</v>
      </c>
      <c r="CD13">
        <v>4</v>
      </c>
      <c r="CE13">
        <v>6</v>
      </c>
      <c r="CF13">
        <v>9</v>
      </c>
      <c r="CG13">
        <v>12</v>
      </c>
      <c r="CH13">
        <v>12</v>
      </c>
      <c r="CI13">
        <v>2</v>
      </c>
      <c r="CJ13">
        <v>8</v>
      </c>
      <c r="CL13">
        <v>10</v>
      </c>
      <c r="CM13">
        <v>0</v>
      </c>
      <c r="CN13">
        <v>0</v>
      </c>
      <c r="CO13">
        <v>9</v>
      </c>
      <c r="CP13">
        <v>10</v>
      </c>
      <c r="CQ13">
        <v>0</v>
      </c>
      <c r="CR13">
        <v>2</v>
      </c>
      <c r="CS13">
        <v>0</v>
      </c>
      <c r="CT13">
        <v>9</v>
      </c>
      <c r="CU13">
        <v>2</v>
      </c>
      <c r="CV13">
        <v>2</v>
      </c>
      <c r="CW13">
        <v>5</v>
      </c>
      <c r="CX13">
        <v>10</v>
      </c>
      <c r="CY13">
        <v>9</v>
      </c>
      <c r="CZ13">
        <v>0</v>
      </c>
      <c r="DA13">
        <v>0</v>
      </c>
      <c r="DC13">
        <f>((6/16)*100)</f>
        <v>37.5</v>
      </c>
      <c r="DD13">
        <f>((9/16)*100)</f>
        <v>56.25</v>
      </c>
      <c r="DE13">
        <f>((12/16)*100)</f>
        <v>75</v>
      </c>
      <c r="DF13">
        <f>((5/13)*100)</f>
        <v>38.461538461538467</v>
      </c>
      <c r="DG13">
        <f>((6/13)*100)</f>
        <v>46.153846153846153</v>
      </c>
      <c r="DH13">
        <f>((4/13)*100)</f>
        <v>30.76923076923077</v>
      </c>
      <c r="DI13">
        <f>((4/13)*100)</f>
        <v>30.76923076923077</v>
      </c>
      <c r="DJ13">
        <f>((6/13)*100)</f>
        <v>46.153846153846153</v>
      </c>
      <c r="DK13">
        <f>((9/13)*100)</f>
        <v>69.230769230769226</v>
      </c>
      <c r="DL13">
        <f>((12/12)*100)</f>
        <v>100</v>
      </c>
      <c r="DM13">
        <f>((2/12)*100)</f>
        <v>16.666666666666664</v>
      </c>
      <c r="DN13">
        <f>((8/12)*100)</f>
        <v>66.666666666666657</v>
      </c>
      <c r="DP13">
        <f>((0/10)*100)</f>
        <v>0</v>
      </c>
      <c r="DQ13">
        <f>((0/10)*100)</f>
        <v>0</v>
      </c>
      <c r="DR13">
        <f>((9/10)*100)</f>
        <v>90</v>
      </c>
      <c r="DS13">
        <f>((0/10)*100)</f>
        <v>0</v>
      </c>
      <c r="DT13">
        <f>((2/10)*100)</f>
        <v>20</v>
      </c>
      <c r="DU13">
        <f>((0/10)*100)</f>
        <v>0</v>
      </c>
      <c r="DV13">
        <f>((2/9)*100)</f>
        <v>22.222222222222221</v>
      </c>
      <c r="DW13">
        <f>((2/9)*100)</f>
        <v>22.222222222222221</v>
      </c>
      <c r="DX13">
        <f>((5/9)*100)</f>
        <v>55.555555555555557</v>
      </c>
      <c r="DY13">
        <f>((9/10)*100)</f>
        <v>90</v>
      </c>
      <c r="DZ13">
        <f>((0/10)*100)</f>
        <v>0</v>
      </c>
      <c r="EA13">
        <f>((0/10)*100)</f>
        <v>0</v>
      </c>
    </row>
    <row r="14" spans="1:131" x14ac:dyDescent="0.25">
      <c r="A14">
        <v>216.251465</v>
      </c>
      <c r="B14">
        <v>5.4503529999999998</v>
      </c>
      <c r="C14">
        <v>209.305071</v>
      </c>
      <c r="D14">
        <v>7.5120750000000003</v>
      </c>
      <c r="E14">
        <v>212.58070699999999</v>
      </c>
      <c r="F14">
        <v>4.9280299999999997</v>
      </c>
      <c r="G14">
        <v>228.46888799999999</v>
      </c>
      <c r="H14">
        <v>8.0212129999999995</v>
      </c>
      <c r="K14">
        <f>(13/200)</f>
        <v>6.5000000000000002E-2</v>
      </c>
      <c r="L14">
        <f>(13/200)</f>
        <v>6.5000000000000002E-2</v>
      </c>
      <c r="M14">
        <f>(13/200)</f>
        <v>6.5000000000000002E-2</v>
      </c>
      <c r="N14">
        <f>(11/200)</f>
        <v>5.5E-2</v>
      </c>
      <c r="P14">
        <f>(11/200)</f>
        <v>5.5E-2</v>
      </c>
      <c r="Q14">
        <f>(10/200)</f>
        <v>0.05</v>
      </c>
      <c r="R14">
        <f>(10/200)</f>
        <v>0.05</v>
      </c>
      <c r="S14">
        <f>(9/200)</f>
        <v>4.4999999999999998E-2</v>
      </c>
      <c r="U14">
        <f>0.065+0.055</f>
        <v>0.12</v>
      </c>
      <c r="V14">
        <f>0.065+0.05</f>
        <v>0.115</v>
      </c>
      <c r="W14">
        <f>0.065+0.05</f>
        <v>0.115</v>
      </c>
      <c r="X14">
        <f>0.055+0.045</f>
        <v>0.1</v>
      </c>
      <c r="Z14">
        <f>SQRT((ABS($A$15-$A$14)^2+(ABS($B$15-$B$14)^2)))</f>
        <v>22.688104697873385</v>
      </c>
      <c r="AA14">
        <f>SQRT((ABS($C$15-$C$14)^2+(ABS($D$15-$D$14)^2)))</f>
        <v>23.388569446779979</v>
      </c>
      <c r="AB14">
        <f>SQRT((ABS($E$15-$E$14)^2+(ABS($F$15-$F$14)^2)))</f>
        <v>24.860839050308879</v>
      </c>
      <c r="AC14">
        <f>SQRT((ABS($G$15-$G$14)^2+(ABS($H$15-$H$14)^2)))</f>
        <v>18.913467598961979</v>
      </c>
      <c r="AJ14">
        <f>1/0.12</f>
        <v>8.3333333333333339</v>
      </c>
      <c r="AK14">
        <f>1/0.115</f>
        <v>8.695652173913043</v>
      </c>
      <c r="AL14">
        <f>1/0.115</f>
        <v>8.695652173913043</v>
      </c>
      <c r="AM14">
        <f>1/0.1</f>
        <v>10</v>
      </c>
      <c r="AO14">
        <f t="shared" si="4"/>
        <v>189.06753914894489</v>
      </c>
      <c r="AP14">
        <f t="shared" si="5"/>
        <v>203.37886475460851</v>
      </c>
      <c r="AQ14">
        <f t="shared" si="6"/>
        <v>216.18120913312069</v>
      </c>
      <c r="AR14">
        <f t="shared" si="7"/>
        <v>189.13467598961978</v>
      </c>
      <c r="AV14">
        <f>((0.065/0.12)*100)</f>
        <v>54.166666666666671</v>
      </c>
      <c r="AW14">
        <f>((0.065/0.115)*100)</f>
        <v>56.521739130434781</v>
      </c>
      <c r="AX14">
        <f>((0.065/0.115)*100)</f>
        <v>56.521739130434781</v>
      </c>
      <c r="AY14">
        <f>((0.055/0.1)*100)</f>
        <v>54.999999999999993</v>
      </c>
      <c r="BA14">
        <f>((0.055/0.12)*100)</f>
        <v>45.833333333333336</v>
      </c>
      <c r="BB14">
        <f>((0.05/0.115)*100)</f>
        <v>43.478260869565219</v>
      </c>
      <c r="BC14">
        <f>((0.05/0.115)*100)</f>
        <v>43.478260869565219</v>
      </c>
      <c r="BD14">
        <f>((0.045/0.1)*100)</f>
        <v>44.999999999999993</v>
      </c>
      <c r="BF14">
        <f>ABS($B$14-$D$14)</f>
        <v>2.0617220000000005</v>
      </c>
      <c r="BG14">
        <f>ABS($F$14-$H$14)</f>
        <v>3.0931829999999998</v>
      </c>
      <c r="BL14">
        <f>SQRT((ABS($A$14-$E$14)^2+(ABS($B$14-$F$14)^2)))</f>
        <v>3.7077332173301043</v>
      </c>
      <c r="BM14">
        <f>SQRT((ABS($C$14-$G$15)^2+(ABS($D$14-$H$15)^2)))</f>
        <v>1.0914329177159736</v>
      </c>
      <c r="BO14">
        <f>SQRT((ABS($A$14-$G$15)^2+(ABS($B$14-$H$15)^2)))</f>
        <v>7.3808640332092512</v>
      </c>
      <c r="BP14">
        <f>SQRT((ABS($C$14-$E$14)^2+(ABS($D$14-$F$14)^2)))</f>
        <v>4.1721792586753681</v>
      </c>
      <c r="BR14">
        <f>DEGREES(ACOS((27.8897491351577^2+25.7423669218909^2-4.62071593768758^2)/(2*27.8897491351577*25.7423669218909)))</f>
        <v>8.7573679615853255</v>
      </c>
      <c r="BS14">
        <f>DEGREES(ACOS((25.7951644674121^2+26.8825411584925^2-4.29592157392311^2)/(2*25.7951644674121*26.8825411584925)))</f>
        <v>9.0520797259120265</v>
      </c>
      <c r="BU14">
        <v>13</v>
      </c>
      <c r="BV14">
        <v>6</v>
      </c>
      <c r="BW14">
        <v>4</v>
      </c>
      <c r="BX14">
        <v>6</v>
      </c>
      <c r="BY14">
        <v>13</v>
      </c>
      <c r="BZ14">
        <v>6</v>
      </c>
      <c r="CA14">
        <v>6</v>
      </c>
      <c r="CB14">
        <v>4</v>
      </c>
      <c r="CC14">
        <v>13</v>
      </c>
      <c r="CD14">
        <v>5</v>
      </c>
      <c r="CE14">
        <v>6</v>
      </c>
      <c r="CF14">
        <v>11</v>
      </c>
      <c r="CG14">
        <v>11</v>
      </c>
      <c r="CH14">
        <v>6</v>
      </c>
      <c r="CI14">
        <v>2</v>
      </c>
      <c r="CJ14">
        <v>9</v>
      </c>
      <c r="CL14">
        <v>11</v>
      </c>
      <c r="CM14">
        <v>3</v>
      </c>
      <c r="CN14">
        <v>2</v>
      </c>
      <c r="CO14">
        <v>6</v>
      </c>
      <c r="CP14">
        <v>10</v>
      </c>
      <c r="CQ14">
        <v>3</v>
      </c>
      <c r="CR14">
        <v>3</v>
      </c>
      <c r="CS14">
        <v>1</v>
      </c>
      <c r="CT14">
        <v>10</v>
      </c>
      <c r="CU14">
        <v>1</v>
      </c>
      <c r="CV14">
        <v>3</v>
      </c>
      <c r="CW14">
        <v>8</v>
      </c>
      <c r="CX14">
        <v>9</v>
      </c>
      <c r="CY14">
        <v>6</v>
      </c>
      <c r="CZ14">
        <v>0</v>
      </c>
      <c r="DA14">
        <v>5</v>
      </c>
      <c r="DC14">
        <f>((6/13)*100)</f>
        <v>46.153846153846153</v>
      </c>
      <c r="DD14">
        <f>((4/13)*100)</f>
        <v>30.76923076923077</v>
      </c>
      <c r="DE14">
        <f>((6/13)*100)</f>
        <v>46.153846153846153</v>
      </c>
      <c r="DF14">
        <f>((6/13)*100)</f>
        <v>46.153846153846153</v>
      </c>
      <c r="DG14">
        <f>((6/13)*100)</f>
        <v>46.153846153846153</v>
      </c>
      <c r="DH14">
        <f>((4/13)*100)</f>
        <v>30.76923076923077</v>
      </c>
      <c r="DI14">
        <f>((5/13)*100)</f>
        <v>38.461538461538467</v>
      </c>
      <c r="DJ14">
        <f>((6/13)*100)</f>
        <v>46.153846153846153</v>
      </c>
      <c r="DK14">
        <f>((11/13)*100)</f>
        <v>84.615384615384613</v>
      </c>
      <c r="DL14">
        <f>((6/11)*100)</f>
        <v>54.54545454545454</v>
      </c>
      <c r="DM14">
        <f>((2/11)*100)</f>
        <v>18.181818181818183</v>
      </c>
      <c r="DN14">
        <f>((9/11)*100)</f>
        <v>81.818181818181827</v>
      </c>
      <c r="DP14">
        <f>((3/11)*100)</f>
        <v>27.27272727272727</v>
      </c>
      <c r="DQ14">
        <f>((2/11)*100)</f>
        <v>18.181818181818183</v>
      </c>
      <c r="DR14">
        <f>((6/11)*100)</f>
        <v>54.54545454545454</v>
      </c>
      <c r="DS14">
        <f>((3/10)*100)</f>
        <v>30</v>
      </c>
      <c r="DT14">
        <f>((3/10)*100)</f>
        <v>30</v>
      </c>
      <c r="DU14">
        <f>((1/10)*100)</f>
        <v>10</v>
      </c>
      <c r="DV14">
        <f>((1/10)*100)</f>
        <v>10</v>
      </c>
      <c r="DW14">
        <f>((3/10)*100)</f>
        <v>30</v>
      </c>
      <c r="DX14">
        <f>((8/10)*100)</f>
        <v>80</v>
      </c>
      <c r="DY14">
        <f>((6/9)*100)</f>
        <v>66.666666666666657</v>
      </c>
      <c r="DZ14">
        <f>((0/9)*100)</f>
        <v>0</v>
      </c>
      <c r="EA14">
        <f>((5/9)*100)</f>
        <v>55.555555555555557</v>
      </c>
    </row>
    <row r="15" spans="1:131" x14ac:dyDescent="0.25">
      <c r="A15">
        <v>193.62069600000001</v>
      </c>
      <c r="B15">
        <v>7.0623050000000003</v>
      </c>
      <c r="C15">
        <v>185.970068</v>
      </c>
      <c r="D15">
        <v>9.0941039999999997</v>
      </c>
      <c r="E15">
        <v>187.73693700000001</v>
      </c>
      <c r="F15">
        <v>5.8491220000000004</v>
      </c>
      <c r="G15">
        <v>209.563456</v>
      </c>
      <c r="H15">
        <v>8.5724820000000008</v>
      </c>
      <c r="K15">
        <f>(13/200)</f>
        <v>6.5000000000000002E-2</v>
      </c>
      <c r="L15">
        <f>(15/200)</f>
        <v>7.4999999999999997E-2</v>
      </c>
      <c r="M15">
        <f>(13/200)</f>
        <v>6.5000000000000002E-2</v>
      </c>
      <c r="N15">
        <f>(13/200)</f>
        <v>6.5000000000000002E-2</v>
      </c>
      <c r="P15">
        <f>(9/200)</f>
        <v>4.4999999999999998E-2</v>
      </c>
      <c r="Q15">
        <f t="shared" ref="Q15:Q20" si="8">(8/200)</f>
        <v>0.04</v>
      </c>
      <c r="R15">
        <f>(9/200)</f>
        <v>4.4999999999999998E-2</v>
      </c>
      <c r="S15">
        <f>(10/200)</f>
        <v>0.05</v>
      </c>
      <c r="U15">
        <f>0.065+0.045</f>
        <v>0.11</v>
      </c>
      <c r="V15">
        <f>0.075+0.04</f>
        <v>0.11499999999999999</v>
      </c>
      <c r="W15">
        <f>0.065+0.045</f>
        <v>0.11</v>
      </c>
      <c r="X15">
        <f>0.065+0.05</f>
        <v>0.115</v>
      </c>
      <c r="Z15">
        <f>SQRT((ABS($A$16-$A$15)^2+(ABS($B$16-$B$15)^2)))</f>
        <v>24.910092530551278</v>
      </c>
      <c r="AA15">
        <f>SQRT((ABS($C$16-$C$15)^2+(ABS($D$16-$D$15)^2)))</f>
        <v>24.765008038893086</v>
      </c>
      <c r="AB15">
        <f>SQRT((ABS($E$16-$E$15)^2+(ABS($F$16-$F$15)^2)))</f>
        <v>24.328066842587095</v>
      </c>
      <c r="AC15">
        <f>SQRT((ABS($G$16-$G$15)^2+(ABS($H$16-$H$15)^2)))</f>
        <v>23.683452473023269</v>
      </c>
      <c r="AJ15">
        <f>1/0.11</f>
        <v>9.0909090909090917</v>
      </c>
      <c r="AK15">
        <f>1/0.115</f>
        <v>8.695652173913043</v>
      </c>
      <c r="AL15">
        <f>1/0.11</f>
        <v>9.0909090909090917</v>
      </c>
      <c r="AM15">
        <f>1/0.115</f>
        <v>8.695652173913043</v>
      </c>
      <c r="AO15">
        <f t="shared" si="4"/>
        <v>226.45538664137524</v>
      </c>
      <c r="AP15">
        <f t="shared" si="5"/>
        <v>215.34789599037467</v>
      </c>
      <c r="AQ15">
        <f t="shared" si="6"/>
        <v>221.16424402351905</v>
      </c>
      <c r="AR15">
        <f t="shared" si="7"/>
        <v>205.94306498281102</v>
      </c>
      <c r="AV15">
        <f>((0.065/0.11)*100)</f>
        <v>59.090909090909093</v>
      </c>
      <c r="AW15">
        <f>((0.075/0.115)*100)</f>
        <v>65.217391304347814</v>
      </c>
      <c r="AX15">
        <f>((0.065/0.11)*100)</f>
        <v>59.090909090909093</v>
      </c>
      <c r="AY15">
        <f>((0.065/0.115)*100)</f>
        <v>56.521739130434781</v>
      </c>
      <c r="BA15">
        <f>((0.045/0.11)*100)</f>
        <v>40.909090909090907</v>
      </c>
      <c r="BB15">
        <f>((0.04/0.115)*100)</f>
        <v>34.782608695652172</v>
      </c>
      <c r="BC15">
        <f>((0.045/0.11)*100)</f>
        <v>40.909090909090907</v>
      </c>
      <c r="BD15">
        <f>((0.05/0.115)*100)</f>
        <v>43.478260869565219</v>
      </c>
      <c r="BF15">
        <f>ABS($B$15-$D$15)</f>
        <v>2.0317989999999995</v>
      </c>
      <c r="BG15">
        <f>ABS($F$15-$H$15)</f>
        <v>2.7233600000000004</v>
      </c>
      <c r="BL15">
        <f>SQRT((ABS($A$15-$E$15)^2+(ABS($B$15-$F$15)^2)))</f>
        <v>6.0075313533572148</v>
      </c>
      <c r="BM15">
        <f>SQRT((ABS($C$15-$G$16)^2+(ABS($D$15-$H$16)^2)))</f>
        <v>0.86133914302091219</v>
      </c>
      <c r="BO15">
        <f>SQRT((ABS($A$15-$G$16)^2+(ABS($B$15-$H$16)^2)))</f>
        <v>8.2254203786734887</v>
      </c>
      <c r="BP15">
        <f>SQRT((ABS($C$15-$E$15)^2+(ABS($D$15-$F$15)^2)))</f>
        <v>3.6948253332850589</v>
      </c>
      <c r="BR15">
        <f>DEGREES(ACOS((4.09121882303367^2+21.8029730803385^2-20.77226572166^2)/(2*4.09121882303367*21.8029730803385)))</f>
        <v>70.1353567560583</v>
      </c>
      <c r="BS15">
        <f>DEGREES(ACOS((25.0644583977346^2+26.1990592443469^2-4.09121882303367^2)/(2*25.0644583977346*26.1990592443469)))</f>
        <v>8.7973553079092692</v>
      </c>
      <c r="BU15">
        <v>13</v>
      </c>
      <c r="BV15">
        <v>7</v>
      </c>
      <c r="BW15">
        <v>5</v>
      </c>
      <c r="BX15">
        <v>7</v>
      </c>
      <c r="BY15">
        <v>15</v>
      </c>
      <c r="BZ15">
        <v>7</v>
      </c>
      <c r="CA15">
        <v>7</v>
      </c>
      <c r="CB15">
        <v>7</v>
      </c>
      <c r="CC15">
        <v>13</v>
      </c>
      <c r="CD15">
        <v>4</v>
      </c>
      <c r="CE15">
        <v>7</v>
      </c>
      <c r="CF15">
        <v>12</v>
      </c>
      <c r="CG15">
        <v>13</v>
      </c>
      <c r="CH15">
        <v>7</v>
      </c>
      <c r="CI15">
        <v>5</v>
      </c>
      <c r="CJ15">
        <v>11</v>
      </c>
      <c r="CL15">
        <v>9</v>
      </c>
      <c r="CM15">
        <v>2</v>
      </c>
      <c r="CN15">
        <v>1</v>
      </c>
      <c r="CO15">
        <v>3</v>
      </c>
      <c r="CP15">
        <v>8</v>
      </c>
      <c r="CQ15">
        <v>2</v>
      </c>
      <c r="CR15">
        <v>1</v>
      </c>
      <c r="CS15">
        <v>0</v>
      </c>
      <c r="CT15">
        <v>9</v>
      </c>
      <c r="CU15">
        <v>1</v>
      </c>
      <c r="CV15">
        <v>1</v>
      </c>
      <c r="CW15">
        <v>7</v>
      </c>
      <c r="CX15">
        <v>10</v>
      </c>
      <c r="CY15">
        <v>3</v>
      </c>
      <c r="CZ15">
        <v>1</v>
      </c>
      <c r="DA15">
        <v>8</v>
      </c>
      <c r="DC15">
        <f>((7/13)*100)</f>
        <v>53.846153846153847</v>
      </c>
      <c r="DD15">
        <f>((5/13)*100)</f>
        <v>38.461538461538467</v>
      </c>
      <c r="DE15">
        <f>((7/13)*100)</f>
        <v>53.846153846153847</v>
      </c>
      <c r="DF15">
        <f>((7/15)*100)</f>
        <v>46.666666666666664</v>
      </c>
      <c r="DG15">
        <f>((7/15)*100)</f>
        <v>46.666666666666664</v>
      </c>
      <c r="DH15">
        <f>((7/15)*100)</f>
        <v>46.666666666666664</v>
      </c>
      <c r="DI15">
        <f>((4/13)*100)</f>
        <v>30.76923076923077</v>
      </c>
      <c r="DJ15">
        <f>((7/13)*100)</f>
        <v>53.846153846153847</v>
      </c>
      <c r="DK15">
        <f>((12/13)*100)</f>
        <v>92.307692307692307</v>
      </c>
      <c r="DL15">
        <f>((7/13)*100)</f>
        <v>53.846153846153847</v>
      </c>
      <c r="DM15">
        <f>((5/13)*100)</f>
        <v>38.461538461538467</v>
      </c>
      <c r="DN15">
        <f>((11/13)*100)</f>
        <v>84.615384615384613</v>
      </c>
      <c r="DP15">
        <f>((2/9)*100)</f>
        <v>22.222222222222221</v>
      </c>
      <c r="DQ15">
        <f>((1/9)*100)</f>
        <v>11.111111111111111</v>
      </c>
      <c r="DR15">
        <f>((3/9)*100)</f>
        <v>33.333333333333329</v>
      </c>
      <c r="DS15">
        <f>((2/8)*100)</f>
        <v>25</v>
      </c>
      <c r="DT15">
        <f>((1/8)*100)</f>
        <v>12.5</v>
      </c>
      <c r="DU15">
        <f>((0/8)*100)</f>
        <v>0</v>
      </c>
      <c r="DV15">
        <f>((1/9)*100)</f>
        <v>11.111111111111111</v>
      </c>
      <c r="DW15">
        <f>((1/9)*100)</f>
        <v>11.111111111111111</v>
      </c>
      <c r="DX15">
        <f>((7/9)*100)</f>
        <v>77.777777777777786</v>
      </c>
      <c r="DY15">
        <f>((3/10)*100)</f>
        <v>30</v>
      </c>
      <c r="DZ15">
        <f>((1/10)*100)</f>
        <v>10</v>
      </c>
      <c r="EA15">
        <f>((8/10)*100)</f>
        <v>80</v>
      </c>
    </row>
    <row r="16" spans="1:131" x14ac:dyDescent="0.25">
      <c r="A16">
        <v>168.713461</v>
      </c>
      <c r="B16">
        <v>7.4396040000000001</v>
      </c>
      <c r="C16">
        <v>161.20762200000001</v>
      </c>
      <c r="D16">
        <v>8.7378859999999996</v>
      </c>
      <c r="E16">
        <v>163.410134</v>
      </c>
      <c r="F16">
        <v>6.0970979999999999</v>
      </c>
      <c r="G16">
        <v>185.920332</v>
      </c>
      <c r="H16">
        <v>9.9540059999999997</v>
      </c>
      <c r="K16">
        <f>(11/200)</f>
        <v>5.5E-2</v>
      </c>
      <c r="L16">
        <f>(13/200)</f>
        <v>6.5000000000000002E-2</v>
      </c>
      <c r="M16">
        <f>(13/200)</f>
        <v>6.5000000000000002E-2</v>
      </c>
      <c r="N16">
        <f>(14/200)</f>
        <v>7.0000000000000007E-2</v>
      </c>
      <c r="P16">
        <f>(10/200)</f>
        <v>0.05</v>
      </c>
      <c r="Q16">
        <f t="shared" si="8"/>
        <v>0.04</v>
      </c>
      <c r="R16">
        <f>(9/200)</f>
        <v>4.4999999999999998E-2</v>
      </c>
      <c r="S16">
        <f>(8/200)</f>
        <v>0.04</v>
      </c>
      <c r="U16">
        <f>0.055+0.05</f>
        <v>0.10500000000000001</v>
      </c>
      <c r="V16">
        <f>0.065+0.04</f>
        <v>0.10500000000000001</v>
      </c>
      <c r="W16">
        <f>0.065+0.045</f>
        <v>0.11</v>
      </c>
      <c r="X16">
        <f>0.07+0.04</f>
        <v>0.11000000000000001</v>
      </c>
      <c r="Z16">
        <f>SQRT((ABS($A$17-$A$16)^2+(ABS($B$17-$B$16)^2)))</f>
        <v>18.871312953462713</v>
      </c>
      <c r="AA16">
        <f>SQRT((ABS($C$17-$C$16)^2+(ABS($D$17-$D$16)^2)))</f>
        <v>27.76332338264513</v>
      </c>
      <c r="AB16">
        <f>SQRT((ABS($E$17-$E$16)^2+(ABS($F$17-$F$16)^2)))</f>
        <v>27.902586671992722</v>
      </c>
      <c r="AC16">
        <f>SQRT((ABS($G$17-$G$16)^2+(ABS($H$17-$H$16)^2)))</f>
        <v>25.125094305102323</v>
      </c>
      <c r="AJ16">
        <f>1/0.105</f>
        <v>9.5238095238095237</v>
      </c>
      <c r="AK16">
        <f>1/0.105</f>
        <v>9.5238095238095237</v>
      </c>
      <c r="AL16">
        <f>1/0.11</f>
        <v>9.0909090909090917</v>
      </c>
      <c r="AM16">
        <f>1/0.11</f>
        <v>9.0909090909090917</v>
      </c>
      <c r="AO16">
        <f t="shared" si="4"/>
        <v>179.72679003297819</v>
      </c>
      <c r="AP16">
        <f t="shared" si="5"/>
        <v>264.41260364423931</v>
      </c>
      <c r="AQ16">
        <f t="shared" si="6"/>
        <v>253.65987883629748</v>
      </c>
      <c r="AR16">
        <f t="shared" si="7"/>
        <v>228.40994822820289</v>
      </c>
      <c r="AV16">
        <f>((0.055/0.105)*100)</f>
        <v>52.380952380952387</v>
      </c>
      <c r="AW16">
        <f>((0.065/0.105)*100)</f>
        <v>61.904761904761905</v>
      </c>
      <c r="AX16">
        <f>((0.065/0.11)*100)</f>
        <v>59.090909090909093</v>
      </c>
      <c r="AY16">
        <f>((0.07/0.11)*100)</f>
        <v>63.636363636363647</v>
      </c>
      <c r="BA16">
        <f>((0.05/0.105)*100)</f>
        <v>47.61904761904762</v>
      </c>
      <c r="BB16">
        <f>((0.04/0.105)*100)</f>
        <v>38.095238095238102</v>
      </c>
      <c r="BC16">
        <f>((0.045/0.11)*100)</f>
        <v>40.909090909090907</v>
      </c>
      <c r="BD16">
        <f>((0.04/0.11)*100)</f>
        <v>36.363636363636367</v>
      </c>
      <c r="BF16">
        <f>ABS($B$16-$D$16)</f>
        <v>1.2982819999999995</v>
      </c>
      <c r="BG16">
        <f>ABS($F$16-$H$16)</f>
        <v>3.8569079999999998</v>
      </c>
      <c r="BL16">
        <f>SQRT((ABS($A$16-$E$16)^2+(ABS($B$16-$F$16)^2)))</f>
        <v>5.4706123632519388</v>
      </c>
      <c r="BM16">
        <f>SQRT((ABS($C$16-$G$17)^2+(ABS($D$16-$H$17)^2)))</f>
        <v>0.97417803692395633</v>
      </c>
      <c r="BO16">
        <f>SQRT((ABS($A$16-$G$17)^2+(ABS($B$16-$H$17)^2)))</f>
        <v>8.2112170795536716</v>
      </c>
      <c r="BP16">
        <f>SQRT((ABS($C$16-$E$16)^2+(ABS($D$16-$F$16)^2)))</f>
        <v>3.4387236543647894</v>
      </c>
      <c r="BR16">
        <f>DEGREES(ACOS((4.30610934372294^2+24.6795982382663^2-23.1964307710209^2)/(2*4.30610934372294*24.6795982382663)))</f>
        <v>65.081802173248647</v>
      </c>
      <c r="BS16">
        <f>DEGREES(ACOS((20.77226572166^2+22.2125220032163^2-4.30610934372294^2)/(2*20.77226572166*22.2125220032163)))</f>
        <v>10.840600333769615</v>
      </c>
      <c r="BU16">
        <v>11</v>
      </c>
      <c r="BV16">
        <v>5</v>
      </c>
      <c r="BW16">
        <v>4</v>
      </c>
      <c r="BX16">
        <v>6</v>
      </c>
      <c r="BY16">
        <v>13</v>
      </c>
      <c r="BZ16">
        <v>5</v>
      </c>
      <c r="CA16">
        <v>6</v>
      </c>
      <c r="CB16">
        <v>4</v>
      </c>
      <c r="CC16">
        <v>13</v>
      </c>
      <c r="CD16">
        <v>5</v>
      </c>
      <c r="CE16">
        <v>6</v>
      </c>
      <c r="CF16">
        <v>11</v>
      </c>
      <c r="CG16">
        <v>14</v>
      </c>
      <c r="CH16">
        <v>6</v>
      </c>
      <c r="CI16">
        <v>6</v>
      </c>
      <c r="CJ16">
        <v>12</v>
      </c>
      <c r="CL16">
        <v>10</v>
      </c>
      <c r="CM16">
        <v>2</v>
      </c>
      <c r="CN16">
        <v>1</v>
      </c>
      <c r="CO16">
        <v>2</v>
      </c>
      <c r="CP16">
        <v>8</v>
      </c>
      <c r="CQ16">
        <v>2</v>
      </c>
      <c r="CR16">
        <v>2</v>
      </c>
      <c r="CS16">
        <v>0</v>
      </c>
      <c r="CT16">
        <v>9</v>
      </c>
      <c r="CU16">
        <v>2</v>
      </c>
      <c r="CV16">
        <v>2</v>
      </c>
      <c r="CW16">
        <v>7</v>
      </c>
      <c r="CX16">
        <v>8</v>
      </c>
      <c r="CY16">
        <v>2</v>
      </c>
      <c r="CZ16">
        <v>0</v>
      </c>
      <c r="DA16">
        <v>7</v>
      </c>
      <c r="DC16">
        <f>((5/11)*100)</f>
        <v>45.454545454545453</v>
      </c>
      <c r="DD16">
        <f>((4/11)*100)</f>
        <v>36.363636363636367</v>
      </c>
      <c r="DE16">
        <f>((6/11)*100)</f>
        <v>54.54545454545454</v>
      </c>
      <c r="DF16">
        <f>((5/13)*100)</f>
        <v>38.461538461538467</v>
      </c>
      <c r="DG16">
        <f>((6/13)*100)</f>
        <v>46.153846153846153</v>
      </c>
      <c r="DH16">
        <f>((4/13)*100)</f>
        <v>30.76923076923077</v>
      </c>
      <c r="DI16">
        <f>((5/13)*100)</f>
        <v>38.461538461538467</v>
      </c>
      <c r="DJ16">
        <f>((6/13)*100)</f>
        <v>46.153846153846153</v>
      </c>
      <c r="DK16">
        <f>((11/13)*100)</f>
        <v>84.615384615384613</v>
      </c>
      <c r="DL16">
        <f>((6/14)*100)</f>
        <v>42.857142857142854</v>
      </c>
      <c r="DM16">
        <f>((6/14)*100)</f>
        <v>42.857142857142854</v>
      </c>
      <c r="DN16">
        <f>((12/14)*100)</f>
        <v>85.714285714285708</v>
      </c>
      <c r="DP16">
        <f>((2/10)*100)</f>
        <v>20</v>
      </c>
      <c r="DQ16">
        <f>((1/10)*100)</f>
        <v>10</v>
      </c>
      <c r="DR16">
        <f>((2/10)*100)</f>
        <v>20</v>
      </c>
      <c r="DS16">
        <f>((2/8)*100)</f>
        <v>25</v>
      </c>
      <c r="DT16">
        <f>((2/8)*100)</f>
        <v>25</v>
      </c>
      <c r="DU16">
        <f>((0/8)*100)</f>
        <v>0</v>
      </c>
      <c r="DV16">
        <f>((2/9)*100)</f>
        <v>22.222222222222221</v>
      </c>
      <c r="DW16">
        <f>((2/9)*100)</f>
        <v>22.222222222222221</v>
      </c>
      <c r="DX16">
        <f>((7/9)*100)</f>
        <v>77.777777777777786</v>
      </c>
      <c r="DY16">
        <f>((2/8)*100)</f>
        <v>25</v>
      </c>
      <c r="DZ16">
        <f>((0/8)*100)</f>
        <v>0</v>
      </c>
      <c r="EA16">
        <f>((7/8)*100)</f>
        <v>87.5</v>
      </c>
    </row>
    <row r="17" spans="1:131" x14ac:dyDescent="0.25">
      <c r="A17">
        <v>149.84245200000001</v>
      </c>
      <c r="B17">
        <v>7.332497</v>
      </c>
      <c r="C17">
        <v>133.48950100000002</v>
      </c>
      <c r="D17">
        <v>7.1542529999999998</v>
      </c>
      <c r="E17">
        <v>135.569209</v>
      </c>
      <c r="F17">
        <v>4.2431190000000001</v>
      </c>
      <c r="G17">
        <v>160.797438</v>
      </c>
      <c r="H17">
        <v>9.621499</v>
      </c>
      <c r="K17">
        <f>(15/200)</f>
        <v>7.4999999999999997E-2</v>
      </c>
      <c r="L17">
        <f>(14/200)</f>
        <v>7.0000000000000007E-2</v>
      </c>
      <c r="M17">
        <f>(14/200)</f>
        <v>7.0000000000000007E-2</v>
      </c>
      <c r="N17">
        <f>(11/200)</f>
        <v>5.5E-2</v>
      </c>
      <c r="P17">
        <f>(10/200)</f>
        <v>0.05</v>
      </c>
      <c r="Q17">
        <f t="shared" si="8"/>
        <v>0.04</v>
      </c>
      <c r="R17">
        <f>(8/200)</f>
        <v>0.04</v>
      </c>
      <c r="S17">
        <f>(9/200)</f>
        <v>4.4999999999999998E-2</v>
      </c>
      <c r="U17">
        <f>0.075+0.05</f>
        <v>0.125</v>
      </c>
      <c r="V17">
        <f>0.07+0.04</f>
        <v>0.11000000000000001</v>
      </c>
      <c r="W17">
        <f>0.07+0.04</f>
        <v>0.11000000000000001</v>
      </c>
      <c r="X17">
        <f>0.055+0.045</f>
        <v>0.1</v>
      </c>
      <c r="Z17">
        <f>SQRT((ABS($A$18-$A$17)^2+(ABS($B$18-$B$17)^2)))</f>
        <v>35.543083174618381</v>
      </c>
      <c r="AA17">
        <f>SQRT((ABS($C$18-$C$17)^2+(ABS($D$18-$D$17)^2)))</f>
        <v>25.356948432402056</v>
      </c>
      <c r="AB17">
        <f>SQRT((ABS($E$18-$E$17)^2+(ABS($F$18-$F$17)^2)))</f>
        <v>25.74236692189092</v>
      </c>
      <c r="AC17">
        <f>SQRT((ABS($G$18-$G$17)^2+(ABS($H$18-$H$17)^2)))</f>
        <v>26.882541158492529</v>
      </c>
      <c r="AJ17">
        <f>1/0.125</f>
        <v>8</v>
      </c>
      <c r="AK17">
        <f>1/0.11</f>
        <v>9.0909090909090917</v>
      </c>
      <c r="AL17">
        <f>1/0.11</f>
        <v>9.0909090909090917</v>
      </c>
      <c r="AM17">
        <f>1/0.1</f>
        <v>10</v>
      </c>
      <c r="AO17">
        <f t="shared" si="4"/>
        <v>284.34466539694705</v>
      </c>
      <c r="AP17">
        <f t="shared" si="5"/>
        <v>230.51771302183684</v>
      </c>
      <c r="AQ17">
        <f t="shared" si="6"/>
        <v>234.02151747173559</v>
      </c>
      <c r="AR17">
        <f t="shared" si="7"/>
        <v>268.82541158492529</v>
      </c>
      <c r="AV17">
        <f>((0.075/0.125)*100)</f>
        <v>60</v>
      </c>
      <c r="AW17">
        <f>((0.07/0.11)*100)</f>
        <v>63.636363636363647</v>
      </c>
      <c r="AX17">
        <f>((0.07/0.11)*100)</f>
        <v>63.636363636363647</v>
      </c>
      <c r="AY17">
        <f>((0.055/0.1)*100)</f>
        <v>54.999999999999993</v>
      </c>
      <c r="BA17">
        <f>((0.05/0.125)*100)</f>
        <v>40</v>
      </c>
      <c r="BB17">
        <f>((0.04/0.11)*100)</f>
        <v>36.363636363636367</v>
      </c>
      <c r="BC17">
        <f>((0.04/0.11)*100)</f>
        <v>36.363636363636367</v>
      </c>
      <c r="BD17">
        <f>((0.045/0.1)*100)</f>
        <v>44.999999999999993</v>
      </c>
      <c r="BF17">
        <f>ABS($B$17-$D$17)</f>
        <v>0.17824400000000029</v>
      </c>
      <c r="BG17">
        <f>ABS($F$17-$H$17)</f>
        <v>5.3783799999999999</v>
      </c>
      <c r="BL17">
        <f>SQRT((ABS($A$17-$E$17)^2+(ABS($B$17-$F$17)^2)))</f>
        <v>14.60375712492964</v>
      </c>
      <c r="BM17">
        <f>SQRT((ABS($C$17-$G$18)^2+(ABS($D$17-$H$18)^2)))</f>
        <v>1.1640125948674196</v>
      </c>
      <c r="BO17">
        <f>SQRT((ABS($A$17-$G$18)^2+(ABS($B$17-$H$18)^2)))</f>
        <v>15.916056546039323</v>
      </c>
      <c r="BP17">
        <f>SQRT((ABS($C$17-$E$17)^2+(ABS($D$17-$F$17)^2)))</f>
        <v>3.5776929062204217</v>
      </c>
      <c r="BS17">
        <f>DEGREES(ACOS((23.1964307710209^2+25.4827913151891^2-4.6296640848676^2)/(2*23.1964307710209*25.4827913151891)))</f>
        <v>9.4979191026290923</v>
      </c>
      <c r="BU17">
        <v>15</v>
      </c>
      <c r="BV17">
        <v>9</v>
      </c>
      <c r="BW17">
        <v>7</v>
      </c>
      <c r="BX17">
        <v>6</v>
      </c>
      <c r="BY17">
        <v>14</v>
      </c>
      <c r="BZ17">
        <v>9</v>
      </c>
      <c r="CA17">
        <v>7</v>
      </c>
      <c r="CB17">
        <v>6</v>
      </c>
      <c r="CC17">
        <v>14</v>
      </c>
      <c r="CD17">
        <v>5</v>
      </c>
      <c r="CE17">
        <v>7</v>
      </c>
      <c r="CF17">
        <v>13</v>
      </c>
      <c r="CG17">
        <v>11</v>
      </c>
      <c r="CH17">
        <v>5</v>
      </c>
      <c r="CI17">
        <v>4</v>
      </c>
      <c r="CJ17">
        <v>11</v>
      </c>
      <c r="CL17">
        <v>10</v>
      </c>
      <c r="CM17">
        <v>2</v>
      </c>
      <c r="CN17">
        <v>2</v>
      </c>
      <c r="CO17">
        <v>4</v>
      </c>
      <c r="CP17">
        <v>8</v>
      </c>
      <c r="CQ17">
        <v>2</v>
      </c>
      <c r="CR17">
        <v>1</v>
      </c>
      <c r="CS17">
        <v>1</v>
      </c>
      <c r="CT17">
        <v>8</v>
      </c>
      <c r="CU17">
        <v>0</v>
      </c>
      <c r="CV17">
        <v>1</v>
      </c>
      <c r="CW17">
        <v>8</v>
      </c>
      <c r="CX17">
        <v>9</v>
      </c>
      <c r="CY17">
        <v>4</v>
      </c>
      <c r="CZ17">
        <v>0</v>
      </c>
      <c r="DA17">
        <v>7</v>
      </c>
      <c r="DC17">
        <f>((9/15)*100)</f>
        <v>60</v>
      </c>
      <c r="DD17">
        <f>((7/15)*100)</f>
        <v>46.666666666666664</v>
      </c>
      <c r="DE17">
        <f>((6/15)*100)</f>
        <v>40</v>
      </c>
      <c r="DF17">
        <f>((9/14)*100)</f>
        <v>64.285714285714292</v>
      </c>
      <c r="DG17">
        <f>((7/14)*100)</f>
        <v>50</v>
      </c>
      <c r="DH17">
        <f>((6/14)*100)</f>
        <v>42.857142857142854</v>
      </c>
      <c r="DI17">
        <f>((5/14)*100)</f>
        <v>35.714285714285715</v>
      </c>
      <c r="DJ17">
        <f>((7/14)*100)</f>
        <v>50</v>
      </c>
      <c r="DK17">
        <f>((13/14)*100)</f>
        <v>92.857142857142861</v>
      </c>
      <c r="DL17">
        <f>((5/11)*100)</f>
        <v>45.454545454545453</v>
      </c>
      <c r="DM17">
        <f>((4/11)*100)</f>
        <v>36.363636363636367</v>
      </c>
      <c r="DN17">
        <f>((11/11)*100)</f>
        <v>100</v>
      </c>
      <c r="DP17">
        <f>((2/10)*100)</f>
        <v>20</v>
      </c>
      <c r="DQ17">
        <f>((2/10)*100)</f>
        <v>20</v>
      </c>
      <c r="DR17">
        <f>((4/10)*100)</f>
        <v>40</v>
      </c>
      <c r="DS17">
        <f>((2/8)*100)</f>
        <v>25</v>
      </c>
      <c r="DT17">
        <f>((1/8)*100)</f>
        <v>12.5</v>
      </c>
      <c r="DU17">
        <f>((1/8)*100)</f>
        <v>12.5</v>
      </c>
      <c r="DV17">
        <f>((0/8)*100)</f>
        <v>0</v>
      </c>
      <c r="DW17">
        <f>((1/8)*100)</f>
        <v>12.5</v>
      </c>
      <c r="DX17">
        <f>((8/8)*100)</f>
        <v>100</v>
      </c>
      <c r="DY17">
        <f>((4/9)*100)</f>
        <v>44.444444444444443</v>
      </c>
      <c r="DZ17">
        <f>((0/9)*100)</f>
        <v>0</v>
      </c>
      <c r="EA17">
        <f>((7/9)*100)</f>
        <v>77.777777777777786</v>
      </c>
    </row>
    <row r="18" spans="1:131" x14ac:dyDescent="0.25">
      <c r="A18">
        <v>114.31126</v>
      </c>
      <c r="B18">
        <v>6.4131729999999996</v>
      </c>
      <c r="C18">
        <v>108.16235700000001</v>
      </c>
      <c r="D18">
        <v>8.3833219999999997</v>
      </c>
      <c r="E18">
        <v>109.82901700000001</v>
      </c>
      <c r="F18">
        <v>4.5777390000000002</v>
      </c>
      <c r="G18">
        <v>133.951312</v>
      </c>
      <c r="H18">
        <v>8.2227359999999994</v>
      </c>
      <c r="K18">
        <f>(11/200)</f>
        <v>5.5E-2</v>
      </c>
      <c r="L18">
        <f>(12/200)</f>
        <v>0.06</v>
      </c>
      <c r="M18">
        <f>(13/200)</f>
        <v>6.5000000000000002E-2</v>
      </c>
      <c r="N18">
        <f>(14/200)</f>
        <v>7.0000000000000007E-2</v>
      </c>
      <c r="P18">
        <f>(9/200)</f>
        <v>4.4999999999999998E-2</v>
      </c>
      <c r="Q18">
        <f t="shared" si="8"/>
        <v>0.04</v>
      </c>
      <c r="R18">
        <f>(8/200)</f>
        <v>0.04</v>
      </c>
      <c r="S18">
        <f>(9/200)</f>
        <v>4.4999999999999998E-2</v>
      </c>
      <c r="U18">
        <f>0.055+0.045</f>
        <v>0.1</v>
      </c>
      <c r="V18">
        <f>0.06+0.04</f>
        <v>0.1</v>
      </c>
      <c r="W18">
        <f>0.065+0.04</f>
        <v>0.10500000000000001</v>
      </c>
      <c r="X18">
        <f>0.07+0.045</f>
        <v>0.115</v>
      </c>
      <c r="Z18">
        <f>SQRT((ABS($A$19-$A$18)^2+(ABS($B$19-$B$18)^2)))</f>
        <v>25.581790858021733</v>
      </c>
      <c r="AA18">
        <f>SQRT((ABS($C$19-$C$18)^2+(ABS($D$19-$D$18)^2)))</f>
        <v>24.529117417598567</v>
      </c>
      <c r="AB18">
        <f>SQRT((ABS($E$19-$E$18)^2+(ABS($F$19-$F$18)^2)))</f>
        <v>26.571192668765367</v>
      </c>
      <c r="AC18">
        <f>SQRT((ABS($G$19-$G$18)^2+(ABS($H$19-$H$18)^2)))</f>
        <v>25.896719434427393</v>
      </c>
      <c r="AJ18">
        <f>1/0.1</f>
        <v>10</v>
      </c>
      <c r="AK18">
        <f>1/0.1</f>
        <v>10</v>
      </c>
      <c r="AL18">
        <f>1/0.105</f>
        <v>9.5238095238095237</v>
      </c>
      <c r="AM18">
        <f>1/0.115</f>
        <v>8.695652173913043</v>
      </c>
      <c r="AO18">
        <f t="shared" si="4"/>
        <v>255.81790858021733</v>
      </c>
      <c r="AP18">
        <f t="shared" si="5"/>
        <v>245.29117417598565</v>
      </c>
      <c r="AQ18">
        <f t="shared" si="6"/>
        <v>253.05897779776538</v>
      </c>
      <c r="AR18">
        <f t="shared" si="7"/>
        <v>225.18886464719472</v>
      </c>
      <c r="AV18">
        <f>((0.055/0.1)*100)</f>
        <v>54.999999999999993</v>
      </c>
      <c r="AW18">
        <f>((0.06/0.1)*100)</f>
        <v>60</v>
      </c>
      <c r="AX18">
        <f>((0.065/0.105)*100)</f>
        <v>61.904761904761905</v>
      </c>
      <c r="AY18">
        <f>((0.07/0.115)*100)</f>
        <v>60.869565217391312</v>
      </c>
      <c r="BA18">
        <f>((0.045/0.1)*100)</f>
        <v>44.999999999999993</v>
      </c>
      <c r="BB18">
        <f>((0.04/0.1)*100)</f>
        <v>40</v>
      </c>
      <c r="BC18">
        <f>((0.04/0.105)*100)</f>
        <v>38.095238095238102</v>
      </c>
      <c r="BD18">
        <f>((0.045/0.115)*100)</f>
        <v>39.130434782608688</v>
      </c>
      <c r="BF18">
        <f>ABS($B$18-$D$18)</f>
        <v>1.9701490000000002</v>
      </c>
      <c r="BG18">
        <f>ABS($F$18-$H$18)</f>
        <v>3.6449969999999992</v>
      </c>
      <c r="BL18">
        <f>SQRT((ABS($A$18-$E$18)^2+(ABS($B$18-$F$18)^2)))</f>
        <v>4.843482247247838</v>
      </c>
      <c r="BM18">
        <f>SQRT((ABS($C$18-$G$19)^2+(ABS($D$18-$H$19)^2)))</f>
        <v>0.47467609856933191</v>
      </c>
      <c r="BO18">
        <f>SQRT((ABS($A$18-$G$19)^2+(ABS($B$18-$H$19)^2)))</f>
        <v>6.7064624176318874</v>
      </c>
      <c r="BP18">
        <f>SQRT((ABS($C$18-$E$18)^2+(ABS($D$18-$F$18)^2)))</f>
        <v>4.1545417948901386</v>
      </c>
      <c r="BU18">
        <v>11</v>
      </c>
      <c r="BV18">
        <v>7</v>
      </c>
      <c r="BW18">
        <v>3</v>
      </c>
      <c r="BX18">
        <v>4</v>
      </c>
      <c r="BY18">
        <v>12</v>
      </c>
      <c r="BZ18">
        <v>7</v>
      </c>
      <c r="CA18">
        <v>5</v>
      </c>
      <c r="CB18">
        <v>4</v>
      </c>
      <c r="CC18">
        <v>13</v>
      </c>
      <c r="CD18">
        <v>4</v>
      </c>
      <c r="CE18">
        <v>5</v>
      </c>
      <c r="CF18">
        <v>12</v>
      </c>
      <c r="CG18">
        <v>14</v>
      </c>
      <c r="CH18">
        <v>5</v>
      </c>
      <c r="CI18">
        <v>6</v>
      </c>
      <c r="CJ18">
        <v>13</v>
      </c>
      <c r="CL18">
        <v>9</v>
      </c>
      <c r="CM18">
        <v>4</v>
      </c>
      <c r="CN18">
        <v>0</v>
      </c>
      <c r="CO18">
        <v>0</v>
      </c>
      <c r="CP18">
        <v>8</v>
      </c>
      <c r="CQ18">
        <v>4</v>
      </c>
      <c r="CR18">
        <v>1</v>
      </c>
      <c r="CS18">
        <v>0</v>
      </c>
      <c r="CT18">
        <v>8</v>
      </c>
      <c r="CU18">
        <v>0</v>
      </c>
      <c r="CV18">
        <v>1</v>
      </c>
      <c r="CW18">
        <v>7</v>
      </c>
      <c r="CX18">
        <v>9</v>
      </c>
      <c r="CY18">
        <v>0</v>
      </c>
      <c r="CZ18">
        <v>1</v>
      </c>
      <c r="DA18">
        <v>8</v>
      </c>
      <c r="DC18">
        <f>((7/11)*100)</f>
        <v>63.636363636363633</v>
      </c>
      <c r="DD18">
        <f>((3/11)*100)</f>
        <v>27.27272727272727</v>
      </c>
      <c r="DE18">
        <f>((4/11)*100)</f>
        <v>36.363636363636367</v>
      </c>
      <c r="DF18">
        <f>((7/12)*100)</f>
        <v>58.333333333333336</v>
      </c>
      <c r="DG18">
        <f>((5/12)*100)</f>
        <v>41.666666666666671</v>
      </c>
      <c r="DH18">
        <f>((4/12)*100)</f>
        <v>33.333333333333329</v>
      </c>
      <c r="DI18">
        <f>((4/13)*100)</f>
        <v>30.76923076923077</v>
      </c>
      <c r="DJ18">
        <f>((5/13)*100)</f>
        <v>38.461538461538467</v>
      </c>
      <c r="DK18">
        <f>((12/13)*100)</f>
        <v>92.307692307692307</v>
      </c>
      <c r="DL18">
        <f>((5/14)*100)</f>
        <v>35.714285714285715</v>
      </c>
      <c r="DM18">
        <f>((6/14)*100)</f>
        <v>42.857142857142854</v>
      </c>
      <c r="DN18">
        <f>((13/14)*100)</f>
        <v>92.857142857142861</v>
      </c>
      <c r="DP18">
        <f>((4/9)*100)</f>
        <v>44.444444444444443</v>
      </c>
      <c r="DQ18">
        <f>((0/9)*100)</f>
        <v>0</v>
      </c>
      <c r="DR18">
        <f>((0/9)*100)</f>
        <v>0</v>
      </c>
      <c r="DS18">
        <f>((4/8)*100)</f>
        <v>50</v>
      </c>
      <c r="DT18">
        <f>((1/8)*100)</f>
        <v>12.5</v>
      </c>
      <c r="DU18">
        <f>((0/8)*100)</f>
        <v>0</v>
      </c>
      <c r="DV18">
        <f>((0/8)*100)</f>
        <v>0</v>
      </c>
      <c r="DW18">
        <f>((1/8)*100)</f>
        <v>12.5</v>
      </c>
      <c r="DX18">
        <f>((7/8)*100)</f>
        <v>87.5</v>
      </c>
      <c r="DY18">
        <f>((0/9)*100)</f>
        <v>0</v>
      </c>
      <c r="DZ18">
        <f>((1/9)*100)</f>
        <v>11.111111111111111</v>
      </c>
      <c r="EA18">
        <f>((8/9)*100)</f>
        <v>88.888888888888886</v>
      </c>
    </row>
    <row r="19" spans="1:131" x14ac:dyDescent="0.25">
      <c r="A19">
        <v>88.732106000000016</v>
      </c>
      <c r="B19">
        <v>6.0458800000000004</v>
      </c>
      <c r="C19">
        <v>83.634273000000007</v>
      </c>
      <c r="D19">
        <v>8.1581630000000001</v>
      </c>
      <c r="E19">
        <v>83.265022000000002</v>
      </c>
      <c r="F19">
        <v>5.1961639999999996</v>
      </c>
      <c r="G19">
        <v>108.06212500000001</v>
      </c>
      <c r="H19">
        <v>8.8472950000000008</v>
      </c>
      <c r="K19">
        <f>(10/200)</f>
        <v>0.05</v>
      </c>
      <c r="L19">
        <f>(13/200)</f>
        <v>6.5000000000000002E-2</v>
      </c>
      <c r="M19">
        <f>(13/200)</f>
        <v>6.5000000000000002E-2</v>
      </c>
      <c r="N19">
        <f>(14/200)</f>
        <v>7.0000000000000007E-2</v>
      </c>
      <c r="P19">
        <f>(9/200)</f>
        <v>4.4999999999999998E-2</v>
      </c>
      <c r="Q19">
        <f t="shared" si="8"/>
        <v>0.04</v>
      </c>
      <c r="R19">
        <f>(8/200)</f>
        <v>0.04</v>
      </c>
      <c r="S19">
        <f>(8/200)</f>
        <v>0.04</v>
      </c>
      <c r="U19">
        <f>0.05+0.045</f>
        <v>9.5000000000000001E-2</v>
      </c>
      <c r="V19">
        <f>0.065+0.04</f>
        <v>0.10500000000000001</v>
      </c>
      <c r="W19">
        <f>0.065+0.04</f>
        <v>0.10500000000000001</v>
      </c>
      <c r="X19">
        <f>0.07+0.04</f>
        <v>0.11000000000000001</v>
      </c>
      <c r="Z19">
        <f>SQRT((ABS($A$20-$A$19)^2+(ABS($B$20-$B$19)^2)))</f>
        <v>20.693338742769406</v>
      </c>
      <c r="AA19">
        <f>SQRT((ABS($C$20-$C$19)^2+(ABS($D$20-$D$19)^2)))</f>
        <v>22.354949589620848</v>
      </c>
      <c r="AB19">
        <f>SQRT((ABS($E$20-$E$19)^2+(ABS($F$20-$F$19)^2)))</f>
        <v>21.802973080338493</v>
      </c>
      <c r="AC19">
        <f>SQRT((ABS($G$20-$G$19)^2+(ABS($H$20-$H$19)^2)))</f>
        <v>26.199059244346948</v>
      </c>
      <c r="AJ19">
        <f>1/0.095</f>
        <v>10.526315789473685</v>
      </c>
      <c r="AK19">
        <f>1/0.105</f>
        <v>9.5238095238095237</v>
      </c>
      <c r="AL19">
        <f>1/0.105</f>
        <v>9.5238095238095237</v>
      </c>
      <c r="AM19">
        <f>1/0.11</f>
        <v>9.0909090909090917</v>
      </c>
      <c r="AO19">
        <f t="shared" si="4"/>
        <v>217.82461834494111</v>
      </c>
      <c r="AP19">
        <f t="shared" si="5"/>
        <v>212.9042818059128</v>
      </c>
      <c r="AQ19">
        <f t="shared" si="6"/>
        <v>207.64736266989038</v>
      </c>
      <c r="AR19">
        <f t="shared" si="7"/>
        <v>238.1732658576995</v>
      </c>
      <c r="AV19">
        <f>((0.05/0.095)*100)</f>
        <v>52.631578947368418</v>
      </c>
      <c r="AW19">
        <f>((0.065/0.105)*100)</f>
        <v>61.904761904761905</v>
      </c>
      <c r="AX19">
        <f>((0.065/0.105)*100)</f>
        <v>61.904761904761905</v>
      </c>
      <c r="AY19">
        <f>((0.07/0.11)*100)</f>
        <v>63.636363636363647</v>
      </c>
      <c r="BA19">
        <f>((0.045/0.095)*100)</f>
        <v>47.368421052631575</v>
      </c>
      <c r="BB19">
        <f>((0.04/0.105)*100)</f>
        <v>38.095238095238102</v>
      </c>
      <c r="BC19">
        <f>((0.04/0.105)*100)</f>
        <v>38.095238095238102</v>
      </c>
      <c r="BD19">
        <f>((0.04/0.11)*100)</f>
        <v>36.363636363636367</v>
      </c>
      <c r="BF19">
        <f>ABS($B$19-$D$19)</f>
        <v>2.1122829999999997</v>
      </c>
      <c r="BG19">
        <f>ABS($F$19-$H$19)</f>
        <v>3.6511310000000012</v>
      </c>
      <c r="BL19">
        <f>SQRT((ABS($A$19-$E$19)^2+(ABS($B$19-$F$19)^2)))</f>
        <v>5.5327230857609484</v>
      </c>
      <c r="BM19">
        <f>SQRT((ABS($C$19-$G$20)^2+(ABS($D$19-$H$20)^2)))</f>
        <v>1.9779253193649662</v>
      </c>
      <c r="BO19">
        <f>SQRT((ABS($A$19-$G$20)^2+(ABS($B$19-$H$20)^2)))</f>
        <v>7.4925529564527684</v>
      </c>
      <c r="BP19">
        <f>SQRT((ABS($C$19-$E$19)^2+(ABS($D$19-$F$19)^2)))</f>
        <v>2.984926192890204</v>
      </c>
      <c r="BR19">
        <f>DEGREES(ACOS((3.94588159841536^2+19.3266960227189^2-18.7132479610392^2)/(2*3.94588159841536*19.3266960227189)))</f>
        <v>75.221567926738743</v>
      </c>
      <c r="BU19">
        <v>10</v>
      </c>
      <c r="BV19">
        <v>6</v>
      </c>
      <c r="BW19">
        <v>4</v>
      </c>
      <c r="BX19">
        <v>6</v>
      </c>
      <c r="BY19">
        <v>13</v>
      </c>
      <c r="BZ19">
        <v>6</v>
      </c>
      <c r="CA19">
        <v>5</v>
      </c>
      <c r="CB19">
        <v>5</v>
      </c>
      <c r="CC19">
        <v>13</v>
      </c>
      <c r="CD19">
        <v>6</v>
      </c>
      <c r="CE19">
        <v>5</v>
      </c>
      <c r="CF19">
        <v>11</v>
      </c>
      <c r="CG19">
        <v>14</v>
      </c>
      <c r="CH19">
        <v>6</v>
      </c>
      <c r="CI19">
        <v>6</v>
      </c>
      <c r="CJ19">
        <v>12</v>
      </c>
      <c r="CL19">
        <v>9</v>
      </c>
      <c r="CM19">
        <v>4</v>
      </c>
      <c r="CN19">
        <v>0</v>
      </c>
      <c r="CO19">
        <v>1</v>
      </c>
      <c r="CP19">
        <v>8</v>
      </c>
      <c r="CQ19">
        <v>4</v>
      </c>
      <c r="CR19">
        <v>0</v>
      </c>
      <c r="CS19">
        <v>0</v>
      </c>
      <c r="CT19">
        <v>8</v>
      </c>
      <c r="CU19">
        <v>2</v>
      </c>
      <c r="CV19">
        <v>0</v>
      </c>
      <c r="CW19">
        <v>6</v>
      </c>
      <c r="CX19">
        <v>8</v>
      </c>
      <c r="CY19">
        <v>1</v>
      </c>
      <c r="CZ19">
        <v>0</v>
      </c>
      <c r="DA19">
        <v>7</v>
      </c>
      <c r="DC19">
        <f>((6/10)*100)</f>
        <v>60</v>
      </c>
      <c r="DD19">
        <f>((4/10)*100)</f>
        <v>40</v>
      </c>
      <c r="DE19">
        <f>((6/10)*100)</f>
        <v>60</v>
      </c>
      <c r="DF19">
        <f>((6/13)*100)</f>
        <v>46.153846153846153</v>
      </c>
      <c r="DG19">
        <f>((5/13)*100)</f>
        <v>38.461538461538467</v>
      </c>
      <c r="DH19">
        <f>((5/13)*100)</f>
        <v>38.461538461538467</v>
      </c>
      <c r="DI19">
        <f>((6/13)*100)</f>
        <v>46.153846153846153</v>
      </c>
      <c r="DJ19">
        <f>((5/13)*100)</f>
        <v>38.461538461538467</v>
      </c>
      <c r="DK19">
        <f>((11/13)*100)</f>
        <v>84.615384615384613</v>
      </c>
      <c r="DL19">
        <f>((6/14)*100)</f>
        <v>42.857142857142854</v>
      </c>
      <c r="DM19">
        <f>((6/14)*100)</f>
        <v>42.857142857142854</v>
      </c>
      <c r="DN19">
        <f>((12/14)*100)</f>
        <v>85.714285714285708</v>
      </c>
      <c r="DP19">
        <f>((4/9)*100)</f>
        <v>44.444444444444443</v>
      </c>
      <c r="DQ19">
        <f>((0/9)*100)</f>
        <v>0</v>
      </c>
      <c r="DR19">
        <f>((1/9)*100)</f>
        <v>11.111111111111111</v>
      </c>
      <c r="DS19">
        <f>((4/8)*100)</f>
        <v>50</v>
      </c>
      <c r="DT19">
        <f>((0/8)*100)</f>
        <v>0</v>
      </c>
      <c r="DU19">
        <f>((0/8)*100)</f>
        <v>0</v>
      </c>
      <c r="DV19">
        <f>((2/8)*100)</f>
        <v>25</v>
      </c>
      <c r="DW19">
        <f>((0/8)*100)</f>
        <v>0</v>
      </c>
      <c r="DX19">
        <f>((6/8)*100)</f>
        <v>75</v>
      </c>
      <c r="DY19">
        <f>((1/8)*100)</f>
        <v>12.5</v>
      </c>
      <c r="DZ19">
        <f>((0/8)*100)</f>
        <v>0</v>
      </c>
      <c r="EA19">
        <f>((7/8)*100)</f>
        <v>87.5</v>
      </c>
    </row>
    <row r="20" spans="1:131" x14ac:dyDescent="0.25">
      <c r="A20">
        <v>68.040782000000007</v>
      </c>
      <c r="B20">
        <v>6.3346349999999996</v>
      </c>
      <c r="C20">
        <v>61.280940000000001</v>
      </c>
      <c r="D20">
        <v>7.8893230000000001</v>
      </c>
      <c r="E20">
        <v>61.462139000000001</v>
      </c>
      <c r="F20">
        <v>5.1334900000000001</v>
      </c>
      <c r="G20">
        <v>81.863774000000006</v>
      </c>
      <c r="H20">
        <v>9.0399349999999998</v>
      </c>
      <c r="K20">
        <f>(12/200)</f>
        <v>0.06</v>
      </c>
      <c r="L20">
        <f>(15/200)</f>
        <v>7.4999999999999997E-2</v>
      </c>
      <c r="M20">
        <f>(13/200)</f>
        <v>6.5000000000000002E-2</v>
      </c>
      <c r="N20">
        <f>(13/200)</f>
        <v>6.5000000000000002E-2</v>
      </c>
      <c r="P20">
        <f>(9/200)</f>
        <v>4.4999999999999998E-2</v>
      </c>
      <c r="Q20">
        <f t="shared" si="8"/>
        <v>0.04</v>
      </c>
      <c r="R20">
        <f>(9/200)</f>
        <v>4.4999999999999998E-2</v>
      </c>
      <c r="S20">
        <f>(8/200)</f>
        <v>0.04</v>
      </c>
      <c r="U20">
        <f>0.06+0.045</f>
        <v>0.105</v>
      </c>
      <c r="V20">
        <f>0.075+0.04</f>
        <v>0.11499999999999999</v>
      </c>
      <c r="W20">
        <f>0.065+0.045</f>
        <v>0.11</v>
      </c>
      <c r="X20">
        <f>0.065+0.04</f>
        <v>0.10500000000000001</v>
      </c>
      <c r="Z20">
        <f>SQRT((ABS($A$21-$A$20)^2+(ABS($B$21-$B$20)^2)))</f>
        <v>23.945049082097167</v>
      </c>
      <c r="AA20">
        <f>SQRT((ABS($C$21-$C$20)^2+(ABS($D$21-$D$20)^2)))</f>
        <v>26.520530930880192</v>
      </c>
      <c r="AB20">
        <f>SQRT((ABS($E$21-$E$20)^2+(ABS($F$21-$F$20)^2)))</f>
        <v>24.679598238266298</v>
      </c>
      <c r="AC20">
        <f>SQRT((ABS($G$21-$G$20)^2+(ABS($H$21-$H$20)^2)))</f>
        <v>22.2125220032163</v>
      </c>
      <c r="AJ20">
        <f>1/0.105</f>
        <v>9.5238095238095237</v>
      </c>
      <c r="AK20">
        <f>1/0.115</f>
        <v>8.695652173913043</v>
      </c>
      <c r="AL20">
        <f>1/0.11</f>
        <v>9.0909090909090917</v>
      </c>
      <c r="AM20">
        <f>1/0.105</f>
        <v>9.5238095238095237</v>
      </c>
      <c r="AO20">
        <f t="shared" si="4"/>
        <v>228.04808649616351</v>
      </c>
      <c r="AP20">
        <f t="shared" si="5"/>
        <v>230.61331244243647</v>
      </c>
      <c r="AQ20">
        <f t="shared" si="6"/>
        <v>224.35998398423908</v>
      </c>
      <c r="AR20">
        <f t="shared" si="7"/>
        <v>211.54782860205998</v>
      </c>
      <c r="AV20">
        <f>((0.06/0.105)*100)</f>
        <v>57.142857142857139</v>
      </c>
      <c r="AW20">
        <f>((0.075/0.115)*100)</f>
        <v>65.217391304347814</v>
      </c>
      <c r="AX20">
        <f>((0.065/0.11)*100)</f>
        <v>59.090909090909093</v>
      </c>
      <c r="AY20">
        <f>((0.065/0.105)*100)</f>
        <v>61.904761904761905</v>
      </c>
      <c r="BA20">
        <f>((0.045/0.105)*100)</f>
        <v>42.857142857142854</v>
      </c>
      <c r="BB20">
        <f>((0.04/0.115)*100)</f>
        <v>34.782608695652172</v>
      </c>
      <c r="BC20">
        <f>((0.045/0.11)*100)</f>
        <v>40.909090909090907</v>
      </c>
      <c r="BD20">
        <f>((0.04/0.105)*100)</f>
        <v>38.095238095238102</v>
      </c>
      <c r="BF20">
        <f>ABS($B$20-$D$20)</f>
        <v>1.5546880000000005</v>
      </c>
      <c r="BG20">
        <f>ABS($F$20-$H$20)</f>
        <v>3.9064449999999997</v>
      </c>
      <c r="BL20">
        <f>SQRT((ABS($A$20-$E$20)^2+(ABS($B$20-$F$20)^2)))</f>
        <v>6.6873980764176206</v>
      </c>
      <c r="BM20">
        <f>SQRT((ABS($C$20-$G$21)^2+(ABS($D$20-$H$21)^2)))</f>
        <v>1.9951593814640483</v>
      </c>
      <c r="BO20">
        <f>SQRT((ABS($A$20-$G$21)^2+(ABS($B$20-$H$21)^2)))</f>
        <v>8.8150386874127857</v>
      </c>
      <c r="BP20">
        <f>SQRT((ABS($C$20-$E$20)^2+(ABS($D$20-$F$20)^2)))</f>
        <v>2.761783590633053</v>
      </c>
      <c r="BR20">
        <f>DEGREES(ACOS((4.52897663868582^2+23.1001127787767^2-21.2284991077698^2)/(2*4.52897663868582*23.1001127787767)))</f>
        <v>60.360501361364882</v>
      </c>
      <c r="BS20">
        <f>DEGREES(ACOS((16.9590330632862^2+18.0103250127807^2-3.94588159841536^2)/(2*16.9590330632862*18.0103250127807)))</f>
        <v>12.493316424517495</v>
      </c>
      <c r="BU20">
        <v>12</v>
      </c>
      <c r="BV20">
        <v>6</v>
      </c>
      <c r="BW20">
        <v>6</v>
      </c>
      <c r="BX20">
        <v>8</v>
      </c>
      <c r="BY20">
        <v>15</v>
      </c>
      <c r="BZ20">
        <v>6</v>
      </c>
      <c r="CA20">
        <v>6</v>
      </c>
      <c r="CB20">
        <v>7</v>
      </c>
      <c r="CC20">
        <v>13</v>
      </c>
      <c r="CD20">
        <v>6</v>
      </c>
      <c r="CE20">
        <v>6</v>
      </c>
      <c r="CF20">
        <v>12</v>
      </c>
      <c r="CG20">
        <v>13</v>
      </c>
      <c r="CH20">
        <v>8</v>
      </c>
      <c r="CI20">
        <v>5</v>
      </c>
      <c r="CJ20">
        <v>11</v>
      </c>
      <c r="CL20">
        <v>9</v>
      </c>
      <c r="CM20">
        <v>2</v>
      </c>
      <c r="CN20">
        <v>2</v>
      </c>
      <c r="CO20">
        <v>4</v>
      </c>
      <c r="CP20">
        <v>8</v>
      </c>
      <c r="CQ20">
        <v>2</v>
      </c>
      <c r="CR20">
        <v>0</v>
      </c>
      <c r="CS20">
        <v>0</v>
      </c>
      <c r="CT20">
        <v>9</v>
      </c>
      <c r="CU20">
        <v>3</v>
      </c>
      <c r="CV20">
        <v>0</v>
      </c>
      <c r="CW20">
        <v>7</v>
      </c>
      <c r="CX20">
        <v>8</v>
      </c>
      <c r="CY20">
        <v>4</v>
      </c>
      <c r="CZ20">
        <v>0</v>
      </c>
      <c r="DA20">
        <v>6</v>
      </c>
      <c r="DC20">
        <f>((6/12)*100)</f>
        <v>50</v>
      </c>
      <c r="DD20">
        <f>((6/12)*100)</f>
        <v>50</v>
      </c>
      <c r="DE20">
        <f>((8/12)*100)</f>
        <v>66.666666666666657</v>
      </c>
      <c r="DF20">
        <f>((6/15)*100)</f>
        <v>40</v>
      </c>
      <c r="DG20">
        <f>((6/15)*100)</f>
        <v>40</v>
      </c>
      <c r="DH20">
        <f>((7/15)*100)</f>
        <v>46.666666666666664</v>
      </c>
      <c r="DI20">
        <f>((6/13)*100)</f>
        <v>46.153846153846153</v>
      </c>
      <c r="DJ20">
        <f>((6/13)*100)</f>
        <v>46.153846153846153</v>
      </c>
      <c r="DK20">
        <f>((12/13)*100)</f>
        <v>92.307692307692307</v>
      </c>
      <c r="DL20">
        <f>((8/13)*100)</f>
        <v>61.53846153846154</v>
      </c>
      <c r="DM20">
        <f>((5/13)*100)</f>
        <v>38.461538461538467</v>
      </c>
      <c r="DN20">
        <f>((11/13)*100)</f>
        <v>84.615384615384613</v>
      </c>
      <c r="DP20">
        <f>((2/9)*100)</f>
        <v>22.222222222222221</v>
      </c>
      <c r="DQ20">
        <f>((2/9)*100)</f>
        <v>22.222222222222221</v>
      </c>
      <c r="DR20">
        <f>((4/9)*100)</f>
        <v>44.444444444444443</v>
      </c>
      <c r="DS20">
        <f>((2/8)*100)</f>
        <v>25</v>
      </c>
      <c r="DT20">
        <f>((0/8)*100)</f>
        <v>0</v>
      </c>
      <c r="DU20">
        <f>((0/8)*100)</f>
        <v>0</v>
      </c>
      <c r="DV20">
        <f>((3/9)*100)</f>
        <v>33.333333333333329</v>
      </c>
      <c r="DW20">
        <f>((0/9)*100)</f>
        <v>0</v>
      </c>
      <c r="DX20">
        <f>((7/9)*100)</f>
        <v>77.777777777777786</v>
      </c>
      <c r="DY20">
        <f>((4/8)*100)</f>
        <v>50</v>
      </c>
      <c r="DZ20">
        <f>((0/8)*100)</f>
        <v>0</v>
      </c>
      <c r="EA20">
        <f>((6/8)*100)</f>
        <v>75</v>
      </c>
    </row>
    <row r="21" spans="1:131" x14ac:dyDescent="0.25">
      <c r="A21">
        <v>44.097082999999998</v>
      </c>
      <c r="B21">
        <v>6.5889059999999997</v>
      </c>
      <c r="C21">
        <v>34.765937000000001</v>
      </c>
      <c r="D21">
        <v>8.4307809999999996</v>
      </c>
      <c r="E21">
        <v>36.782550000000001</v>
      </c>
      <c r="F21">
        <v>5.1548439999999998</v>
      </c>
      <c r="G21">
        <v>59.651251999999999</v>
      </c>
      <c r="H21">
        <v>9.0403129999999994</v>
      </c>
      <c r="K21">
        <f>(12/200)</f>
        <v>0.06</v>
      </c>
      <c r="L21">
        <f>(13/200)</f>
        <v>6.5000000000000002E-2</v>
      </c>
      <c r="N21">
        <f>(15/200)</f>
        <v>7.4999999999999997E-2</v>
      </c>
      <c r="P21">
        <f>(10/200)</f>
        <v>0.05</v>
      </c>
      <c r="Q21">
        <f>(9/200)</f>
        <v>4.4999999999999998E-2</v>
      </c>
      <c r="R21">
        <f>(10/200)</f>
        <v>0.05</v>
      </c>
      <c r="S21">
        <f>(8/200)</f>
        <v>0.04</v>
      </c>
      <c r="U21">
        <f>0.06+0.05</f>
        <v>0.11</v>
      </c>
      <c r="V21">
        <f>0.065+0.045</f>
        <v>0.11</v>
      </c>
      <c r="X21">
        <f>0.075+0.04</f>
        <v>0.11499999999999999</v>
      </c>
      <c r="Z21">
        <f>SQRT((ABS($A$22-$A$21)^2+(ABS($B$22-$B$21)^2)))</f>
        <v>22.255616414472993</v>
      </c>
      <c r="AA21">
        <f>SQRT((ABS($C$22-$C$21)^2+(ABS($D$22-$D$21)^2)))</f>
        <v>18.974748065540183</v>
      </c>
      <c r="AC21">
        <f>SQRT((ABS($G$22-$G$21)^2+(ABS($H$22-$H$21)^2)))</f>
        <v>25.482791315189075</v>
      </c>
      <c r="AJ21">
        <f>1/0.11</f>
        <v>9.0909090909090917</v>
      </c>
      <c r="AK21">
        <f>1/0.11</f>
        <v>9.0909090909090917</v>
      </c>
      <c r="AM21">
        <f>1/0.115</f>
        <v>8.695652173913043</v>
      </c>
      <c r="AO21">
        <f t="shared" si="4"/>
        <v>202.32378558611811</v>
      </c>
      <c r="AP21">
        <f t="shared" si="5"/>
        <v>172.49770968672894</v>
      </c>
      <c r="AR21">
        <f t="shared" si="7"/>
        <v>221.58948969729633</v>
      </c>
      <c r="AV21">
        <f>((0.06/0.11)*100)</f>
        <v>54.54545454545454</v>
      </c>
      <c r="AW21">
        <f>((0.065/0.11)*100)</f>
        <v>59.090909090909093</v>
      </c>
      <c r="AY21">
        <f>((0.075/0.115)*100)</f>
        <v>65.217391304347814</v>
      </c>
      <c r="BA21">
        <f>((0.05/0.11)*100)</f>
        <v>45.45454545454546</v>
      </c>
      <c r="BB21">
        <f>((0.045/0.11)*100)</f>
        <v>40.909090909090907</v>
      </c>
      <c r="BD21">
        <f>((0.04/0.115)*100)</f>
        <v>34.782608695652172</v>
      </c>
      <c r="BF21">
        <f>ABS($B$21-$D$21)</f>
        <v>1.8418749999999999</v>
      </c>
      <c r="BG21">
        <f>ABS($F$21-$H$21)</f>
        <v>3.8854689999999996</v>
      </c>
      <c r="BL21">
        <f>SQRT((ABS($A$21-$E$21)^2+(ABS($B$21-$F$21)^2)))</f>
        <v>7.4537860733947117</v>
      </c>
      <c r="BM21">
        <f>SQRT((ABS($C$21-$G$22)^2+(ABS($D$21-$H$22)^2)))</f>
        <v>0.80874955972847307</v>
      </c>
      <c r="BO21">
        <f>SQRT((ABS($A$21-$G$22)^2+(ABS($B$21-$H$22)^2)))</f>
        <v>10.211456477096787</v>
      </c>
      <c r="BP21">
        <f>SQRT((ABS($C$21-$E$21)^2+(ABS($D$21-$F$21)^2)))</f>
        <v>3.8468807129592668</v>
      </c>
      <c r="BR21">
        <f>DEGREES(ACOS((4.55279558884791^2+32.2917916155914^2-30.7740377451124^2)/(2*4.55279558884791*32.2917916155914)))</f>
        <v>66.669913000729423</v>
      </c>
      <c r="BS21">
        <f>DEGREES(ACOS((18.7132479610392^2+20.282846069882^2-4.52897663868582^2)/(2*18.7132479610392*20.282846069882)))</f>
        <v>12.518787154058039</v>
      </c>
      <c r="BU21">
        <v>12</v>
      </c>
      <c r="BV21">
        <v>4</v>
      </c>
      <c r="BW21">
        <v>6</v>
      </c>
      <c r="BX21">
        <v>9</v>
      </c>
      <c r="BY21">
        <v>13</v>
      </c>
      <c r="BZ21">
        <v>4</v>
      </c>
      <c r="CA21">
        <v>5</v>
      </c>
      <c r="CB21">
        <v>3</v>
      </c>
      <c r="CG21">
        <v>15</v>
      </c>
      <c r="CH21">
        <v>9</v>
      </c>
      <c r="CI21">
        <v>6</v>
      </c>
      <c r="CJ21">
        <v>12</v>
      </c>
      <c r="CL21">
        <v>10</v>
      </c>
      <c r="CM21">
        <v>1</v>
      </c>
      <c r="CN21">
        <v>3</v>
      </c>
      <c r="CO21">
        <v>4</v>
      </c>
      <c r="CP21">
        <v>9</v>
      </c>
      <c r="CQ21">
        <v>1</v>
      </c>
      <c r="CR21">
        <v>2</v>
      </c>
      <c r="CS21">
        <v>0</v>
      </c>
      <c r="CT21">
        <v>10</v>
      </c>
      <c r="CU21">
        <v>4</v>
      </c>
      <c r="CV21">
        <v>2</v>
      </c>
      <c r="CW21">
        <v>7</v>
      </c>
      <c r="CX21">
        <v>8</v>
      </c>
      <c r="CY21">
        <v>4</v>
      </c>
      <c r="CZ21">
        <v>0</v>
      </c>
      <c r="DA21">
        <v>7</v>
      </c>
      <c r="DC21">
        <f>((4/12)*100)</f>
        <v>33.333333333333329</v>
      </c>
      <c r="DD21">
        <f>((6/12)*100)</f>
        <v>50</v>
      </c>
      <c r="DE21">
        <f>((9/12)*100)</f>
        <v>75</v>
      </c>
      <c r="DF21">
        <f>((4/13)*100)</f>
        <v>30.76923076923077</v>
      </c>
      <c r="DG21">
        <f>((5/13)*100)</f>
        <v>38.461538461538467</v>
      </c>
      <c r="DH21">
        <f>((3/13)*100)</f>
        <v>23.076923076923077</v>
      </c>
      <c r="DL21">
        <f>((9/15)*100)</f>
        <v>60</v>
      </c>
      <c r="DM21">
        <f>((6/15)*100)</f>
        <v>40</v>
      </c>
      <c r="DN21">
        <f>((12/15)*100)</f>
        <v>80</v>
      </c>
      <c r="DP21">
        <f>((1/10)*100)</f>
        <v>10</v>
      </c>
      <c r="DQ21">
        <f>((3/10)*100)</f>
        <v>30</v>
      </c>
      <c r="DR21">
        <f>((4/10)*100)</f>
        <v>40</v>
      </c>
      <c r="DS21">
        <f>((1/9)*100)</f>
        <v>11.111111111111111</v>
      </c>
      <c r="DT21">
        <f>((2/9)*100)</f>
        <v>22.222222222222221</v>
      </c>
      <c r="DU21">
        <f>((0/9)*100)</f>
        <v>0</v>
      </c>
      <c r="DV21">
        <f>((4/10)*100)</f>
        <v>40</v>
      </c>
      <c r="DW21">
        <f>((2/10)*100)</f>
        <v>20</v>
      </c>
      <c r="DX21">
        <f>((7/10)*100)</f>
        <v>70</v>
      </c>
      <c r="DY21">
        <f>((4/8)*100)</f>
        <v>50</v>
      </c>
      <c r="DZ21">
        <f>((0/8)*100)</f>
        <v>0</v>
      </c>
      <c r="EA21">
        <f>((7/8)*100)</f>
        <v>87.5</v>
      </c>
    </row>
    <row r="22" spans="1:131" x14ac:dyDescent="0.25">
      <c r="A22">
        <v>21.846979000000005</v>
      </c>
      <c r="B22">
        <v>6.0935940000000004</v>
      </c>
      <c r="C22">
        <v>15.795573000000005</v>
      </c>
      <c r="D22">
        <v>8.0229160000000004</v>
      </c>
      <c r="G22">
        <v>34.168542000000002</v>
      </c>
      <c r="H22">
        <v>8.9759370000000001</v>
      </c>
      <c r="P22">
        <f>(12/200)</f>
        <v>0.06</v>
      </c>
      <c r="S22">
        <f>(10/200)</f>
        <v>0.05</v>
      </c>
      <c r="BF22">
        <f>ABS($B$22-$D$22)</f>
        <v>1.929322</v>
      </c>
      <c r="BI22">
        <v>2.5222929999999999</v>
      </c>
      <c r="BJ22">
        <v>2.7992614999999996</v>
      </c>
      <c r="BR22">
        <f>DEGREES(ACOS((3.52395698986935^2+23.965108106207^2-23.1798949371038^2)/(2*3.52395698986935*23.965108106207)))</f>
        <v>72.980704436654193</v>
      </c>
      <c r="BS22">
        <f>DEGREES(ACOS((21.2284991077698^2+22.7492640704043^2-4.55279558884791^2)/(2*21.2284991077698*22.7492640704043)))</f>
        <v>11.206248107431454</v>
      </c>
      <c r="CL22">
        <v>12</v>
      </c>
      <c r="CM22">
        <v>3</v>
      </c>
      <c r="CN22">
        <v>4</v>
      </c>
      <c r="CO22">
        <v>7</v>
      </c>
      <c r="CX22">
        <v>10</v>
      </c>
      <c r="CY22">
        <v>7</v>
      </c>
      <c r="CZ22">
        <v>0</v>
      </c>
      <c r="DA22">
        <v>7</v>
      </c>
      <c r="DP22">
        <f>((3/12)*100)</f>
        <v>25</v>
      </c>
      <c r="DQ22">
        <f>((4/12)*100)</f>
        <v>33.333333333333329</v>
      </c>
      <c r="DR22">
        <f>((7/12)*100)</f>
        <v>58.333333333333336</v>
      </c>
      <c r="DY22">
        <f>((7/10)*100)</f>
        <v>70</v>
      </c>
      <c r="DZ22">
        <f>((0/10)*100)</f>
        <v>0</v>
      </c>
      <c r="EA22">
        <f>((7/10)*100)</f>
        <v>70</v>
      </c>
    </row>
    <row r="23" spans="1:131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BR23">
        <f>DEGREES(ACOS((3.65627133238057^2+25.5142772718188^2-25.5403055539458^2)/(2*3.65627133238057*25.5142772718188)))</f>
        <v>86.300187555054194</v>
      </c>
      <c r="BS23">
        <f>DEGREES(ACOS((30.7740377451124^2+31.3394581177614^2-3.52395698986935^2)/(2*30.7740377451124*31.3394581177614)))</f>
        <v>6.4206497989707723</v>
      </c>
    </row>
    <row r="24" spans="1:131" x14ac:dyDescent="0.25">
      <c r="A24">
        <v>72.607132000000007</v>
      </c>
      <c r="B24">
        <v>7.5285549999999999</v>
      </c>
      <c r="C24">
        <v>58.498125999999999</v>
      </c>
      <c r="D24">
        <v>6.737031</v>
      </c>
      <c r="E24">
        <v>51.372501</v>
      </c>
      <c r="F24">
        <v>9.2670829999999995</v>
      </c>
      <c r="G24">
        <v>59.670833000000002</v>
      </c>
      <c r="H24">
        <v>5.9577600000000004</v>
      </c>
      <c r="K24">
        <f>(13/200)</f>
        <v>6.5000000000000002E-2</v>
      </c>
      <c r="L24">
        <f>(12/200)</f>
        <v>0.06</v>
      </c>
      <c r="M24">
        <f>(15/200)</f>
        <v>7.4999999999999997E-2</v>
      </c>
      <c r="N24">
        <f>(11/200)</f>
        <v>5.5E-2</v>
      </c>
      <c r="P24">
        <f>(10/200)</f>
        <v>0.05</v>
      </c>
      <c r="Q24">
        <f>(11/200)</f>
        <v>5.5E-2</v>
      </c>
      <c r="R24">
        <f>(10/200)</f>
        <v>0.05</v>
      </c>
      <c r="S24">
        <f>(8/200)</f>
        <v>0.04</v>
      </c>
      <c r="U24">
        <f>0.065+0.05</f>
        <v>0.115</v>
      </c>
      <c r="V24">
        <f>0.06+0.055</f>
        <v>0.11499999999999999</v>
      </c>
      <c r="W24">
        <f>0.075+0.05</f>
        <v>0.125</v>
      </c>
      <c r="X24">
        <f>0.055+0.04</f>
        <v>9.5000000000000001E-2</v>
      </c>
      <c r="Z24">
        <f>SQRT((ABS($A$25-$A$24)^2+(ABS($B$25-$B$24)^2)))</f>
        <v>19.336482206264122</v>
      </c>
      <c r="AA24">
        <f>SQRT((ABS($C$25-$C$24)^2+(ABS($D$25-$D$24)^2)))</f>
        <v>19.831933754128265</v>
      </c>
      <c r="AB24">
        <f>SQRT((ABS($E$25-$E$24)^2+(ABS($F$25-$F$24)^2)))</f>
        <v>25.08224090541659</v>
      </c>
      <c r="AC24">
        <f>SQRT((ABS($G$25-$G$24)^2+(ABS($H$25-$H$24)^2)))</f>
        <v>18.010325012780669</v>
      </c>
      <c r="AJ24">
        <f>1/0.115</f>
        <v>8.695652173913043</v>
      </c>
      <c r="AK24">
        <f>1/0.115</f>
        <v>8.695652173913043</v>
      </c>
      <c r="AL24">
        <f>1/0.125</f>
        <v>8</v>
      </c>
      <c r="AM24">
        <f>1/0.095</f>
        <v>10.526315789473685</v>
      </c>
      <c r="AO24">
        <f t="shared" ref="AO24:AO31" si="9">$Z24/$U24</f>
        <v>168.1433235327315</v>
      </c>
      <c r="AP24">
        <f t="shared" ref="AP24:AP32" si="10">$AA24/$V24</f>
        <v>172.45159786198494</v>
      </c>
      <c r="AQ24">
        <f t="shared" ref="AQ24:AQ31" si="11">$AB24/$W24</f>
        <v>200.65792724333272</v>
      </c>
      <c r="AR24">
        <f t="shared" ref="AR24:AR31" si="12">$AC24/$X24</f>
        <v>189.58236855558599</v>
      </c>
      <c r="AV24">
        <f>((0.065/0.115)*100)</f>
        <v>56.521739130434781</v>
      </c>
      <c r="AW24">
        <f>((0.06/0.115)*100)</f>
        <v>52.173913043478258</v>
      </c>
      <c r="AX24">
        <f>((0.075/0.125)*100)</f>
        <v>60</v>
      </c>
      <c r="AY24">
        <f>((0.055/0.095)*100)</f>
        <v>57.894736842105267</v>
      </c>
      <c r="BA24">
        <f>((0.05/0.115)*100)</f>
        <v>43.478260869565219</v>
      </c>
      <c r="BB24">
        <f>((0.055/0.115)*100)</f>
        <v>47.826086956521735</v>
      </c>
      <c r="BC24">
        <f>((0.05/0.125)*100)</f>
        <v>40</v>
      </c>
      <c r="BD24">
        <f>((0.04/0.095)*100)</f>
        <v>42.105263157894733</v>
      </c>
      <c r="BF24">
        <f>ABS($B$24-$D$24)</f>
        <v>0.79152399999999989</v>
      </c>
      <c r="BG24">
        <f>ABS($F$24-$H$24)</f>
        <v>3.3093229999999991</v>
      </c>
      <c r="BL24">
        <f>SQRT((ABS($A$24-$E$25)^2+(ABS($B$24-$F$25)^2)))</f>
        <v>3.9498248958962683</v>
      </c>
      <c r="BM24">
        <f>SQRT((ABS($C$24-$G$24)^2+(ABS($D$24-$H$24)^2)))</f>
        <v>1.4080145593316873</v>
      </c>
      <c r="BO24">
        <f>SQRT((ABS($A$24-$G$25)^2+(ABS($B$24-$H$25)^2)))</f>
        <v>5.7650256661382651</v>
      </c>
      <c r="BP24">
        <f>SQRT((ABS($C$24-$E$24)^2+(ABS($D$24-$F$24)^2)))</f>
        <v>7.5614611526694357</v>
      </c>
      <c r="BR24">
        <f>DEGREES(ACOS((4.1273448118776^2+24.6982170523911^2-23.5535390435161^2)/(2*4.1273448118776*24.6982170523911)))</f>
        <v>69.239115006250529</v>
      </c>
      <c r="BS24">
        <f>DEGREES(ACOS((23.1798949371038^2+23.3923033352093^2-3.65627133238057^2)/(2*23.1798949371038*23.3923033352093)))</f>
        <v>8.9904278231628787</v>
      </c>
      <c r="BU24">
        <v>13</v>
      </c>
      <c r="BV24">
        <v>6</v>
      </c>
      <c r="BW24">
        <v>4</v>
      </c>
      <c r="BX24">
        <v>6</v>
      </c>
      <c r="BY24">
        <v>12</v>
      </c>
      <c r="BZ24">
        <v>5</v>
      </c>
      <c r="CA24">
        <v>8</v>
      </c>
      <c r="CB24">
        <v>4</v>
      </c>
      <c r="CC24">
        <v>15</v>
      </c>
      <c r="CD24">
        <v>5</v>
      </c>
      <c r="CE24">
        <v>8</v>
      </c>
      <c r="CF24">
        <v>9</v>
      </c>
      <c r="CG24">
        <v>11</v>
      </c>
      <c r="CH24">
        <v>6</v>
      </c>
      <c r="CI24">
        <v>2</v>
      </c>
      <c r="CJ24">
        <v>9</v>
      </c>
      <c r="CL24">
        <v>10</v>
      </c>
      <c r="CM24">
        <v>3</v>
      </c>
      <c r="CN24">
        <v>0</v>
      </c>
      <c r="CO24">
        <v>5</v>
      </c>
      <c r="CP24">
        <v>11</v>
      </c>
      <c r="CQ24">
        <v>0</v>
      </c>
      <c r="CR24">
        <v>6</v>
      </c>
      <c r="CS24">
        <v>0</v>
      </c>
      <c r="CT24">
        <v>10</v>
      </c>
      <c r="CU24">
        <v>0</v>
      </c>
      <c r="CV24">
        <v>6</v>
      </c>
      <c r="CW24">
        <v>2</v>
      </c>
      <c r="CX24">
        <v>8</v>
      </c>
      <c r="CY24">
        <v>5</v>
      </c>
      <c r="CZ24">
        <v>0</v>
      </c>
      <c r="DA24">
        <v>2</v>
      </c>
      <c r="DC24">
        <f>((6/13)*100)</f>
        <v>46.153846153846153</v>
      </c>
      <c r="DD24">
        <f>((4/13)*100)</f>
        <v>30.76923076923077</v>
      </c>
      <c r="DE24">
        <f>((6/13)*100)</f>
        <v>46.153846153846153</v>
      </c>
      <c r="DF24">
        <f>((5/12)*100)</f>
        <v>41.666666666666671</v>
      </c>
      <c r="DG24">
        <f>((8/12)*100)</f>
        <v>66.666666666666657</v>
      </c>
      <c r="DH24">
        <f>((4/12)*100)</f>
        <v>33.333333333333329</v>
      </c>
      <c r="DI24">
        <f>((5/15)*100)</f>
        <v>33.333333333333329</v>
      </c>
      <c r="DJ24">
        <f>((8/15)*100)</f>
        <v>53.333333333333336</v>
      </c>
      <c r="DK24">
        <f>((9/15)*100)</f>
        <v>60</v>
      </c>
      <c r="DL24">
        <f>((6/11)*100)</f>
        <v>54.54545454545454</v>
      </c>
      <c r="DM24">
        <f>((2/11)*100)</f>
        <v>18.181818181818183</v>
      </c>
      <c r="DN24">
        <f>((9/11)*100)</f>
        <v>81.818181818181827</v>
      </c>
      <c r="DP24">
        <f>((3/10)*100)</f>
        <v>30</v>
      </c>
      <c r="DQ24">
        <f>((0/10)*100)</f>
        <v>0</v>
      </c>
      <c r="DR24">
        <f>((5/10)*100)</f>
        <v>50</v>
      </c>
      <c r="DS24">
        <f>((0/11)*100)</f>
        <v>0</v>
      </c>
      <c r="DT24">
        <f>((6/11)*100)</f>
        <v>54.54545454545454</v>
      </c>
      <c r="DU24">
        <f>((0/11)*100)</f>
        <v>0</v>
      </c>
      <c r="DV24">
        <f>((0/10)*100)</f>
        <v>0</v>
      </c>
      <c r="DW24">
        <f>((6/10)*100)</f>
        <v>60</v>
      </c>
      <c r="DX24">
        <f>((2/10)*100)</f>
        <v>20</v>
      </c>
      <c r="DY24">
        <f>((5/8)*100)</f>
        <v>62.5</v>
      </c>
      <c r="DZ24">
        <f>((0/8)*100)</f>
        <v>0</v>
      </c>
      <c r="EA24">
        <f>((2/8)*100)</f>
        <v>25</v>
      </c>
    </row>
    <row r="25" spans="1:131" x14ac:dyDescent="0.25">
      <c r="A25">
        <v>91.942045000000007</v>
      </c>
      <c r="B25">
        <v>7.2822149999999999</v>
      </c>
      <c r="C25">
        <v>78.303190000000001</v>
      </c>
      <c r="D25">
        <v>5.705025</v>
      </c>
      <c r="E25">
        <v>76.442193000000003</v>
      </c>
      <c r="F25">
        <v>8.4737659999999995</v>
      </c>
      <c r="G25">
        <v>77.638125000000002</v>
      </c>
      <c r="H25">
        <v>4.7134830000000001</v>
      </c>
      <c r="K25">
        <f>(11/200)</f>
        <v>5.5E-2</v>
      </c>
      <c r="L25">
        <f>(15/200)</f>
        <v>7.4999999999999997E-2</v>
      </c>
      <c r="M25">
        <f>(12/200)</f>
        <v>0.06</v>
      </c>
      <c r="N25">
        <f>(12/200)</f>
        <v>0.06</v>
      </c>
      <c r="P25">
        <f>(11/200)</f>
        <v>5.5E-2</v>
      </c>
      <c r="Q25">
        <f>(10/200)</f>
        <v>0.05</v>
      </c>
      <c r="R25">
        <f>(11/200)</f>
        <v>5.5E-2</v>
      </c>
      <c r="S25">
        <f>(11/200)</f>
        <v>5.5E-2</v>
      </c>
      <c r="U25">
        <f>0.055+0.055</f>
        <v>0.11</v>
      </c>
      <c r="V25">
        <f>0.075+0.05</f>
        <v>0.125</v>
      </c>
      <c r="W25">
        <f>0.06+0.055</f>
        <v>0.11499999999999999</v>
      </c>
      <c r="X25">
        <f>0.06+0.055</f>
        <v>0.11499999999999999</v>
      </c>
      <c r="Z25">
        <f>SQRT((ABS($A$26-$A$25)^2+(ABS($B$26-$B$25)^2)))</f>
        <v>23.003459370511468</v>
      </c>
      <c r="AA25">
        <f>SQRT((ABS($C$26-$C$25)^2+(ABS($D$26-$D$25)^2)))</f>
        <v>20.775096743341631</v>
      </c>
      <c r="AB25">
        <f>SQRT((ABS($E$26-$E$25)^2+(ABS($F$26-$F$25)^2)))</f>
        <v>19.326696022718938</v>
      </c>
      <c r="AC25">
        <f>SQRT((ABS($G$26-$G$25)^2+(ABS($H$26-$H$25)^2)))</f>
        <v>20.282846069882037</v>
      </c>
      <c r="AJ25">
        <f>1/0.11</f>
        <v>9.0909090909090917</v>
      </c>
      <c r="AK25">
        <f>1/0.125</f>
        <v>8</v>
      </c>
      <c r="AL25">
        <f>1/0.115</f>
        <v>8.695652173913043</v>
      </c>
      <c r="AM25">
        <f>1/0.115</f>
        <v>8.695652173913043</v>
      </c>
      <c r="AO25">
        <f t="shared" si="9"/>
        <v>209.12235791374061</v>
      </c>
      <c r="AP25">
        <f t="shared" si="10"/>
        <v>166.20077394673305</v>
      </c>
      <c r="AQ25">
        <f t="shared" si="11"/>
        <v>168.05822628451253</v>
      </c>
      <c r="AR25">
        <f t="shared" si="12"/>
        <v>176.37257452071339</v>
      </c>
      <c r="AV25">
        <f>((0.055/0.11)*100)</f>
        <v>50</v>
      </c>
      <c r="AW25">
        <f>((0.075/0.125)*100)</f>
        <v>60</v>
      </c>
      <c r="AX25">
        <f>((0.06/0.115)*100)</f>
        <v>52.173913043478258</v>
      </c>
      <c r="AY25">
        <f>((0.06/0.115)*100)</f>
        <v>52.173913043478258</v>
      </c>
      <c r="BA25">
        <f>((0.055/0.11)*100)</f>
        <v>50</v>
      </c>
      <c r="BB25">
        <f>((0.05/0.125)*100)</f>
        <v>40</v>
      </c>
      <c r="BC25">
        <f>((0.055/0.115)*100)</f>
        <v>47.826086956521735</v>
      </c>
      <c r="BD25">
        <f>((0.055/0.115)*100)</f>
        <v>47.826086956521735</v>
      </c>
      <c r="BF25">
        <f>ABS($B$25-$D$25)</f>
        <v>1.5771899999999999</v>
      </c>
      <c r="BG25">
        <f>ABS($F$25-$H$25)</f>
        <v>3.7602829999999994</v>
      </c>
      <c r="BL25">
        <f>SQRT((ABS($A$25-$E$26)^2+(ABS($B$25-$F$26)^2)))</f>
        <v>4.3720444174945179</v>
      </c>
      <c r="BM25">
        <f>SQRT((ABS($C$25-$G$25)^2+(ABS($D$25-$H$25)^2)))</f>
        <v>1.193929224028375</v>
      </c>
      <c r="BO25">
        <f>SQRT((ABS($A$25-$G$26)^2+(ABS($B$25-$H$26)^2)))</f>
        <v>6.2372220160004739</v>
      </c>
      <c r="BP25">
        <f>SQRT((ABS($C$25-$E$25)^2+(ABS($D$25-$F$25)^2)))</f>
        <v>3.3360510426385845</v>
      </c>
      <c r="BR25">
        <f>DEGREES(ACOS((26.4380020918687^2+24.1087552971352^2-4.43508312997626^2)/(2*26.4380020918687*24.1087552971352)))</f>
        <v>8.5733560133112583</v>
      </c>
      <c r="BS25">
        <f>DEGREES(ACOS((25.5403055539458^2+26.6687128558655^2-4.1273448118776^2)/(2*25.5403055539458*26.6687128558655)))</f>
        <v>8.7242748494797411</v>
      </c>
      <c r="BU25">
        <v>11</v>
      </c>
      <c r="BV25">
        <v>5</v>
      </c>
      <c r="BW25">
        <v>3</v>
      </c>
      <c r="BX25">
        <v>5</v>
      </c>
      <c r="BY25">
        <v>15</v>
      </c>
      <c r="BZ25">
        <v>6</v>
      </c>
      <c r="CA25">
        <v>7</v>
      </c>
      <c r="CB25">
        <v>5</v>
      </c>
      <c r="CC25">
        <v>12</v>
      </c>
      <c r="CD25">
        <v>3</v>
      </c>
      <c r="CE25">
        <v>7</v>
      </c>
      <c r="CF25">
        <v>10</v>
      </c>
      <c r="CG25">
        <v>12</v>
      </c>
      <c r="CH25">
        <v>5</v>
      </c>
      <c r="CI25">
        <v>5</v>
      </c>
      <c r="CJ25">
        <v>10</v>
      </c>
      <c r="CL25">
        <v>11</v>
      </c>
      <c r="CM25">
        <v>2</v>
      </c>
      <c r="CN25">
        <v>2</v>
      </c>
      <c r="CO25">
        <v>4</v>
      </c>
      <c r="CP25">
        <v>10</v>
      </c>
      <c r="CQ25">
        <v>3</v>
      </c>
      <c r="CR25">
        <v>3</v>
      </c>
      <c r="CS25">
        <v>1</v>
      </c>
      <c r="CT25">
        <v>11</v>
      </c>
      <c r="CU25">
        <v>2</v>
      </c>
      <c r="CV25">
        <v>3</v>
      </c>
      <c r="CW25">
        <v>9</v>
      </c>
      <c r="CX25">
        <v>11</v>
      </c>
      <c r="CY25">
        <v>4</v>
      </c>
      <c r="CZ25">
        <v>1</v>
      </c>
      <c r="DA25">
        <v>9</v>
      </c>
      <c r="DC25">
        <f>((5/11)*100)</f>
        <v>45.454545454545453</v>
      </c>
      <c r="DD25">
        <f>((3/11)*100)</f>
        <v>27.27272727272727</v>
      </c>
      <c r="DE25">
        <f>((5/11)*100)</f>
        <v>45.454545454545453</v>
      </c>
      <c r="DF25">
        <f>((6/15)*100)</f>
        <v>40</v>
      </c>
      <c r="DG25">
        <f>((7/15)*100)</f>
        <v>46.666666666666664</v>
      </c>
      <c r="DH25">
        <f>((5/15)*100)</f>
        <v>33.333333333333329</v>
      </c>
      <c r="DI25">
        <f>((3/12)*100)</f>
        <v>25</v>
      </c>
      <c r="DJ25">
        <f>((7/12)*100)</f>
        <v>58.333333333333336</v>
      </c>
      <c r="DK25">
        <f>((10/12)*100)</f>
        <v>83.333333333333343</v>
      </c>
      <c r="DL25">
        <f>((5/12)*100)</f>
        <v>41.666666666666671</v>
      </c>
      <c r="DM25">
        <f>((5/12)*100)</f>
        <v>41.666666666666671</v>
      </c>
      <c r="DN25">
        <f>((10/12)*100)</f>
        <v>83.333333333333343</v>
      </c>
      <c r="DP25">
        <f>((2/11)*100)</f>
        <v>18.181818181818183</v>
      </c>
      <c r="DQ25">
        <f>((2/11)*100)</f>
        <v>18.181818181818183</v>
      </c>
      <c r="DR25">
        <f>((4/11)*100)</f>
        <v>36.363636363636367</v>
      </c>
      <c r="DS25">
        <f>((3/10)*100)</f>
        <v>30</v>
      </c>
      <c r="DT25">
        <f>((3/10)*100)</f>
        <v>30</v>
      </c>
      <c r="DU25">
        <f>((1/10)*100)</f>
        <v>10</v>
      </c>
      <c r="DV25">
        <f>((2/11)*100)</f>
        <v>18.181818181818183</v>
      </c>
      <c r="DW25">
        <f>((3/11)*100)</f>
        <v>27.27272727272727</v>
      </c>
      <c r="DX25">
        <f>((9/11)*100)</f>
        <v>81.818181818181827</v>
      </c>
      <c r="DY25">
        <f>((4/11)*100)</f>
        <v>36.363636363636367</v>
      </c>
      <c r="DZ25">
        <f>((1/11)*100)</f>
        <v>9.0909090909090917</v>
      </c>
      <c r="EA25">
        <f>((9/11)*100)</f>
        <v>81.818181818181827</v>
      </c>
    </row>
    <row r="26" spans="1:131" x14ac:dyDescent="0.25">
      <c r="A26">
        <v>114.926799</v>
      </c>
      <c r="B26">
        <v>8.2096990000000005</v>
      </c>
      <c r="C26">
        <v>99.078000000000003</v>
      </c>
      <c r="D26">
        <v>5.8141769999999999</v>
      </c>
      <c r="E26">
        <v>95.744741000000005</v>
      </c>
      <c r="F26">
        <v>9.4395919999999993</v>
      </c>
      <c r="G26">
        <v>97.907220000000009</v>
      </c>
      <c r="H26">
        <v>5.4602310000000003</v>
      </c>
      <c r="K26">
        <f>(13/200)</f>
        <v>6.5000000000000002E-2</v>
      </c>
      <c r="L26">
        <f>(13/200)</f>
        <v>6.5000000000000002E-2</v>
      </c>
      <c r="M26">
        <f>(12/200)</f>
        <v>0.06</v>
      </c>
      <c r="N26">
        <f>(11/200)</f>
        <v>5.5E-2</v>
      </c>
      <c r="P26">
        <f>(11/200)</f>
        <v>5.5E-2</v>
      </c>
      <c r="Q26">
        <f>(8/200)</f>
        <v>0.04</v>
      </c>
      <c r="R26">
        <f>(10/200)</f>
        <v>0.05</v>
      </c>
      <c r="S26">
        <f>(10/200)</f>
        <v>0.05</v>
      </c>
      <c r="U26">
        <f>0.065+0.055</f>
        <v>0.12</v>
      </c>
      <c r="V26">
        <f>0.065+0.04</f>
        <v>0.10500000000000001</v>
      </c>
      <c r="W26">
        <f>0.06+0.05</f>
        <v>0.11</v>
      </c>
      <c r="X26">
        <f>0.055+0.05</f>
        <v>0.10500000000000001</v>
      </c>
      <c r="Z26">
        <f>SQRT((ABS($A$27-$A$26)^2+(ABS($B$27-$B$26)^2)))</f>
        <v>22.173159097428158</v>
      </c>
      <c r="AA26">
        <f>SQRT((ABS($C$27-$C$26)^2+(ABS($D$27-$D$26)^2)))</f>
        <v>22.353331042081507</v>
      </c>
      <c r="AB26">
        <f>SQRT((ABS($E$27-$E$26)^2+(ABS($F$27-$F$26)^2)))</f>
        <v>23.100112778776683</v>
      </c>
      <c r="AC26">
        <f>SQRT((ABS($G$27-$G$26)^2+(ABS($H$27-$H$26)^2)))</f>
        <v>22.749264070404308</v>
      </c>
      <c r="AJ26">
        <f>1/0.12</f>
        <v>8.3333333333333339</v>
      </c>
      <c r="AK26">
        <f>1/0.105</f>
        <v>9.5238095238095237</v>
      </c>
      <c r="AL26">
        <f>1/0.11</f>
        <v>9.0909090909090917</v>
      </c>
      <c r="AM26">
        <f>1/0.105</f>
        <v>9.5238095238095237</v>
      </c>
      <c r="AO26">
        <f t="shared" si="9"/>
        <v>184.77632581190133</v>
      </c>
      <c r="AP26">
        <f t="shared" si="10"/>
        <v>212.8888670674429</v>
      </c>
      <c r="AQ26">
        <f t="shared" si="11"/>
        <v>210.0010252616062</v>
      </c>
      <c r="AR26">
        <f t="shared" si="12"/>
        <v>216.65965781337434</v>
      </c>
      <c r="AV26">
        <f>((0.065/0.12)*100)</f>
        <v>54.166666666666671</v>
      </c>
      <c r="AW26">
        <f>((0.065/0.105)*100)</f>
        <v>61.904761904761905</v>
      </c>
      <c r="AX26">
        <f>((0.06/0.11)*100)</f>
        <v>54.54545454545454</v>
      </c>
      <c r="AY26">
        <f>((0.055/0.105)*100)</f>
        <v>52.380952380952387</v>
      </c>
      <c r="BA26">
        <f>((0.055/0.12)*100)</f>
        <v>45.833333333333336</v>
      </c>
      <c r="BB26">
        <f>((0.04/0.105)*100)</f>
        <v>38.095238095238102</v>
      </c>
      <c r="BC26">
        <f>((0.05/0.11)*100)</f>
        <v>45.45454545454546</v>
      </c>
      <c r="BD26">
        <f>((0.05/0.105)*100)</f>
        <v>47.61904761904762</v>
      </c>
      <c r="BF26">
        <f>ABS($B$26-$D$26)</f>
        <v>2.3955220000000006</v>
      </c>
      <c r="BG26">
        <f>ABS($F$26-$H$26)</f>
        <v>3.979360999999999</v>
      </c>
      <c r="BL26">
        <f>SQRT((ABS($A$26-$E$27)^2+(ABS($B$26-$F$27)^2)))</f>
        <v>3.9903981885417164</v>
      </c>
      <c r="BM26">
        <f>SQRT((ABS($C$26-$G$26)^2+(ABS($D$26-$H$26)^2)))</f>
        <v>1.2231122513146471</v>
      </c>
      <c r="BO26">
        <f>SQRT((ABS($A$26-$G$27)^2+(ABS($B$26-$H$27)^2)))</f>
        <v>6.654580100520989</v>
      </c>
      <c r="BP26">
        <f>SQRT((ABS($C$26-$E$26)^2+(ABS($D$26-$F$26)^2)))</f>
        <v>4.9248603516552611</v>
      </c>
      <c r="BS26">
        <f>DEGREES(ACOS((23.5535390435161^2+23.507035530638^2-3.8869099441011^2)/(2*23.5535390435161*23.507035530638)))</f>
        <v>9.474666913112948</v>
      </c>
      <c r="BU26">
        <v>13</v>
      </c>
      <c r="BV26">
        <v>7</v>
      </c>
      <c r="BW26">
        <v>4</v>
      </c>
      <c r="BX26">
        <v>4</v>
      </c>
      <c r="BY26">
        <v>13</v>
      </c>
      <c r="BZ26">
        <v>5</v>
      </c>
      <c r="CA26">
        <v>6</v>
      </c>
      <c r="CB26">
        <v>4</v>
      </c>
      <c r="CC26">
        <v>12</v>
      </c>
      <c r="CD26">
        <v>3</v>
      </c>
      <c r="CE26">
        <v>6</v>
      </c>
      <c r="CF26">
        <v>10</v>
      </c>
      <c r="CG26">
        <v>11</v>
      </c>
      <c r="CH26">
        <v>4</v>
      </c>
      <c r="CI26">
        <v>4</v>
      </c>
      <c r="CJ26">
        <v>10</v>
      </c>
      <c r="CL26">
        <v>11</v>
      </c>
      <c r="CM26">
        <v>3</v>
      </c>
      <c r="CN26">
        <v>2</v>
      </c>
      <c r="CO26">
        <v>4</v>
      </c>
      <c r="CP26">
        <v>8</v>
      </c>
      <c r="CQ26">
        <v>2</v>
      </c>
      <c r="CR26">
        <v>3</v>
      </c>
      <c r="CS26">
        <v>1</v>
      </c>
      <c r="CT26">
        <v>10</v>
      </c>
      <c r="CU26">
        <v>2</v>
      </c>
      <c r="CV26">
        <v>3</v>
      </c>
      <c r="CW26">
        <v>8</v>
      </c>
      <c r="CX26">
        <v>10</v>
      </c>
      <c r="CY26">
        <v>4</v>
      </c>
      <c r="CZ26">
        <v>1</v>
      </c>
      <c r="DA26">
        <v>8</v>
      </c>
      <c r="DC26">
        <f>((7/13)*100)</f>
        <v>53.846153846153847</v>
      </c>
      <c r="DD26">
        <f>((4/13)*100)</f>
        <v>30.76923076923077</v>
      </c>
      <c r="DE26">
        <f>((4/13)*100)</f>
        <v>30.76923076923077</v>
      </c>
      <c r="DF26">
        <f>((5/13)*100)</f>
        <v>38.461538461538467</v>
      </c>
      <c r="DG26">
        <f>((6/13)*100)</f>
        <v>46.153846153846153</v>
      </c>
      <c r="DH26">
        <f>((4/13)*100)</f>
        <v>30.76923076923077</v>
      </c>
      <c r="DI26">
        <f>((3/12)*100)</f>
        <v>25</v>
      </c>
      <c r="DJ26">
        <f>((6/12)*100)</f>
        <v>50</v>
      </c>
      <c r="DK26">
        <f>((10/12)*100)</f>
        <v>83.333333333333343</v>
      </c>
      <c r="DL26">
        <f>((4/11)*100)</f>
        <v>36.363636363636367</v>
      </c>
      <c r="DM26">
        <f>((4/11)*100)</f>
        <v>36.363636363636367</v>
      </c>
      <c r="DN26">
        <f>((10/11)*100)</f>
        <v>90.909090909090907</v>
      </c>
      <c r="DP26">
        <f>((3/11)*100)</f>
        <v>27.27272727272727</v>
      </c>
      <c r="DQ26">
        <f>((2/11)*100)</f>
        <v>18.181818181818183</v>
      </c>
      <c r="DR26">
        <f>((4/11)*100)</f>
        <v>36.363636363636367</v>
      </c>
      <c r="DS26">
        <f>((2/8)*100)</f>
        <v>25</v>
      </c>
      <c r="DT26">
        <f>((3/8)*100)</f>
        <v>37.5</v>
      </c>
      <c r="DU26">
        <f>((1/8)*100)</f>
        <v>12.5</v>
      </c>
      <c r="DV26">
        <f>((2/10)*100)</f>
        <v>20</v>
      </c>
      <c r="DW26">
        <f>((3/10)*100)</f>
        <v>30</v>
      </c>
      <c r="DX26">
        <f>((8/10)*100)</f>
        <v>80</v>
      </c>
      <c r="DY26">
        <f>((4/10)*100)</f>
        <v>40</v>
      </c>
      <c r="DZ26">
        <f>((1/10)*100)</f>
        <v>10</v>
      </c>
      <c r="EA26">
        <f>((8/10)*100)</f>
        <v>80</v>
      </c>
    </row>
    <row r="27" spans="1:131" x14ac:dyDescent="0.25">
      <c r="A27">
        <v>137.015094</v>
      </c>
      <c r="B27">
        <v>6.2716050000000001</v>
      </c>
      <c r="C27">
        <v>121.429847</v>
      </c>
      <c r="D27">
        <v>6.0717509999999999</v>
      </c>
      <c r="E27">
        <v>118.84045</v>
      </c>
      <c r="F27">
        <v>8.9885529999999996</v>
      </c>
      <c r="G27">
        <v>120.647178</v>
      </c>
      <c r="H27">
        <v>4.809596</v>
      </c>
      <c r="K27">
        <f>(15/200)</f>
        <v>7.4999999999999997E-2</v>
      </c>
      <c r="L27">
        <f>(13/200)</f>
        <v>6.5000000000000002E-2</v>
      </c>
      <c r="M27">
        <f>(14/200)</f>
        <v>7.0000000000000007E-2</v>
      </c>
      <c r="N27">
        <f>(13/200)</f>
        <v>6.5000000000000002E-2</v>
      </c>
      <c r="P27">
        <f>(9/200)</f>
        <v>4.4999999999999998E-2</v>
      </c>
      <c r="Q27">
        <f>(9/200)</f>
        <v>4.4999999999999998E-2</v>
      </c>
      <c r="R27">
        <f>(9/200)</f>
        <v>4.4999999999999998E-2</v>
      </c>
      <c r="S27">
        <f>(10/200)</f>
        <v>0.05</v>
      </c>
      <c r="U27">
        <f>0.075+0.045</f>
        <v>0.12</v>
      </c>
      <c r="V27">
        <f>0.065+0.045</f>
        <v>0.11</v>
      </c>
      <c r="W27">
        <f>0.07+0.045</f>
        <v>0.115</v>
      </c>
      <c r="X27">
        <f>0.065+0.05</f>
        <v>0.115</v>
      </c>
      <c r="Z27">
        <f>SQRT((ABS($A$28-$A$27)^2+(ABS($B$28-$B$27)^2)))</f>
        <v>32.793143403811563</v>
      </c>
      <c r="AA27">
        <f>SQRT((ABS($C$28-$C$27)^2+(ABS($D$28-$D$27)^2)))</f>
        <v>30.877704107043268</v>
      </c>
      <c r="AB27">
        <f>SQRT((ABS($E$28-$E$27)^2+(ABS($F$28-$F$27)^2)))</f>
        <v>32.291791615591357</v>
      </c>
      <c r="AC27">
        <f>SQRT((ABS($G$28-$G$27)^2+(ABS($H$28-$H$27)^2)))</f>
        <v>31.339458117761353</v>
      </c>
      <c r="AJ27">
        <f>1/0.12</f>
        <v>8.3333333333333339</v>
      </c>
      <c r="AK27">
        <f>1/0.11</f>
        <v>9.0909090909090917</v>
      </c>
      <c r="AL27">
        <f>1/0.115</f>
        <v>8.695652173913043</v>
      </c>
      <c r="AM27">
        <f>1/0.115</f>
        <v>8.695652173913043</v>
      </c>
      <c r="AO27">
        <f t="shared" si="9"/>
        <v>273.27619503176305</v>
      </c>
      <c r="AP27">
        <f t="shared" si="10"/>
        <v>280.70640097312059</v>
      </c>
      <c r="AQ27">
        <f t="shared" si="11"/>
        <v>280.79818796166398</v>
      </c>
      <c r="AR27">
        <f t="shared" si="12"/>
        <v>272.51702711096829</v>
      </c>
      <c r="AV27">
        <f>((0.075/0.12)*100)</f>
        <v>62.5</v>
      </c>
      <c r="AW27">
        <f>((0.065/0.11)*100)</f>
        <v>59.090909090909093</v>
      </c>
      <c r="AX27">
        <f>((0.07/0.115)*100)</f>
        <v>60.869565217391312</v>
      </c>
      <c r="AY27">
        <f>((0.065/0.115)*100)</f>
        <v>56.521739130434781</v>
      </c>
      <c r="BA27">
        <f>((0.045/0.12)*100)</f>
        <v>37.5</v>
      </c>
      <c r="BB27">
        <f>((0.045/0.11)*100)</f>
        <v>40.909090909090907</v>
      </c>
      <c r="BC27">
        <f>((0.045/0.115)*100)</f>
        <v>39.130434782608688</v>
      </c>
      <c r="BD27">
        <f>((0.05/0.115)*100)</f>
        <v>43.478260869565219</v>
      </c>
      <c r="BF27">
        <f>ABS($B$27-$D$27)</f>
        <v>0.1998540000000002</v>
      </c>
      <c r="BG27">
        <f>ABS($F$27-$H$27)</f>
        <v>4.1789569999999996</v>
      </c>
      <c r="BL27">
        <f>SQRT((ABS($A$27-$E$28)^2+(ABS($B$27-$F$28)^2)))</f>
        <v>14.381628104296423</v>
      </c>
      <c r="BM27">
        <f>SQRT((ABS($C$27-$G$27)^2+(ABS($D$27-$H$27)^2)))</f>
        <v>1.485128279841845</v>
      </c>
      <c r="BO27">
        <f>SQRT((ABS($A$27-$G$28)^2+(ABS($B$27-$H$28)^2)))</f>
        <v>14.976931293342711</v>
      </c>
      <c r="BP27">
        <f>SQRT((ABS($C$27-$E$27)^2+(ABS($D$27-$F$27)^2)))</f>
        <v>3.9003475141085762</v>
      </c>
      <c r="BU27">
        <v>15</v>
      </c>
      <c r="BV27">
        <v>11</v>
      </c>
      <c r="BW27">
        <v>7</v>
      </c>
      <c r="BX27">
        <v>8</v>
      </c>
      <c r="BY27">
        <v>13</v>
      </c>
      <c r="BZ27">
        <v>7</v>
      </c>
      <c r="CA27">
        <v>7</v>
      </c>
      <c r="CB27">
        <v>5</v>
      </c>
      <c r="CC27">
        <v>14</v>
      </c>
      <c r="CD27">
        <v>5</v>
      </c>
      <c r="CE27">
        <v>7</v>
      </c>
      <c r="CF27">
        <v>12</v>
      </c>
      <c r="CG27">
        <v>13</v>
      </c>
      <c r="CH27">
        <v>5</v>
      </c>
      <c r="CI27">
        <v>6</v>
      </c>
      <c r="CJ27">
        <v>12</v>
      </c>
      <c r="CL27">
        <v>9</v>
      </c>
      <c r="CM27">
        <v>3</v>
      </c>
      <c r="CN27">
        <v>0</v>
      </c>
      <c r="CO27">
        <v>1</v>
      </c>
      <c r="CP27">
        <v>9</v>
      </c>
      <c r="CQ27">
        <v>3</v>
      </c>
      <c r="CR27">
        <v>3</v>
      </c>
      <c r="CS27">
        <v>2</v>
      </c>
      <c r="CT27">
        <v>9</v>
      </c>
      <c r="CU27">
        <v>0</v>
      </c>
      <c r="CV27">
        <v>3</v>
      </c>
      <c r="CW27">
        <v>8</v>
      </c>
      <c r="CX27">
        <v>10</v>
      </c>
      <c r="CY27">
        <v>1</v>
      </c>
      <c r="CZ27">
        <v>2</v>
      </c>
      <c r="DA27">
        <v>8</v>
      </c>
      <c r="DC27">
        <f>((11/15)*100)</f>
        <v>73.333333333333329</v>
      </c>
      <c r="DD27">
        <f>((7/15)*100)</f>
        <v>46.666666666666664</v>
      </c>
      <c r="DE27">
        <f>((8/15)*100)</f>
        <v>53.333333333333336</v>
      </c>
      <c r="DF27">
        <f>((7/13)*100)</f>
        <v>53.846153846153847</v>
      </c>
      <c r="DG27">
        <f>((7/13)*100)</f>
        <v>53.846153846153847</v>
      </c>
      <c r="DH27">
        <f>((5/13)*100)</f>
        <v>38.461538461538467</v>
      </c>
      <c r="DI27">
        <f>((5/14)*100)</f>
        <v>35.714285714285715</v>
      </c>
      <c r="DJ27">
        <f>((7/14)*100)</f>
        <v>50</v>
      </c>
      <c r="DK27">
        <f>((12/14)*100)</f>
        <v>85.714285714285708</v>
      </c>
      <c r="DL27">
        <f>((5/13)*100)</f>
        <v>38.461538461538467</v>
      </c>
      <c r="DM27">
        <f>((6/13)*100)</f>
        <v>46.153846153846153</v>
      </c>
      <c r="DN27">
        <f>((12/13)*100)</f>
        <v>92.307692307692307</v>
      </c>
      <c r="DP27">
        <f>((3/9)*100)</f>
        <v>33.333333333333329</v>
      </c>
      <c r="DQ27">
        <f>((0/9)*100)</f>
        <v>0</v>
      </c>
      <c r="DR27">
        <f>((1/9)*100)</f>
        <v>11.111111111111111</v>
      </c>
      <c r="DS27">
        <f>((3/9)*100)</f>
        <v>33.333333333333329</v>
      </c>
      <c r="DT27">
        <f>((3/9)*100)</f>
        <v>33.333333333333329</v>
      </c>
      <c r="DU27">
        <f>((2/9)*100)</f>
        <v>22.222222222222221</v>
      </c>
      <c r="DV27">
        <f>((0/9)*100)</f>
        <v>0</v>
      </c>
      <c r="DW27">
        <f>((3/9)*100)</f>
        <v>33.333333333333329</v>
      </c>
      <c r="DX27">
        <f>((8/9)*100)</f>
        <v>88.888888888888886</v>
      </c>
      <c r="DY27">
        <f>((1/10)*100)</f>
        <v>10</v>
      </c>
      <c r="DZ27">
        <f>((2/10)*100)</f>
        <v>20</v>
      </c>
      <c r="EA27">
        <f>((8/10)*100)</f>
        <v>80</v>
      </c>
    </row>
    <row r="28" spans="1:131" x14ac:dyDescent="0.25">
      <c r="A28">
        <v>169.80726900000002</v>
      </c>
      <c r="B28">
        <v>6.5236229999999997</v>
      </c>
      <c r="C28">
        <v>152.30515700000001</v>
      </c>
      <c r="D28">
        <v>6.4562549999999996</v>
      </c>
      <c r="E28">
        <v>151.132229</v>
      </c>
      <c r="F28">
        <v>9.0170969999999997</v>
      </c>
      <c r="G28">
        <v>151.97677200000001</v>
      </c>
      <c r="H28">
        <v>5.5958370000000004</v>
      </c>
      <c r="K28">
        <f>(11/200)</f>
        <v>5.5E-2</v>
      </c>
      <c r="L28">
        <f>(16/200)</f>
        <v>0.08</v>
      </c>
      <c r="M28">
        <f>(15/200)</f>
        <v>7.4999999999999997E-2</v>
      </c>
      <c r="N28">
        <f>(16/200)</f>
        <v>0.08</v>
      </c>
      <c r="P28">
        <f>(8/200)</f>
        <v>0.04</v>
      </c>
      <c r="Q28">
        <f>(7/200)</f>
        <v>3.5000000000000003E-2</v>
      </c>
      <c r="R28">
        <f>(8/200)</f>
        <v>0.04</v>
      </c>
      <c r="S28">
        <f>(7/200)</f>
        <v>3.5000000000000003E-2</v>
      </c>
      <c r="U28">
        <f>0.055+0.04</f>
        <v>9.5000000000000001E-2</v>
      </c>
      <c r="V28">
        <f>0.08+0.035</f>
        <v>0.115</v>
      </c>
      <c r="W28">
        <f>0.075+0.04</f>
        <v>0.11499999999999999</v>
      </c>
      <c r="X28">
        <f>0.08+0.035</f>
        <v>0.115</v>
      </c>
      <c r="Z28">
        <f>SQRT((ABS($A$29-$A$28)^2+(ABS($B$29-$B$28)^2)))</f>
        <v>24.133311187706074</v>
      </c>
      <c r="AA28">
        <f>SQRT((ABS($C$29-$C$28)^2+(ABS($D$29-$D$28)^2)))</f>
        <v>22.739504408424125</v>
      </c>
      <c r="AB28">
        <f>SQRT((ABS($E$29-$E$28)^2+(ABS($F$29-$F$28)^2)))</f>
        <v>23.965108106206952</v>
      </c>
      <c r="AC28">
        <f>SQRT((ABS($G$29-$G$28)^2+(ABS($H$29-$H$28)^2)))</f>
        <v>23.392303335209313</v>
      </c>
      <c r="AJ28">
        <f>1/0.095</f>
        <v>10.526315789473685</v>
      </c>
      <c r="AK28">
        <f>1/0.115</f>
        <v>8.695652173913043</v>
      </c>
      <c r="AL28">
        <f>1/0.115</f>
        <v>8.695652173913043</v>
      </c>
      <c r="AM28">
        <f>1/0.115</f>
        <v>8.695652173913043</v>
      </c>
      <c r="AO28">
        <f t="shared" si="9"/>
        <v>254.03485460743235</v>
      </c>
      <c r="AP28">
        <f t="shared" si="10"/>
        <v>197.73482094281846</v>
      </c>
      <c r="AQ28">
        <f t="shared" si="11"/>
        <v>208.39224440179959</v>
      </c>
      <c r="AR28">
        <f t="shared" si="12"/>
        <v>203.41133334964618</v>
      </c>
      <c r="AV28">
        <f>((0.055/0.095)*100)</f>
        <v>57.894736842105267</v>
      </c>
      <c r="AW28">
        <f>((0.08/0.115)*100)</f>
        <v>69.565217391304344</v>
      </c>
      <c r="AX28">
        <f>((0.075/0.115)*100)</f>
        <v>65.217391304347814</v>
      </c>
      <c r="AY28">
        <f>((0.08/0.115)*100)</f>
        <v>69.565217391304344</v>
      </c>
      <c r="BA28">
        <f>((0.04/0.095)*100)</f>
        <v>42.105263157894733</v>
      </c>
      <c r="BB28">
        <f>((0.035/0.115)*100)</f>
        <v>30.434782608695656</v>
      </c>
      <c r="BC28">
        <f>((0.04/0.115)*100)</f>
        <v>34.782608695652172</v>
      </c>
      <c r="BD28">
        <f>((0.035/0.115)*100)</f>
        <v>30.434782608695656</v>
      </c>
      <c r="BF28">
        <f>ABS($B$28-$D$28)</f>
        <v>6.7368000000000094E-2</v>
      </c>
      <c r="BG28">
        <f>ABS($F$28-$H$28)</f>
        <v>3.4212599999999993</v>
      </c>
      <c r="BL28">
        <f>SQRT((ABS($A$28-$E$29)^2+(ABS($B$28-$F$29)^2)))</f>
        <v>5.3836572275249637</v>
      </c>
      <c r="BM28">
        <f>SQRT((ABS($C$28-$G$28)^2+(ABS($D$28-$H$28)^2)))</f>
        <v>0.92095376808447715</v>
      </c>
      <c r="BO28">
        <f>SQRT((ABS($A$28-$G$29)^2+(ABS($B$28-$H$29)^2)))</f>
        <v>6.0397832074638131</v>
      </c>
      <c r="BP28">
        <f>SQRT((ABS($C$28-$E$28)^2+(ABS($D$28-$F$28)^2)))</f>
        <v>2.8166774473034768</v>
      </c>
      <c r="BR28">
        <f>DEGREES(ACOS((6.10297711187073^2+26.3892368445577^2-21.1756963359178^2)/(2*6.10297711187073*26.3892368445577)))</f>
        <v>27.685608956092633</v>
      </c>
      <c r="BU28">
        <v>11</v>
      </c>
      <c r="BV28">
        <v>7</v>
      </c>
      <c r="BW28">
        <v>4</v>
      </c>
      <c r="BX28">
        <v>5</v>
      </c>
      <c r="BY28">
        <v>16</v>
      </c>
      <c r="BZ28">
        <v>11</v>
      </c>
      <c r="CA28">
        <v>8</v>
      </c>
      <c r="CB28">
        <v>9</v>
      </c>
      <c r="CC28">
        <v>15</v>
      </c>
      <c r="CD28">
        <v>7</v>
      </c>
      <c r="CE28">
        <v>8</v>
      </c>
      <c r="CF28">
        <v>15</v>
      </c>
      <c r="CG28">
        <v>16</v>
      </c>
      <c r="CH28">
        <v>8</v>
      </c>
      <c r="CI28">
        <v>9</v>
      </c>
      <c r="CJ28">
        <v>15</v>
      </c>
      <c r="CL28">
        <v>8</v>
      </c>
      <c r="CM28">
        <v>3</v>
      </c>
      <c r="CN28">
        <v>0</v>
      </c>
      <c r="CO28">
        <v>0</v>
      </c>
      <c r="CP28">
        <v>7</v>
      </c>
      <c r="CQ28">
        <v>3</v>
      </c>
      <c r="CR28">
        <v>0</v>
      </c>
      <c r="CS28">
        <v>0</v>
      </c>
      <c r="CT28">
        <v>8</v>
      </c>
      <c r="CU28">
        <v>0</v>
      </c>
      <c r="CV28">
        <v>0</v>
      </c>
      <c r="CW28">
        <v>7</v>
      </c>
      <c r="CX28">
        <v>7</v>
      </c>
      <c r="CY28">
        <v>0</v>
      </c>
      <c r="CZ28">
        <v>0</v>
      </c>
      <c r="DA28">
        <v>7</v>
      </c>
      <c r="DC28">
        <f>((7/11)*100)</f>
        <v>63.636363636363633</v>
      </c>
      <c r="DD28">
        <f>((4/11)*100)</f>
        <v>36.363636363636367</v>
      </c>
      <c r="DE28">
        <f>((5/11)*100)</f>
        <v>45.454545454545453</v>
      </c>
      <c r="DF28">
        <f>((11/16)*100)</f>
        <v>68.75</v>
      </c>
      <c r="DG28">
        <f>((8/16)*100)</f>
        <v>50</v>
      </c>
      <c r="DH28">
        <f>((9/16)*100)</f>
        <v>56.25</v>
      </c>
      <c r="DI28">
        <f>((7/15)*100)</f>
        <v>46.666666666666664</v>
      </c>
      <c r="DJ28">
        <f>((8/15)*100)</f>
        <v>53.333333333333336</v>
      </c>
      <c r="DK28">
        <f>((15/15)*100)</f>
        <v>100</v>
      </c>
      <c r="DL28">
        <f>((8/16)*100)</f>
        <v>50</v>
      </c>
      <c r="DM28">
        <f>((9/16)*100)</f>
        <v>56.25</v>
      </c>
      <c r="DN28">
        <f>((15/16)*100)</f>
        <v>93.75</v>
      </c>
      <c r="DP28">
        <f>((3/8)*100)</f>
        <v>37.5</v>
      </c>
      <c r="DQ28">
        <f>((0/8)*100)</f>
        <v>0</v>
      </c>
      <c r="DR28">
        <f>((0/8)*100)</f>
        <v>0</v>
      </c>
      <c r="DS28">
        <f>((3/7)*100)</f>
        <v>42.857142857142854</v>
      </c>
      <c r="DT28">
        <f>((0/7)*100)</f>
        <v>0</v>
      </c>
      <c r="DU28">
        <f>((0/7)*100)</f>
        <v>0</v>
      </c>
      <c r="DV28">
        <f>((0/8)*100)</f>
        <v>0</v>
      </c>
      <c r="DW28">
        <f>((0/8)*100)</f>
        <v>0</v>
      </c>
      <c r="DX28">
        <f>((7/8)*100)</f>
        <v>87.5</v>
      </c>
      <c r="DY28">
        <f>((0/7)*100)</f>
        <v>0</v>
      </c>
      <c r="DZ28">
        <f>((0/7)*100)</f>
        <v>0</v>
      </c>
      <c r="EA28">
        <f>((7/7)*100)</f>
        <v>100</v>
      </c>
    </row>
    <row r="29" spans="1:131" x14ac:dyDescent="0.25">
      <c r="A29">
        <v>193.939391</v>
      </c>
      <c r="B29">
        <v>6.2840470000000002</v>
      </c>
      <c r="C29">
        <v>174.95642900000001</v>
      </c>
      <c r="D29">
        <v>4.4550210000000003</v>
      </c>
      <c r="E29">
        <v>175.06106</v>
      </c>
      <c r="F29">
        <v>7.6989720000000004</v>
      </c>
      <c r="G29">
        <v>175.31805800000001</v>
      </c>
      <c r="H29">
        <v>4.0517440000000002</v>
      </c>
      <c r="K29">
        <f>(12/200)</f>
        <v>0.06</v>
      </c>
      <c r="L29">
        <f>(13/200)</f>
        <v>6.5000000000000002E-2</v>
      </c>
      <c r="M29">
        <f>(13/200)</f>
        <v>6.5000000000000002E-2</v>
      </c>
      <c r="N29">
        <f>(14/200)</f>
        <v>7.0000000000000007E-2</v>
      </c>
      <c r="P29">
        <f>(9/200)</f>
        <v>4.4999999999999998E-2</v>
      </c>
      <c r="Q29">
        <f>(7/200)</f>
        <v>3.5000000000000003E-2</v>
      </c>
      <c r="R29">
        <f>(8/200)</f>
        <v>0.04</v>
      </c>
      <c r="S29">
        <f>(8/200)</f>
        <v>0.04</v>
      </c>
      <c r="U29">
        <f>0.06+0.045</f>
        <v>0.105</v>
      </c>
      <c r="V29">
        <f>0.065+0.035</f>
        <v>0.1</v>
      </c>
      <c r="W29">
        <f>0.065+0.04</f>
        <v>0.10500000000000001</v>
      </c>
      <c r="X29">
        <f>0.07+0.04</f>
        <v>0.11000000000000001</v>
      </c>
      <c r="Z29">
        <f>SQRT((ABS($A$30-$A$29)^2+(ABS($B$30-$B$29)^2)))</f>
        <v>24.438153289577748</v>
      </c>
      <c r="AA29">
        <f>SQRT((ABS($C$30-$C$29)^2+(ABS($D$30-$D$29)^2)))</f>
        <v>25.502614155177106</v>
      </c>
      <c r="AB29">
        <f>SQRT((ABS($E$30-$E$29)^2+(ABS($F$30-$F$29)^2)))</f>
        <v>25.514277271818788</v>
      </c>
      <c r="AC29">
        <f>SQRT((ABS($G$30-$G$29)^2+(ABS($H$30-$H$29)^2)))</f>
        <v>26.668712855865476</v>
      </c>
      <c r="AJ29">
        <f>1/0.105</f>
        <v>9.5238095238095237</v>
      </c>
      <c r="AK29">
        <f>1/0.1</f>
        <v>10</v>
      </c>
      <c r="AL29">
        <f>1/0.105</f>
        <v>9.5238095238095237</v>
      </c>
      <c r="AM29">
        <f>1/0.11</f>
        <v>9.0909090909090917</v>
      </c>
      <c r="AO29">
        <f t="shared" si="9"/>
        <v>232.74431704359762</v>
      </c>
      <c r="AP29">
        <f t="shared" si="10"/>
        <v>255.02614155177105</v>
      </c>
      <c r="AQ29">
        <f t="shared" si="11"/>
        <v>242.99311687446462</v>
      </c>
      <c r="AR29">
        <f t="shared" si="12"/>
        <v>242.44284414423157</v>
      </c>
      <c r="AV29">
        <f>((0.06/0.105)*100)</f>
        <v>57.142857142857139</v>
      </c>
      <c r="AW29">
        <f>((0.065/0.1)*100)</f>
        <v>65</v>
      </c>
      <c r="AX29">
        <f>((0.065/0.105)*100)</f>
        <v>61.904761904761905</v>
      </c>
      <c r="AY29">
        <f>((0.07/0.11)*100)</f>
        <v>63.636363636363647</v>
      </c>
      <c r="BA29">
        <f>((0.045/0.105)*100)</f>
        <v>42.857142857142854</v>
      </c>
      <c r="BB29">
        <f>((0.035/0.1)*100)</f>
        <v>35</v>
      </c>
      <c r="BC29">
        <f>((0.04/0.105)*100)</f>
        <v>38.095238095238102</v>
      </c>
      <c r="BD29">
        <f>((0.04/0.11)*100)</f>
        <v>36.363636363636367</v>
      </c>
      <c r="BF29">
        <f>ABS($B$29-$D$29)</f>
        <v>1.8290259999999998</v>
      </c>
      <c r="BG29">
        <f>ABS($F$29-$H$29)</f>
        <v>3.6472280000000001</v>
      </c>
      <c r="BL29">
        <f>SQRT((ABS($A$29-$E$30)^2+(ABS($B$29-$F$30)^2)))</f>
        <v>6.8169438449799591</v>
      </c>
      <c r="BM29">
        <f>SQRT((ABS($C$29-$G$29)^2+(ABS($D$29-$H$29)^2)))</f>
        <v>0.5416713693467613</v>
      </c>
      <c r="BO29">
        <f>SQRT((ABS($A$29-$G$30)^2+(ABS($B$29-$H$30)^2)))</f>
        <v>8.3739369881035604</v>
      </c>
      <c r="BP29">
        <f>SQRT((ABS($C$29-$E$29)^2+(ABS($D$29-$F$29)^2)))</f>
        <v>3.2456379552504</v>
      </c>
      <c r="BR29">
        <f>DEGREES(ACOS((3.77224128005673^2+21.0333645967196^2-20.5653305988834^2)/(2*3.77224128005673*21.0333645967196)))</f>
        <v>77.738984511027425</v>
      </c>
      <c r="BS29">
        <f>DEGREES(ACOS((21.1756963359178^2+22.0420663744489^2-3.77224128005673^2)/(2*21.1756963359178*22.0420663744489)))</f>
        <v>9.7484095579279391</v>
      </c>
      <c r="BU29">
        <v>12</v>
      </c>
      <c r="BV29">
        <v>7</v>
      </c>
      <c r="BW29">
        <v>5</v>
      </c>
      <c r="BX29">
        <v>7</v>
      </c>
      <c r="BY29">
        <v>13</v>
      </c>
      <c r="BZ29">
        <v>7</v>
      </c>
      <c r="CA29">
        <v>5</v>
      </c>
      <c r="CB29">
        <v>5</v>
      </c>
      <c r="CC29">
        <v>13</v>
      </c>
      <c r="CD29">
        <v>5</v>
      </c>
      <c r="CE29">
        <v>5</v>
      </c>
      <c r="CF29">
        <v>12</v>
      </c>
      <c r="CG29">
        <v>14</v>
      </c>
      <c r="CH29">
        <v>7</v>
      </c>
      <c r="CI29">
        <v>6</v>
      </c>
      <c r="CJ29">
        <v>12</v>
      </c>
      <c r="CL29">
        <v>9</v>
      </c>
      <c r="CM29">
        <v>3</v>
      </c>
      <c r="CN29">
        <v>1</v>
      </c>
      <c r="CO29">
        <v>2</v>
      </c>
      <c r="CP29">
        <v>7</v>
      </c>
      <c r="CQ29">
        <v>3</v>
      </c>
      <c r="CR29">
        <v>0</v>
      </c>
      <c r="CS29">
        <v>0</v>
      </c>
      <c r="CT29">
        <v>8</v>
      </c>
      <c r="CU29">
        <v>1</v>
      </c>
      <c r="CV29">
        <v>0</v>
      </c>
      <c r="CW29">
        <v>7</v>
      </c>
      <c r="CX29">
        <v>8</v>
      </c>
      <c r="CY29">
        <v>2</v>
      </c>
      <c r="CZ29">
        <v>0</v>
      </c>
      <c r="DA29">
        <v>7</v>
      </c>
      <c r="DC29">
        <f>((7/12)*100)</f>
        <v>58.333333333333336</v>
      </c>
      <c r="DD29">
        <f>((5/12)*100)</f>
        <v>41.666666666666671</v>
      </c>
      <c r="DE29">
        <f>((7/12)*100)</f>
        <v>58.333333333333336</v>
      </c>
      <c r="DF29">
        <f>((7/13)*100)</f>
        <v>53.846153846153847</v>
      </c>
      <c r="DG29">
        <f>((5/13)*100)</f>
        <v>38.461538461538467</v>
      </c>
      <c r="DH29">
        <f>((5/13)*100)</f>
        <v>38.461538461538467</v>
      </c>
      <c r="DI29">
        <f>((5/13)*100)</f>
        <v>38.461538461538467</v>
      </c>
      <c r="DJ29">
        <f>((5/13)*100)</f>
        <v>38.461538461538467</v>
      </c>
      <c r="DK29">
        <f>((12/13)*100)</f>
        <v>92.307692307692307</v>
      </c>
      <c r="DL29">
        <f>((7/14)*100)</f>
        <v>50</v>
      </c>
      <c r="DM29">
        <f>((6/14)*100)</f>
        <v>42.857142857142854</v>
      </c>
      <c r="DN29">
        <f>((12/14)*100)</f>
        <v>85.714285714285708</v>
      </c>
      <c r="DP29">
        <f>((3/9)*100)</f>
        <v>33.333333333333329</v>
      </c>
      <c r="DQ29">
        <f>((1/9)*100)</f>
        <v>11.111111111111111</v>
      </c>
      <c r="DR29">
        <f>((2/9)*100)</f>
        <v>22.222222222222221</v>
      </c>
      <c r="DS29">
        <f>((3/7)*100)</f>
        <v>42.857142857142854</v>
      </c>
      <c r="DT29">
        <f>((0/7)*100)</f>
        <v>0</v>
      </c>
      <c r="DU29">
        <f>((0/7)*100)</f>
        <v>0</v>
      </c>
      <c r="DV29">
        <f>((1/8)*100)</f>
        <v>12.5</v>
      </c>
      <c r="DW29">
        <f>((0/8)*100)</f>
        <v>0</v>
      </c>
      <c r="DX29">
        <f>((7/8)*100)</f>
        <v>87.5</v>
      </c>
      <c r="DY29">
        <f>((2/8)*100)</f>
        <v>25</v>
      </c>
      <c r="DZ29">
        <f>((0/8)*100)</f>
        <v>0</v>
      </c>
      <c r="EA29">
        <f>((7/8)*100)</f>
        <v>87.5</v>
      </c>
    </row>
    <row r="30" spans="1:131" x14ac:dyDescent="0.25">
      <c r="A30">
        <v>218.37626299999999</v>
      </c>
      <c r="B30">
        <v>6.5342929999999999</v>
      </c>
      <c r="C30">
        <v>200.45852500000001</v>
      </c>
      <c r="D30">
        <v>4.6175889999999997</v>
      </c>
      <c r="E30">
        <v>200.57491200000001</v>
      </c>
      <c r="F30">
        <v>7.8462839999999998</v>
      </c>
      <c r="G30">
        <v>201.986639</v>
      </c>
      <c r="H30">
        <v>3.9678819999999999</v>
      </c>
      <c r="K30">
        <f>(12/200)</f>
        <v>0.06</v>
      </c>
      <c r="L30">
        <f>(14/200)</f>
        <v>7.0000000000000007E-2</v>
      </c>
      <c r="M30">
        <f>(13/200)</f>
        <v>6.5000000000000002E-2</v>
      </c>
      <c r="N30">
        <f>(12/200)</f>
        <v>0.06</v>
      </c>
      <c r="P30">
        <f>(9/200)</f>
        <v>4.4999999999999998E-2</v>
      </c>
      <c r="Q30">
        <f>(8/200)</f>
        <v>0.04</v>
      </c>
      <c r="R30">
        <f>(9/200)</f>
        <v>4.4999999999999998E-2</v>
      </c>
      <c r="S30">
        <f>(8/200)</f>
        <v>0.04</v>
      </c>
      <c r="U30">
        <f>0.06+0.045</f>
        <v>0.105</v>
      </c>
      <c r="V30">
        <f>0.07+0.04</f>
        <v>0.11000000000000001</v>
      </c>
      <c r="W30">
        <f>0.065+0.045</f>
        <v>0.11</v>
      </c>
      <c r="X30">
        <f>0.06+0.04</f>
        <v>0.1</v>
      </c>
      <c r="Z30">
        <f>SQRT((ABS($A$31-$A$30)^2+(ABS($B$31-$B$30)^2)))</f>
        <v>23.648615093251312</v>
      </c>
      <c r="AA30">
        <f>SQRT((ABS($C$31-$C$30)^2+(ABS($D$31-$D$30)^2)))</f>
        <v>23.845509935485143</v>
      </c>
      <c r="AB30">
        <f>SQRT((ABS($E$31-$E$30)^2+(ABS($F$31-$F$30)^2)))</f>
        <v>24.698217052391144</v>
      </c>
      <c r="AC30">
        <f>SQRT((ABS($G$31-$G$30)^2+(ABS($H$31-$H$30)^2)))</f>
        <v>23.507035530637982</v>
      </c>
      <c r="AJ30">
        <f>1/0.105</f>
        <v>9.5238095238095237</v>
      </c>
      <c r="AK30">
        <f>1/0.11</f>
        <v>9.0909090909090917</v>
      </c>
      <c r="AL30">
        <f>1/0.11</f>
        <v>9.0909090909090917</v>
      </c>
      <c r="AM30">
        <f>1/0.1</f>
        <v>10</v>
      </c>
      <c r="AO30">
        <f t="shared" si="9"/>
        <v>225.22490565001252</v>
      </c>
      <c r="AP30">
        <f t="shared" si="10"/>
        <v>216.7773630498649</v>
      </c>
      <c r="AQ30">
        <f t="shared" si="11"/>
        <v>224.52924593082858</v>
      </c>
      <c r="AR30">
        <f t="shared" si="12"/>
        <v>235.07035530637981</v>
      </c>
      <c r="AV30">
        <f>((0.06/0.105)*100)</f>
        <v>57.142857142857139</v>
      </c>
      <c r="AW30">
        <f>((0.07/0.11)*100)</f>
        <v>63.636363636363647</v>
      </c>
      <c r="AX30">
        <f>((0.065/0.11)*100)</f>
        <v>59.090909090909093</v>
      </c>
      <c r="AY30">
        <f>((0.06/0.1)*100)</f>
        <v>60</v>
      </c>
      <c r="BA30">
        <f>((0.045/0.105)*100)</f>
        <v>42.857142857142854</v>
      </c>
      <c r="BB30">
        <f>((0.04/0.11)*100)</f>
        <v>36.363636363636367</v>
      </c>
      <c r="BC30">
        <f>((0.045/0.11)*100)</f>
        <v>40.909090909090907</v>
      </c>
      <c r="BD30">
        <f>((0.04/0.1)*100)</f>
        <v>40</v>
      </c>
      <c r="BF30">
        <f>ABS($B$30-$D$30)</f>
        <v>1.9167040000000002</v>
      </c>
      <c r="BG30">
        <f>ABS($F$30-$H$30)</f>
        <v>3.8784019999999999</v>
      </c>
      <c r="BL30">
        <f>SQRT((ABS($A$30-$E$31)^2+(ABS($B$30-$F$31)^2)))</f>
        <v>6.9646435835899849</v>
      </c>
      <c r="BM30">
        <f>SQRT((ABS($C$30-$G$30)^2+(ABS($D$30-$H$30)^2)))</f>
        <v>1.6604973901951676</v>
      </c>
      <c r="BO30">
        <f>SQRT((ABS($A$30-$G$31)^2+(ABS($B$30-$H$31)^2)))</f>
        <v>7.6819149517370464</v>
      </c>
      <c r="BP30">
        <f>SQRT((ABS($C$30-$E$30)^2+(ABS($D$30-$F$30)^2)))</f>
        <v>3.2307920602839797</v>
      </c>
      <c r="BR30">
        <f>DEGREES(ACOS((4.08243194975177^2+25.953656907694^2-25.2141379777796^2)/(2*4.08243194975177*25.953656907694)))</f>
        <v>75.095162977417345</v>
      </c>
      <c r="BS30">
        <f>DEGREES(ACOS((20.5653305988834^2+21.1242409717959^2-4.08243194975177^2)/(2*20.5653305988834*21.1242409717959)))</f>
        <v>11.134175505194994</v>
      </c>
      <c r="BU30">
        <v>12</v>
      </c>
      <c r="BV30">
        <v>6</v>
      </c>
      <c r="BW30">
        <v>6</v>
      </c>
      <c r="BX30">
        <v>6</v>
      </c>
      <c r="BY30">
        <v>14</v>
      </c>
      <c r="BZ30">
        <v>7</v>
      </c>
      <c r="CA30">
        <v>5</v>
      </c>
      <c r="CB30">
        <v>6</v>
      </c>
      <c r="CC30">
        <v>13</v>
      </c>
      <c r="CD30">
        <v>6</v>
      </c>
      <c r="CE30">
        <v>5</v>
      </c>
      <c r="CF30">
        <v>12</v>
      </c>
      <c r="CG30">
        <v>12</v>
      </c>
      <c r="CH30">
        <v>6</v>
      </c>
      <c r="CI30">
        <v>4</v>
      </c>
      <c r="CJ30">
        <v>12</v>
      </c>
      <c r="CL30">
        <v>9</v>
      </c>
      <c r="CM30">
        <v>2</v>
      </c>
      <c r="CN30">
        <v>2</v>
      </c>
      <c r="CO30">
        <v>3</v>
      </c>
      <c r="CP30">
        <v>8</v>
      </c>
      <c r="CQ30">
        <v>3</v>
      </c>
      <c r="CR30">
        <v>0</v>
      </c>
      <c r="CS30">
        <v>0</v>
      </c>
      <c r="CT30">
        <v>9</v>
      </c>
      <c r="CU30">
        <v>2</v>
      </c>
      <c r="CV30">
        <v>0</v>
      </c>
      <c r="CW30">
        <v>7</v>
      </c>
      <c r="CX30">
        <v>8</v>
      </c>
      <c r="CY30">
        <v>3</v>
      </c>
      <c r="CZ30">
        <v>0</v>
      </c>
      <c r="DA30">
        <v>7</v>
      </c>
      <c r="DC30">
        <f>((6/12)*100)</f>
        <v>50</v>
      </c>
      <c r="DD30">
        <f>((6/12)*100)</f>
        <v>50</v>
      </c>
      <c r="DE30">
        <f>((6/12)*100)</f>
        <v>50</v>
      </c>
      <c r="DF30">
        <f>((7/14)*100)</f>
        <v>50</v>
      </c>
      <c r="DG30">
        <f>((5/14)*100)</f>
        <v>35.714285714285715</v>
      </c>
      <c r="DH30">
        <f>((6/14)*100)</f>
        <v>42.857142857142854</v>
      </c>
      <c r="DI30">
        <f>((6/13)*100)</f>
        <v>46.153846153846153</v>
      </c>
      <c r="DJ30">
        <f>((5/13)*100)</f>
        <v>38.461538461538467</v>
      </c>
      <c r="DK30">
        <f>((12/13)*100)</f>
        <v>92.307692307692307</v>
      </c>
      <c r="DL30">
        <f>((6/12)*100)</f>
        <v>50</v>
      </c>
      <c r="DM30">
        <f>((4/12)*100)</f>
        <v>33.333333333333329</v>
      </c>
      <c r="DN30">
        <f>((12/12)*100)</f>
        <v>100</v>
      </c>
      <c r="DP30">
        <f>((2/9)*100)</f>
        <v>22.222222222222221</v>
      </c>
      <c r="DQ30">
        <f>((2/9)*100)</f>
        <v>22.222222222222221</v>
      </c>
      <c r="DR30">
        <f>((3/9)*100)</f>
        <v>33.333333333333329</v>
      </c>
      <c r="DS30">
        <f>((3/8)*100)</f>
        <v>37.5</v>
      </c>
      <c r="DT30">
        <f>((0/8)*100)</f>
        <v>0</v>
      </c>
      <c r="DU30">
        <f>((0/8)*100)</f>
        <v>0</v>
      </c>
      <c r="DV30">
        <f>((2/9)*100)</f>
        <v>22.222222222222221</v>
      </c>
      <c r="DW30">
        <f>((0/9)*100)</f>
        <v>0</v>
      </c>
      <c r="DX30">
        <f>((7/9)*100)</f>
        <v>77.777777777777786</v>
      </c>
      <c r="DY30">
        <f>((3/8)*100)</f>
        <v>37.5</v>
      </c>
      <c r="DZ30">
        <f>((0/8)*100)</f>
        <v>0</v>
      </c>
      <c r="EA30">
        <f>((7/8)*100)</f>
        <v>87.5</v>
      </c>
    </row>
    <row r="31" spans="1:131" x14ac:dyDescent="0.25">
      <c r="A31">
        <v>242.02484799999999</v>
      </c>
      <c r="B31">
        <v>6.4965659999999996</v>
      </c>
      <c r="C31">
        <v>224.303989</v>
      </c>
      <c r="D31">
        <v>4.6643939999999997</v>
      </c>
      <c r="E31">
        <v>225.270959</v>
      </c>
      <c r="F31">
        <v>7.5188879999999996</v>
      </c>
      <c r="G31">
        <v>225.49136300000001</v>
      </c>
      <c r="H31">
        <v>3.6382319999999999</v>
      </c>
      <c r="K31">
        <f>(12/200)</f>
        <v>0.06</v>
      </c>
      <c r="L31">
        <f>(14/200)</f>
        <v>7.0000000000000007E-2</v>
      </c>
      <c r="M31">
        <f>(13/200)</f>
        <v>6.5000000000000002E-2</v>
      </c>
      <c r="N31">
        <f>(13/200)</f>
        <v>6.5000000000000002E-2</v>
      </c>
      <c r="P31">
        <f>(10/200)</f>
        <v>0.05</v>
      </c>
      <c r="Q31">
        <f>(8/200)</f>
        <v>0.04</v>
      </c>
      <c r="R31">
        <f>(9/200)</f>
        <v>4.4999999999999998E-2</v>
      </c>
      <c r="S31">
        <f>(10/200)</f>
        <v>0.05</v>
      </c>
      <c r="U31">
        <f>0.06+0.05</f>
        <v>0.11</v>
      </c>
      <c r="V31">
        <f>0.07+0.04</f>
        <v>0.11000000000000001</v>
      </c>
      <c r="W31">
        <f>0.065+0.045</f>
        <v>0.11</v>
      </c>
      <c r="X31">
        <f>0.065+0.05</f>
        <v>0.115</v>
      </c>
      <c r="Z31">
        <f>SQRT((ABS($A$32-$A$31)^2+(ABS($B$32-$B$31)^2)))</f>
        <v>24.208430925519448</v>
      </c>
      <c r="AA31">
        <f>SQRT((ABS($C$32-$C$31)^2+(ABS($D$32-$D$31)^2)))</f>
        <v>25.75343059241796</v>
      </c>
      <c r="AB31">
        <f>SQRT((ABS($E$32-$E$31)^2+(ABS($F$32-$F$31)^2)))</f>
        <v>24.108755297135215</v>
      </c>
      <c r="AC31">
        <f>SQRT((ABS($G$32-$G$31)^2+(ABS($H$32-$H$31)^2)))</f>
        <v>25.998217587391892</v>
      </c>
      <c r="AJ31">
        <f>1/0.11</f>
        <v>9.0909090909090917</v>
      </c>
      <c r="AK31">
        <f>1/0.11</f>
        <v>9.0909090909090917</v>
      </c>
      <c r="AL31">
        <f>1/0.11</f>
        <v>9.0909090909090917</v>
      </c>
      <c r="AM31">
        <f>1/0.115</f>
        <v>8.695652173913043</v>
      </c>
      <c r="AO31">
        <f t="shared" si="9"/>
        <v>220.07664477744953</v>
      </c>
      <c r="AP31">
        <f t="shared" si="10"/>
        <v>234.12209629470868</v>
      </c>
      <c r="AQ31">
        <f t="shared" si="11"/>
        <v>219.17050270122922</v>
      </c>
      <c r="AR31">
        <f t="shared" si="12"/>
        <v>226.07145728166861</v>
      </c>
      <c r="AV31">
        <f>((0.06/0.11)*100)</f>
        <v>54.54545454545454</v>
      </c>
      <c r="AW31">
        <f>((0.07/0.11)*100)</f>
        <v>63.636363636363647</v>
      </c>
      <c r="AX31">
        <f>((0.065/0.11)*100)</f>
        <v>59.090909090909093</v>
      </c>
      <c r="AY31">
        <f>((0.065/0.115)*100)</f>
        <v>56.521739130434781</v>
      </c>
      <c r="BA31">
        <f>((0.05/0.11)*100)</f>
        <v>45.45454545454546</v>
      </c>
      <c r="BB31">
        <f>((0.04/0.11)*100)</f>
        <v>36.363636363636367</v>
      </c>
      <c r="BC31">
        <f>((0.045/0.11)*100)</f>
        <v>40.909090909090907</v>
      </c>
      <c r="BD31">
        <f>((0.05/0.115)*100)</f>
        <v>43.478260869565219</v>
      </c>
      <c r="BF31">
        <f>ABS($B$31-$D$31)</f>
        <v>1.8321719999999999</v>
      </c>
      <c r="BG31">
        <f>ABS($F$31-$H$31)</f>
        <v>3.8806559999999997</v>
      </c>
      <c r="BL31">
        <f>SQRT((ABS($A$31-$E$32)^2+(ABS($B$31-$F$32)^2)))</f>
        <v>7.5005653114015516</v>
      </c>
      <c r="BM31">
        <f>SQRT((ABS($C$31-$G$31)^2+(ABS($D$31-$H$31)^2)))</f>
        <v>1.5693519255157566</v>
      </c>
      <c r="BO31">
        <f>SQRT((ABS($A$31-$G$32)^2+(ABS($B$31-$H$32)^2)))</f>
        <v>9.7621047210281588</v>
      </c>
      <c r="BP31">
        <f>SQRT((ABS($C$31-$E$31)^2+(ABS($D$31-$F$31)^2)))</f>
        <v>3.0138292879551098</v>
      </c>
      <c r="BR31">
        <f>DEGREES(ACOS((4.34644952959999^2+23.0173009889762^2-22.0399367984295^2)/(2*4.34644952959999*23.0173009889762)))</f>
        <v>71.668894662048345</v>
      </c>
      <c r="BS31">
        <f>DEGREES(ACOS((25.2141379777796^2+26.3852803795428^2-4.34644952959999^2)/(2*25.2141379777796*26.3852803795428)))</f>
        <v>9.3081863500205486</v>
      </c>
      <c r="BU31">
        <v>12</v>
      </c>
      <c r="BV31">
        <v>5</v>
      </c>
      <c r="BW31">
        <v>6</v>
      </c>
      <c r="BX31">
        <v>7</v>
      </c>
      <c r="BY31">
        <v>14</v>
      </c>
      <c r="BZ31">
        <v>6</v>
      </c>
      <c r="CA31">
        <v>5</v>
      </c>
      <c r="CB31">
        <v>4</v>
      </c>
      <c r="CC31">
        <v>13</v>
      </c>
      <c r="CD31">
        <v>6</v>
      </c>
      <c r="CE31">
        <v>5</v>
      </c>
      <c r="CF31">
        <v>12</v>
      </c>
      <c r="CG31">
        <v>13</v>
      </c>
      <c r="CH31">
        <v>7</v>
      </c>
      <c r="CI31">
        <v>4</v>
      </c>
      <c r="CJ31">
        <v>12</v>
      </c>
      <c r="CL31">
        <v>10</v>
      </c>
      <c r="CM31">
        <v>2</v>
      </c>
      <c r="CN31">
        <v>3</v>
      </c>
      <c r="CO31">
        <v>4</v>
      </c>
      <c r="CP31">
        <v>8</v>
      </c>
      <c r="CQ31">
        <v>2</v>
      </c>
      <c r="CR31">
        <v>0</v>
      </c>
      <c r="CS31">
        <v>0</v>
      </c>
      <c r="CT31">
        <v>9</v>
      </c>
      <c r="CU31">
        <v>3</v>
      </c>
      <c r="CV31">
        <v>0</v>
      </c>
      <c r="CW31">
        <v>9</v>
      </c>
      <c r="CX31">
        <v>10</v>
      </c>
      <c r="CY31">
        <v>4</v>
      </c>
      <c r="CZ31">
        <v>0</v>
      </c>
      <c r="DA31">
        <v>9</v>
      </c>
      <c r="DC31">
        <f>((5/12)*100)</f>
        <v>41.666666666666671</v>
      </c>
      <c r="DD31">
        <f>((6/12)*100)</f>
        <v>50</v>
      </c>
      <c r="DE31">
        <f>((7/12)*100)</f>
        <v>58.333333333333336</v>
      </c>
      <c r="DF31">
        <f>((6/14)*100)</f>
        <v>42.857142857142854</v>
      </c>
      <c r="DG31">
        <f>((5/14)*100)</f>
        <v>35.714285714285715</v>
      </c>
      <c r="DH31">
        <f>((4/14)*100)</f>
        <v>28.571428571428569</v>
      </c>
      <c r="DI31">
        <f>((6/13)*100)</f>
        <v>46.153846153846153</v>
      </c>
      <c r="DJ31">
        <f>((5/13)*100)</f>
        <v>38.461538461538467</v>
      </c>
      <c r="DK31">
        <f>((12/13)*100)</f>
        <v>92.307692307692307</v>
      </c>
      <c r="DL31">
        <f>((7/13)*100)</f>
        <v>53.846153846153847</v>
      </c>
      <c r="DM31">
        <f>((4/13)*100)</f>
        <v>30.76923076923077</v>
      </c>
      <c r="DN31">
        <f>((12/13)*100)</f>
        <v>92.307692307692307</v>
      </c>
      <c r="DP31">
        <f>((2/10)*100)</f>
        <v>20</v>
      </c>
      <c r="DQ31">
        <f>((3/10)*100)</f>
        <v>30</v>
      </c>
      <c r="DR31">
        <f>((4/10)*100)</f>
        <v>40</v>
      </c>
      <c r="DS31">
        <f>((2/8)*100)</f>
        <v>25</v>
      </c>
      <c r="DT31">
        <f>((0/8)*100)</f>
        <v>0</v>
      </c>
      <c r="DU31">
        <f>((0/8)*100)</f>
        <v>0</v>
      </c>
      <c r="DV31">
        <f>((3/9)*100)</f>
        <v>33.333333333333329</v>
      </c>
      <c r="DW31">
        <f>((0/9)*100)</f>
        <v>0</v>
      </c>
      <c r="DX31">
        <f>((9/9)*100)</f>
        <v>100</v>
      </c>
      <c r="DY31">
        <f>((4/10)*100)</f>
        <v>40</v>
      </c>
      <c r="DZ31">
        <f>((0/10)*100)</f>
        <v>0</v>
      </c>
      <c r="EA31">
        <f>((9/10)*100)</f>
        <v>90</v>
      </c>
    </row>
    <row r="32" spans="1:131" x14ac:dyDescent="0.25">
      <c r="A32">
        <v>266.22959400000002</v>
      </c>
      <c r="B32">
        <v>6.918939</v>
      </c>
      <c r="C32">
        <v>250.05479700000001</v>
      </c>
      <c r="D32">
        <v>5.0319190000000003</v>
      </c>
      <c r="E32">
        <v>249.37509800000001</v>
      </c>
      <c r="F32">
        <v>7.9906560000000004</v>
      </c>
      <c r="G32">
        <v>251.48565600000001</v>
      </c>
      <c r="H32">
        <v>4.08995</v>
      </c>
      <c r="L32">
        <f>(13/200)</f>
        <v>6.5000000000000002E-2</v>
      </c>
      <c r="P32">
        <f>(12/200)</f>
        <v>0.06</v>
      </c>
      <c r="Q32">
        <f>(9/200)</f>
        <v>4.4999999999999998E-2</v>
      </c>
      <c r="R32">
        <f>(10/200)</f>
        <v>0.05</v>
      </c>
      <c r="S32">
        <f>(11/200)</f>
        <v>5.5E-2</v>
      </c>
      <c r="V32">
        <f>0.065+0.045</f>
        <v>0.11</v>
      </c>
      <c r="AA32">
        <f>SQRT((ABS($C$33-$C$32)^2+(ABS($D$33-$D$32)^2)))</f>
        <v>21.972749704284158</v>
      </c>
      <c r="AK32">
        <f>1/0.11</f>
        <v>9.0909090909090917</v>
      </c>
      <c r="AP32">
        <f t="shared" si="10"/>
        <v>199.7522700389469</v>
      </c>
      <c r="AW32">
        <f>((0.065/0.11)*100)</f>
        <v>59.090909090909093</v>
      </c>
      <c r="BB32">
        <f>((0.045/0.11)*100)</f>
        <v>40.909090909090907</v>
      </c>
      <c r="BF32">
        <f>ABS($B$32-$D$32)</f>
        <v>1.8870199999999997</v>
      </c>
      <c r="BG32">
        <f>ABS($F$32-$H$32)</f>
        <v>3.9007060000000005</v>
      </c>
      <c r="BI32">
        <v>2.1798224999999998</v>
      </c>
      <c r="BJ32">
        <v>2.1665429999999999</v>
      </c>
      <c r="BM32">
        <f>SQRT((ABS($C$32-$G$32)^2+(ABS($D$32-$H$32)^2)))</f>
        <v>1.7130858340556072</v>
      </c>
      <c r="BP32">
        <f>SQRT((ABS($C$32-$E$32)^2+(ABS($D$32-$F$32)^2)))</f>
        <v>3.0358055546707861</v>
      </c>
      <c r="BR32">
        <f>DEGREES(ACOS((3.87482935585104^2+26.4173812769545^2-26.2735827837738^2)/(2*3.87482935585104*26.4173812769545)))</f>
        <v>83.664591428384909</v>
      </c>
      <c r="BS32">
        <f>DEGREES(ACOS((22.0399367984295^2+22.4053471433122^2-3.87482935585104^2)/(2*22.0399367984295*22.4053471433122)))</f>
        <v>9.9586679420615436</v>
      </c>
      <c r="BY32">
        <v>13</v>
      </c>
      <c r="BZ32">
        <v>5</v>
      </c>
      <c r="CA32">
        <v>4</v>
      </c>
      <c r="CB32">
        <v>2</v>
      </c>
      <c r="CL32">
        <v>12</v>
      </c>
      <c r="CM32">
        <v>4</v>
      </c>
      <c r="CN32">
        <v>4</v>
      </c>
      <c r="CO32">
        <v>6</v>
      </c>
      <c r="CP32">
        <v>9</v>
      </c>
      <c r="CQ32">
        <v>2</v>
      </c>
      <c r="CR32">
        <v>1</v>
      </c>
      <c r="CS32">
        <v>0</v>
      </c>
      <c r="CT32">
        <v>10</v>
      </c>
      <c r="CU32">
        <v>4</v>
      </c>
      <c r="CV32">
        <v>1</v>
      </c>
      <c r="CW32">
        <v>9</v>
      </c>
      <c r="CX32">
        <v>11</v>
      </c>
      <c r="CY32">
        <v>6</v>
      </c>
      <c r="CZ32">
        <v>0</v>
      </c>
      <c r="DA32">
        <v>9</v>
      </c>
      <c r="DF32">
        <f>((5/13)*100)</f>
        <v>38.461538461538467</v>
      </c>
      <c r="DG32">
        <f>((4/13)*100)</f>
        <v>30.76923076923077</v>
      </c>
      <c r="DH32">
        <f>((2/13)*100)</f>
        <v>15.384615384615385</v>
      </c>
      <c r="DP32">
        <f>((4/12)*100)</f>
        <v>33.333333333333329</v>
      </c>
      <c r="DQ32">
        <f>((4/12)*100)</f>
        <v>33.333333333333329</v>
      </c>
      <c r="DR32">
        <f>((6/12)*100)</f>
        <v>50</v>
      </c>
      <c r="DS32">
        <f>((2/9)*100)</f>
        <v>22.222222222222221</v>
      </c>
      <c r="DT32">
        <f>((1/9)*100)</f>
        <v>11.111111111111111</v>
      </c>
      <c r="DU32">
        <f>((0/9)*100)</f>
        <v>0</v>
      </c>
      <c r="DV32">
        <f>((4/10)*100)</f>
        <v>40</v>
      </c>
      <c r="DW32">
        <f>((1/10)*100)</f>
        <v>10</v>
      </c>
      <c r="DX32">
        <f>((9/10)*100)</f>
        <v>90</v>
      </c>
      <c r="DY32">
        <f>((6/11)*100)</f>
        <v>54.54545454545454</v>
      </c>
      <c r="DZ32">
        <f>((0/11)*100)</f>
        <v>0</v>
      </c>
      <c r="EA32">
        <f>((9/11)*100)</f>
        <v>81.818181818181827</v>
      </c>
    </row>
    <row r="33" spans="1:131" x14ac:dyDescent="0.25">
      <c r="C33">
        <v>272.025149</v>
      </c>
      <c r="D33">
        <v>5.3565149999999999</v>
      </c>
      <c r="BR33">
        <f>DEGREES(ACOS((4.20573326558699^2+26.5787367781673^2-24.5242739617173^2)/(2*4.20573326558699*26.5787367781673)))</f>
        <v>56.720079509632207</v>
      </c>
      <c r="BS33">
        <f>DEGREES(ACOS((26.2735827837738^2+27.9193257336335^2-4.20573326558699^2)/(2*26.2735827837738*27.9193257336335)))</f>
        <v>8.1946918924609076</v>
      </c>
    </row>
    <row r="34" spans="1:131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BR34">
        <f>DEGREES(ACOS((4.00771106991522^2+24.7487023454555^2-24.0786565166026^2)/(2*4.00771106991522*24.7487023454555)))</f>
        <v>75.765326156564555</v>
      </c>
      <c r="BS34">
        <f>DEGREES(ACOS((24.5242739617173^2+25.3533581601082^2-4.00771106991522^2)/(2*24.5242739617173*25.3533581601082)))</f>
        <v>9.0189067472208002</v>
      </c>
    </row>
    <row r="35" spans="1:131" x14ac:dyDescent="0.25">
      <c r="A35">
        <v>59.208488000000003</v>
      </c>
      <c r="B35">
        <v>7.4173429999999998</v>
      </c>
      <c r="C35">
        <v>41.993282000000001</v>
      </c>
      <c r="D35">
        <v>7.2109370000000004</v>
      </c>
      <c r="E35">
        <v>35.694478000000004</v>
      </c>
      <c r="F35">
        <v>10.390573</v>
      </c>
      <c r="G35">
        <v>40.919845000000002</v>
      </c>
      <c r="H35">
        <v>7.2374999999999998</v>
      </c>
      <c r="K35">
        <f>(14/200)</f>
        <v>7.0000000000000007E-2</v>
      </c>
      <c r="L35">
        <f>(15/200)</f>
        <v>7.4999999999999997E-2</v>
      </c>
      <c r="M35">
        <f>(16/200)</f>
        <v>0.08</v>
      </c>
      <c r="N35">
        <f>(13/200)</f>
        <v>6.5000000000000002E-2</v>
      </c>
      <c r="P35">
        <f>(10/200)</f>
        <v>0.05</v>
      </c>
      <c r="Q35">
        <f>(12/200)</f>
        <v>0.06</v>
      </c>
      <c r="R35">
        <f>(13/200)</f>
        <v>6.5000000000000002E-2</v>
      </c>
      <c r="S35">
        <f>(10/200)</f>
        <v>0.05</v>
      </c>
      <c r="U35">
        <f>0.07+0.05</f>
        <v>0.12000000000000001</v>
      </c>
      <c r="V35">
        <f>0.075+0.06</f>
        <v>0.13500000000000001</v>
      </c>
      <c r="W35">
        <f>0.08+0.065</f>
        <v>0.14500000000000002</v>
      </c>
      <c r="X35">
        <f>0.065+0.05</f>
        <v>0.115</v>
      </c>
      <c r="Z35">
        <f>SQRT((ABS($A$36-$A$35)^2+(ABS($B$36-$B$35)^2)))</f>
        <v>20.908994239552737</v>
      </c>
      <c r="AA35">
        <f>SQRT((ABS($C$36-$C$35)^2+(ABS($D$36-$D$35)^2)))</f>
        <v>22.382848744999588</v>
      </c>
      <c r="AB35">
        <f>SQRT((ABS($E$36-$E$35)^2+(ABS($F$36-$F$35)^2)))</f>
        <v>26.389236844557669</v>
      </c>
      <c r="AC35">
        <f>SQRT((ABS($G$36-$G$35)^2+(ABS($H$36-$H$35)^2)))</f>
        <v>22.042066374448879</v>
      </c>
      <c r="AJ35">
        <f>1/0.12</f>
        <v>8.3333333333333339</v>
      </c>
      <c r="AK35">
        <f>1/0.135</f>
        <v>7.4074074074074066</v>
      </c>
      <c r="AL35">
        <f>1/0.145</f>
        <v>6.8965517241379315</v>
      </c>
      <c r="AM35">
        <f>1/0.115</f>
        <v>8.695652173913043</v>
      </c>
      <c r="AO35">
        <f t="shared" ref="AO35:AO42" si="13">$Z35/$U35</f>
        <v>174.24161866293946</v>
      </c>
      <c r="AP35">
        <f t="shared" ref="AP35:AP43" si="14">$AA35/$V35</f>
        <v>165.79887959258954</v>
      </c>
      <c r="AQ35">
        <f t="shared" ref="AQ35:AQ43" si="15">$AB35/$W35</f>
        <v>181.99473685901839</v>
      </c>
      <c r="AR35">
        <f t="shared" ref="AR35:AR43" si="16">$AC35/$X35</f>
        <v>191.670142386512</v>
      </c>
      <c r="AV35">
        <f>((0.07/0.12)*100)</f>
        <v>58.333333333333336</v>
      </c>
      <c r="AW35">
        <f>((0.075/0.135)*100)</f>
        <v>55.55555555555555</v>
      </c>
      <c r="AX35">
        <f>((0.08/0.145)*100)</f>
        <v>55.172413793103459</v>
      </c>
      <c r="AY35">
        <f>((0.065/0.115)*100)</f>
        <v>56.521739130434781</v>
      </c>
      <c r="BA35">
        <f>((0.05/0.12)*100)</f>
        <v>41.666666666666671</v>
      </c>
      <c r="BB35">
        <f>((0.06/0.135)*100)</f>
        <v>44.444444444444443</v>
      </c>
      <c r="BC35">
        <f>((0.065/0.145)*100)</f>
        <v>44.827586206896555</v>
      </c>
      <c r="BD35">
        <f>((0.05/0.115)*100)</f>
        <v>43.478260869565219</v>
      </c>
      <c r="BF35">
        <f>ABS($B$35-$D$35)</f>
        <v>0.20640599999999942</v>
      </c>
      <c r="BG35">
        <f>ABS($F$35-$H$35)</f>
        <v>3.153073</v>
      </c>
      <c r="BL35">
        <f>SQRT((ABS($A$35-$E$36)^2+(ABS($B$35-$F$36)^2)))</f>
        <v>3.1548925673562973</v>
      </c>
      <c r="BM35">
        <f>SQRT((ABS($C$35-$G$35)^2+(ABS($D$35-$H$35)^2)))</f>
        <v>1.0737656103349542</v>
      </c>
      <c r="BO35">
        <f>SQRT((ABS($A$35-$G$36)^2+(ABS($B$35-$H$36)^2)))</f>
        <v>4.307543067619406</v>
      </c>
      <c r="BP35">
        <f>SQRT((ABS($C$35-$E$35)^2+(ABS($D$35-$F$35)^2)))</f>
        <v>7.0558498370438674</v>
      </c>
      <c r="BR35">
        <f>DEGREES(ACOS((3.74352936304258^2+23.3072785172064^2-22.8535040312826^2)/(2*3.74352936304258*23.3072785172064)))</f>
        <v>78.442932164272051</v>
      </c>
      <c r="BS35">
        <f>DEGREES(ACOS((24.0786565166026^2+24.4514111420739^2-3.74352936304258^2)/(2*24.0786565166026*24.4514111420739)))</f>
        <v>8.8043936244578074</v>
      </c>
      <c r="BU35">
        <v>14</v>
      </c>
      <c r="BV35">
        <v>9</v>
      </c>
      <c r="BW35">
        <v>5</v>
      </c>
      <c r="BX35">
        <v>5</v>
      </c>
      <c r="BY35">
        <v>15</v>
      </c>
      <c r="BZ35">
        <v>9</v>
      </c>
      <c r="CA35">
        <v>9</v>
      </c>
      <c r="CB35">
        <v>5</v>
      </c>
      <c r="CC35">
        <v>16</v>
      </c>
      <c r="CD35">
        <v>6</v>
      </c>
      <c r="CE35">
        <v>9</v>
      </c>
      <c r="CF35">
        <v>12</v>
      </c>
      <c r="CG35">
        <v>13</v>
      </c>
      <c r="CH35">
        <v>4</v>
      </c>
      <c r="CI35">
        <v>5</v>
      </c>
      <c r="CJ35">
        <v>12</v>
      </c>
      <c r="CL35">
        <v>10</v>
      </c>
      <c r="CM35">
        <v>4</v>
      </c>
      <c r="CN35">
        <v>0</v>
      </c>
      <c r="CO35">
        <v>1</v>
      </c>
      <c r="CP35">
        <v>12</v>
      </c>
      <c r="CQ35">
        <v>0</v>
      </c>
      <c r="CR35">
        <v>7</v>
      </c>
      <c r="CS35">
        <v>0</v>
      </c>
      <c r="CT35">
        <v>13</v>
      </c>
      <c r="CU35">
        <v>0</v>
      </c>
      <c r="CV35">
        <v>7</v>
      </c>
      <c r="CW35">
        <v>6</v>
      </c>
      <c r="CX35">
        <v>10</v>
      </c>
      <c r="CY35">
        <v>1</v>
      </c>
      <c r="CZ35">
        <v>0</v>
      </c>
      <c r="DA35">
        <v>6</v>
      </c>
      <c r="DC35">
        <f>((9/14)*100)</f>
        <v>64.285714285714292</v>
      </c>
      <c r="DD35">
        <f>((5/14)*100)</f>
        <v>35.714285714285715</v>
      </c>
      <c r="DE35">
        <f>((5/14)*100)</f>
        <v>35.714285714285715</v>
      </c>
      <c r="DF35">
        <f>((9/15)*100)</f>
        <v>60</v>
      </c>
      <c r="DG35">
        <f>((9/15)*100)</f>
        <v>60</v>
      </c>
      <c r="DH35">
        <f>((5/15)*100)</f>
        <v>33.333333333333329</v>
      </c>
      <c r="DI35">
        <f>((6/16)*100)</f>
        <v>37.5</v>
      </c>
      <c r="DJ35">
        <f>((9/16)*100)</f>
        <v>56.25</v>
      </c>
      <c r="DK35">
        <f>((12/16)*100)</f>
        <v>75</v>
      </c>
      <c r="DL35">
        <f>((4/13)*100)</f>
        <v>30.76923076923077</v>
      </c>
      <c r="DM35">
        <f>((5/13)*100)</f>
        <v>38.461538461538467</v>
      </c>
      <c r="DN35">
        <f>((12/13)*100)</f>
        <v>92.307692307692307</v>
      </c>
      <c r="DP35">
        <f>((4/10)*100)</f>
        <v>40</v>
      </c>
      <c r="DQ35">
        <f>((0/10)*100)</f>
        <v>0</v>
      </c>
      <c r="DR35">
        <f>((1/10)*100)</f>
        <v>10</v>
      </c>
      <c r="DS35">
        <f>((0/12)*100)</f>
        <v>0</v>
      </c>
      <c r="DT35">
        <f>((7/12)*100)</f>
        <v>58.333333333333336</v>
      </c>
      <c r="DU35">
        <f>((0/12)*100)</f>
        <v>0</v>
      </c>
      <c r="DV35">
        <f>((0/13)*100)</f>
        <v>0</v>
      </c>
      <c r="DW35">
        <f>((7/13)*100)</f>
        <v>53.846153846153847</v>
      </c>
      <c r="DX35">
        <f>((6/13)*100)</f>
        <v>46.153846153846153</v>
      </c>
      <c r="DY35">
        <f>((1/10)*100)</f>
        <v>10</v>
      </c>
      <c r="DZ35">
        <f>((0/10)*100)</f>
        <v>0</v>
      </c>
      <c r="EA35">
        <f>((6/10)*100)</f>
        <v>60</v>
      </c>
    </row>
    <row r="36" spans="1:131" x14ac:dyDescent="0.25">
      <c r="A36">
        <v>80.113681000000014</v>
      </c>
      <c r="B36">
        <v>7.0186630000000001</v>
      </c>
      <c r="C36">
        <v>64.320574999999991</v>
      </c>
      <c r="D36">
        <v>5.6348960000000003</v>
      </c>
      <c r="E36">
        <v>62.036666000000004</v>
      </c>
      <c r="F36">
        <v>8.8154690000000002</v>
      </c>
      <c r="G36">
        <v>62.861358000000003</v>
      </c>
      <c r="H36">
        <v>5.1344789999999998</v>
      </c>
      <c r="K36">
        <f>(13/200)</f>
        <v>6.5000000000000002E-2</v>
      </c>
      <c r="L36">
        <f>(14/200)</f>
        <v>7.0000000000000007E-2</v>
      </c>
      <c r="M36">
        <f>(13/200)</f>
        <v>6.5000000000000002E-2</v>
      </c>
      <c r="N36">
        <f>(14/200)</f>
        <v>7.0000000000000007E-2</v>
      </c>
      <c r="P36">
        <f>(9/200)</f>
        <v>4.4999999999999998E-2</v>
      </c>
      <c r="Q36">
        <f>(9/200)</f>
        <v>4.4999999999999998E-2</v>
      </c>
      <c r="R36">
        <f>(9/200)</f>
        <v>4.4999999999999998E-2</v>
      </c>
      <c r="S36">
        <f>(9/200)</f>
        <v>4.4999999999999998E-2</v>
      </c>
      <c r="U36">
        <f>0.065+0.045</f>
        <v>0.11</v>
      </c>
      <c r="V36">
        <f>0.07+0.045</f>
        <v>0.115</v>
      </c>
      <c r="W36">
        <f>0.065+0.045</f>
        <v>0.11</v>
      </c>
      <c r="X36">
        <f>0.07+0.045</f>
        <v>0.115</v>
      </c>
      <c r="Z36">
        <f>SQRT((ABS($A$37-$A$36)^2+(ABS($B$37-$B$36)^2)))</f>
        <v>23.936724998367186</v>
      </c>
      <c r="AA36">
        <f>SQRT((ABS($C$37-$C$36)^2+(ABS($D$37-$D$36)^2)))</f>
        <v>19.657107205429817</v>
      </c>
      <c r="AB36">
        <f>SQRT((ABS($E$37-$E$36)^2+(ABS($F$37-$F$36)^2)))</f>
        <v>21.033364596719618</v>
      </c>
      <c r="AC36">
        <f>SQRT((ABS($G$37-$G$36)^2+(ABS($H$37-$H$36)^2)))</f>
        <v>21.124240971795881</v>
      </c>
      <c r="AJ36">
        <f>1/0.11</f>
        <v>9.0909090909090917</v>
      </c>
      <c r="AK36">
        <f>1/0.115</f>
        <v>8.695652173913043</v>
      </c>
      <c r="AL36">
        <f>1/0.11</f>
        <v>9.0909090909090917</v>
      </c>
      <c r="AM36">
        <f>1/0.115</f>
        <v>8.695652173913043</v>
      </c>
      <c r="AO36">
        <f t="shared" si="13"/>
        <v>217.60659089424715</v>
      </c>
      <c r="AP36">
        <f t="shared" si="14"/>
        <v>170.93136700373753</v>
      </c>
      <c r="AQ36">
        <f t="shared" si="15"/>
        <v>191.21240542472381</v>
      </c>
      <c r="AR36">
        <f t="shared" si="16"/>
        <v>183.68905192865984</v>
      </c>
      <c r="AV36">
        <f>((0.065/0.11)*100)</f>
        <v>59.090909090909093</v>
      </c>
      <c r="AW36">
        <f>((0.07/0.115)*100)</f>
        <v>60.869565217391312</v>
      </c>
      <c r="AX36">
        <f>((0.065/0.11)*100)</f>
        <v>59.090909090909093</v>
      </c>
      <c r="AY36">
        <f>((0.07/0.115)*100)</f>
        <v>60.869565217391312</v>
      </c>
      <c r="BA36">
        <f>((0.045/0.11)*100)</f>
        <v>40.909090909090907</v>
      </c>
      <c r="BB36">
        <f>((0.045/0.115)*100)</f>
        <v>39.130434782608688</v>
      </c>
      <c r="BC36">
        <f>((0.045/0.11)*100)</f>
        <v>40.909090909090907</v>
      </c>
      <c r="BD36">
        <f>((0.045/0.115)*100)</f>
        <v>39.130434782608688</v>
      </c>
      <c r="BF36">
        <f>ABS($B$36-$D$36)</f>
        <v>1.3837669999999997</v>
      </c>
      <c r="BG36">
        <f>ABS($F$36-$H$36)</f>
        <v>3.6809900000000004</v>
      </c>
      <c r="BL36">
        <f>SQRT((ABS($A$36-$E$37)^2+(ABS($B$36-$F$37)^2)))</f>
        <v>3.5310526422194535</v>
      </c>
      <c r="BM36">
        <f>SQRT((ABS($C$36-$G$36)^2+(ABS($D$36-$H$36)^2)))</f>
        <v>1.5426378145818824</v>
      </c>
      <c r="BO36">
        <f>SQRT((ABS($A$36-$G$37)^2+(ABS($B$36-$H$37)^2)))</f>
        <v>4.3791370148440079</v>
      </c>
      <c r="BP36">
        <f>SQRT((ABS($C$36-$E$36)^2+(ABS($D$36-$F$36)^2)))</f>
        <v>3.9156461699967147</v>
      </c>
      <c r="BR36" t="e">
        <f>DEGREES(ACOS((4.38593371682666^2+0^2-4.38593371682666^2)/(2*4.38593371682666*0)))</f>
        <v>#DIV/0!</v>
      </c>
      <c r="BS36">
        <f>DEGREES(ACOS((22.8535040312826^2+22.9660379782166^2-4.01617517375737^2)/(2*22.8535040312826*22.9660379782166)))</f>
        <v>10.053158458697528</v>
      </c>
      <c r="BU36">
        <v>13</v>
      </c>
      <c r="BV36">
        <v>9</v>
      </c>
      <c r="BW36">
        <v>3</v>
      </c>
      <c r="BX36">
        <v>4</v>
      </c>
      <c r="BY36">
        <v>14</v>
      </c>
      <c r="BZ36">
        <v>9</v>
      </c>
      <c r="CA36">
        <v>7</v>
      </c>
      <c r="CB36">
        <v>6</v>
      </c>
      <c r="CC36">
        <v>13</v>
      </c>
      <c r="CD36">
        <v>4</v>
      </c>
      <c r="CE36">
        <v>7</v>
      </c>
      <c r="CF36">
        <v>12</v>
      </c>
      <c r="CG36">
        <v>14</v>
      </c>
      <c r="CH36">
        <v>5</v>
      </c>
      <c r="CI36">
        <v>6</v>
      </c>
      <c r="CJ36">
        <v>12</v>
      </c>
      <c r="CL36">
        <v>9</v>
      </c>
      <c r="CM36">
        <v>4</v>
      </c>
      <c r="CN36">
        <v>0</v>
      </c>
      <c r="CO36">
        <v>0</v>
      </c>
      <c r="CP36">
        <v>9</v>
      </c>
      <c r="CQ36">
        <v>4</v>
      </c>
      <c r="CR36">
        <v>2</v>
      </c>
      <c r="CS36">
        <v>1</v>
      </c>
      <c r="CT36">
        <v>9</v>
      </c>
      <c r="CU36">
        <v>0</v>
      </c>
      <c r="CV36">
        <v>2</v>
      </c>
      <c r="CW36">
        <v>8</v>
      </c>
      <c r="CX36">
        <v>9</v>
      </c>
      <c r="CY36">
        <v>0</v>
      </c>
      <c r="CZ36">
        <v>1</v>
      </c>
      <c r="DA36">
        <v>8</v>
      </c>
      <c r="DC36">
        <f>((9/13)*100)</f>
        <v>69.230769230769226</v>
      </c>
      <c r="DD36">
        <f>((3/13)*100)</f>
        <v>23.076923076923077</v>
      </c>
      <c r="DE36">
        <f>((4/13)*100)</f>
        <v>30.76923076923077</v>
      </c>
      <c r="DF36">
        <f>((9/14)*100)</f>
        <v>64.285714285714292</v>
      </c>
      <c r="DG36">
        <f>((7/14)*100)</f>
        <v>50</v>
      </c>
      <c r="DH36">
        <f>((6/14)*100)</f>
        <v>42.857142857142854</v>
      </c>
      <c r="DI36">
        <f>((4/13)*100)</f>
        <v>30.76923076923077</v>
      </c>
      <c r="DJ36">
        <f>((7/13)*100)</f>
        <v>53.846153846153847</v>
      </c>
      <c r="DK36">
        <f>((12/13)*100)</f>
        <v>92.307692307692307</v>
      </c>
      <c r="DL36">
        <f>((5/14)*100)</f>
        <v>35.714285714285715</v>
      </c>
      <c r="DM36">
        <f>((6/14)*100)</f>
        <v>42.857142857142854</v>
      </c>
      <c r="DN36">
        <f>((12/14)*100)</f>
        <v>85.714285714285708</v>
      </c>
      <c r="DP36">
        <f>((4/9)*100)</f>
        <v>44.444444444444443</v>
      </c>
      <c r="DQ36">
        <f>((0/9)*100)</f>
        <v>0</v>
      </c>
      <c r="DR36">
        <f>((0/9)*100)</f>
        <v>0</v>
      </c>
      <c r="DS36">
        <f>((4/9)*100)</f>
        <v>44.444444444444443</v>
      </c>
      <c r="DT36">
        <f>((2/9)*100)</f>
        <v>22.222222222222221</v>
      </c>
      <c r="DU36">
        <f>((1/9)*100)</f>
        <v>11.111111111111111</v>
      </c>
      <c r="DV36">
        <f>((0/9)*100)</f>
        <v>0</v>
      </c>
      <c r="DW36">
        <f>((2/9)*100)</f>
        <v>22.222222222222221</v>
      </c>
      <c r="DX36">
        <f>((8/9)*100)</f>
        <v>88.888888888888886</v>
      </c>
      <c r="DY36">
        <f>((0/9)*100)</f>
        <v>0</v>
      </c>
      <c r="DZ36">
        <f>((1/9)*100)</f>
        <v>11.111111111111111</v>
      </c>
      <c r="EA36">
        <f>((8/9)*100)</f>
        <v>88.888888888888886</v>
      </c>
    </row>
    <row r="37" spans="1:131" x14ac:dyDescent="0.25">
      <c r="A37">
        <v>104.04962500000001</v>
      </c>
      <c r="B37">
        <v>6.8253019999999998</v>
      </c>
      <c r="C37">
        <v>83.976727000000011</v>
      </c>
      <c r="D37">
        <v>5.4411120000000004</v>
      </c>
      <c r="E37">
        <v>83.069599000000011</v>
      </c>
      <c r="F37">
        <v>8.9502120000000005</v>
      </c>
      <c r="G37">
        <v>83.984971999999999</v>
      </c>
      <c r="H37">
        <v>4.9717269999999996</v>
      </c>
      <c r="K37">
        <f>(10/200)</f>
        <v>0.05</v>
      </c>
      <c r="L37">
        <f>(14/200)</f>
        <v>7.0000000000000007E-2</v>
      </c>
      <c r="M37">
        <f>(15/200)</f>
        <v>7.4999999999999997E-2</v>
      </c>
      <c r="N37">
        <f>(15/200)</f>
        <v>7.4999999999999997E-2</v>
      </c>
      <c r="P37">
        <f>(9/200)</f>
        <v>4.4999999999999998E-2</v>
      </c>
      <c r="Q37">
        <f>(8/200)</f>
        <v>0.04</v>
      </c>
      <c r="R37">
        <f>(10/200)</f>
        <v>0.05</v>
      </c>
      <c r="S37">
        <f>(9/200)</f>
        <v>4.4999999999999998E-2</v>
      </c>
      <c r="U37">
        <f>0.05+0.045</f>
        <v>9.5000000000000001E-2</v>
      </c>
      <c r="V37">
        <f>0.07+0.04</f>
        <v>0.11000000000000001</v>
      </c>
      <c r="W37">
        <f>0.075+0.05</f>
        <v>0.125</v>
      </c>
      <c r="X37">
        <f>0.075+0.045</f>
        <v>0.12</v>
      </c>
      <c r="Z37">
        <f>SQRT((ABS($A$38-$A$37)^2+(ABS($B$38-$B$37)^2)))</f>
        <v>21.872495035413582</v>
      </c>
      <c r="AA37">
        <f>SQRT((ABS($C$38-$C$37)^2+(ABS($D$38-$D$37)^2)))</f>
        <v>24.823171330312341</v>
      </c>
      <c r="AB37">
        <f>SQRT((ABS($E$38-$E$37)^2+(ABS($F$38-$F$37)^2)))</f>
        <v>25.953656907694004</v>
      </c>
      <c r="AC37">
        <f>SQRT((ABS($G$38-$G$37)^2+(ABS($H$38-$H$37)^2)))</f>
        <v>26.385280379542777</v>
      </c>
      <c r="AJ37">
        <f>1/0.095</f>
        <v>10.526315789473685</v>
      </c>
      <c r="AK37">
        <f>1/0.11</f>
        <v>9.0909090909090917</v>
      </c>
      <c r="AL37">
        <f>1/0.125</f>
        <v>8</v>
      </c>
      <c r="AM37">
        <f>1/0.12</f>
        <v>8.3333333333333339</v>
      </c>
      <c r="AO37">
        <f t="shared" si="13"/>
        <v>230.23678984645875</v>
      </c>
      <c r="AP37">
        <f t="shared" si="14"/>
        <v>225.66519391193034</v>
      </c>
      <c r="AQ37">
        <f t="shared" si="15"/>
        <v>207.62925526155203</v>
      </c>
      <c r="AR37">
        <f t="shared" si="16"/>
        <v>219.87733649618983</v>
      </c>
      <c r="AV37">
        <f>((0.05/0.095)*100)</f>
        <v>52.631578947368418</v>
      </c>
      <c r="AW37">
        <f>((0.07/0.11)*100)</f>
        <v>63.636363636363647</v>
      </c>
      <c r="AX37">
        <f>((0.075/0.125)*100)</f>
        <v>60</v>
      </c>
      <c r="AY37">
        <f>((0.075/0.12)*100)</f>
        <v>62.5</v>
      </c>
      <c r="BA37">
        <f>((0.045/0.095)*100)</f>
        <v>47.368421052631575</v>
      </c>
      <c r="BB37">
        <f>((0.04/0.11)*100)</f>
        <v>36.363636363636367</v>
      </c>
      <c r="BC37">
        <f>((0.05/0.125)*100)</f>
        <v>40</v>
      </c>
      <c r="BD37">
        <f>((0.045/0.12)*100)</f>
        <v>37.5</v>
      </c>
      <c r="BF37">
        <f>ABS($B$37-$D$37)</f>
        <v>1.3841899999999994</v>
      </c>
      <c r="BG37">
        <f>ABS($F$37-$H$37)</f>
        <v>3.9784850000000009</v>
      </c>
      <c r="BL37">
        <f>SQRT((ABS($A$37-$E$38)^2+(ABS($B$37-$F$38)^2)))</f>
        <v>5.1120154866112211</v>
      </c>
      <c r="BM37">
        <f>SQRT((ABS($C$37-$G$37)^2+(ABS($D$37-$H$37)^2)))</f>
        <v>0.46945740834499627</v>
      </c>
      <c r="BO37">
        <f>SQRT((ABS($A$37-$G$38)^2+(ABS($B$37-$H$38)^2)))</f>
        <v>6.9320130029088194</v>
      </c>
      <c r="BP37">
        <f>SQRT((ABS($C$37-$E$37)^2+(ABS($D$37-$F$37)^2)))</f>
        <v>3.6244536165309111</v>
      </c>
      <c r="BS37" t="e">
        <f>DEGREES(ACOS((4.38593371682666^2+0^2-4.38593371682666^2)/(2*4.38593371682666*0)))</f>
        <v>#DIV/0!</v>
      </c>
      <c r="BU37">
        <v>10</v>
      </c>
      <c r="BV37">
        <v>6</v>
      </c>
      <c r="BW37">
        <v>5</v>
      </c>
      <c r="BX37">
        <v>6</v>
      </c>
      <c r="BY37">
        <v>14</v>
      </c>
      <c r="BZ37">
        <v>9</v>
      </c>
      <c r="CA37">
        <v>6</v>
      </c>
      <c r="CB37">
        <v>5</v>
      </c>
      <c r="CC37">
        <v>15</v>
      </c>
      <c r="CD37">
        <v>6</v>
      </c>
      <c r="CE37">
        <v>7</v>
      </c>
      <c r="CF37">
        <v>14</v>
      </c>
      <c r="CG37">
        <v>15</v>
      </c>
      <c r="CH37">
        <v>6</v>
      </c>
      <c r="CI37">
        <v>7</v>
      </c>
      <c r="CJ37">
        <v>14</v>
      </c>
      <c r="CL37">
        <v>9</v>
      </c>
      <c r="CM37">
        <v>4</v>
      </c>
      <c r="CN37">
        <v>0</v>
      </c>
      <c r="CO37">
        <v>0</v>
      </c>
      <c r="CP37">
        <v>8</v>
      </c>
      <c r="CQ37">
        <v>4</v>
      </c>
      <c r="CR37">
        <v>2</v>
      </c>
      <c r="CS37">
        <v>0</v>
      </c>
      <c r="CT37">
        <v>10</v>
      </c>
      <c r="CU37">
        <v>0</v>
      </c>
      <c r="CV37">
        <v>2</v>
      </c>
      <c r="CW37">
        <v>8</v>
      </c>
      <c r="CX37">
        <v>9</v>
      </c>
      <c r="CY37">
        <v>0</v>
      </c>
      <c r="CZ37">
        <v>0</v>
      </c>
      <c r="DA37">
        <v>8</v>
      </c>
      <c r="DC37">
        <f>((6/10)*100)</f>
        <v>60</v>
      </c>
      <c r="DD37">
        <f>((5/10)*100)</f>
        <v>50</v>
      </c>
      <c r="DE37">
        <f>((6/10)*100)</f>
        <v>60</v>
      </c>
      <c r="DF37">
        <f>((9/14)*100)</f>
        <v>64.285714285714292</v>
      </c>
      <c r="DG37">
        <f>((6/14)*100)</f>
        <v>42.857142857142854</v>
      </c>
      <c r="DH37">
        <f>((5/14)*100)</f>
        <v>35.714285714285715</v>
      </c>
      <c r="DI37">
        <f>((6/15)*100)</f>
        <v>40</v>
      </c>
      <c r="DJ37">
        <f>((7/15)*100)</f>
        <v>46.666666666666664</v>
      </c>
      <c r="DK37">
        <f>((14/15)*100)</f>
        <v>93.333333333333329</v>
      </c>
      <c r="DL37">
        <f>((6/15)*100)</f>
        <v>40</v>
      </c>
      <c r="DM37">
        <f>((7/15)*100)</f>
        <v>46.666666666666664</v>
      </c>
      <c r="DN37">
        <f>((14/15)*100)</f>
        <v>93.333333333333329</v>
      </c>
      <c r="DP37">
        <f>((4/9)*100)</f>
        <v>44.444444444444443</v>
      </c>
      <c r="DQ37">
        <f>((0/9)*100)</f>
        <v>0</v>
      </c>
      <c r="DR37">
        <f>((0/9)*100)</f>
        <v>0</v>
      </c>
      <c r="DS37">
        <f>((4/8)*100)</f>
        <v>50</v>
      </c>
      <c r="DT37">
        <f>((2/8)*100)</f>
        <v>25</v>
      </c>
      <c r="DU37">
        <f>((0/8)*100)</f>
        <v>0</v>
      </c>
      <c r="DV37">
        <f>((0/10)*100)</f>
        <v>0</v>
      </c>
      <c r="DW37">
        <f>((2/10)*100)</f>
        <v>20</v>
      </c>
      <c r="DX37">
        <f>((8/10)*100)</f>
        <v>80</v>
      </c>
      <c r="DY37">
        <f>((0/9)*100)</f>
        <v>0</v>
      </c>
      <c r="DZ37">
        <f>((0/9)*100)</f>
        <v>0</v>
      </c>
      <c r="EA37">
        <f>((8/9)*100)</f>
        <v>88.888888888888886</v>
      </c>
    </row>
    <row r="38" spans="1:131" x14ac:dyDescent="0.25">
      <c r="A38">
        <v>125.920749</v>
      </c>
      <c r="B38">
        <v>6.580406</v>
      </c>
      <c r="C38">
        <v>108.798202</v>
      </c>
      <c r="D38">
        <v>5.1509159999999996</v>
      </c>
      <c r="E38">
        <v>109.008262</v>
      </c>
      <c r="F38">
        <v>8.06813</v>
      </c>
      <c r="G38">
        <v>110.349834</v>
      </c>
      <c r="H38">
        <v>3.9339059999999999</v>
      </c>
      <c r="K38">
        <f>(13/200)</f>
        <v>6.5000000000000002E-2</v>
      </c>
      <c r="L38">
        <f>(14/200)</f>
        <v>7.0000000000000007E-2</v>
      </c>
      <c r="M38">
        <f>(14/200)</f>
        <v>7.0000000000000007E-2</v>
      </c>
      <c r="N38">
        <f>(13/200)</f>
        <v>6.5000000000000002E-2</v>
      </c>
      <c r="P38">
        <f>(10/200)</f>
        <v>0.05</v>
      </c>
      <c r="Q38">
        <f>(8/200)</f>
        <v>0.04</v>
      </c>
      <c r="R38">
        <f>(8/200)</f>
        <v>0.04</v>
      </c>
      <c r="S38">
        <f>(9/200)</f>
        <v>4.4999999999999998E-2</v>
      </c>
      <c r="U38">
        <f>0.065+0.05</f>
        <v>0.115</v>
      </c>
      <c r="V38">
        <f>0.07+0.04</f>
        <v>0.11000000000000001</v>
      </c>
      <c r="W38">
        <f>0.07+0.04</f>
        <v>0.11000000000000001</v>
      </c>
      <c r="X38">
        <f>0.065+0.045</f>
        <v>0.11</v>
      </c>
      <c r="Z38">
        <f>SQRT((ABS($A$39-$A$38)^2+(ABS($B$39-$B$38)^2)))</f>
        <v>28.127480575276003</v>
      </c>
      <c r="AA38">
        <f>SQRT((ABS($C$39-$C$38)^2+(ABS($D$39-$D$38)^2)))</f>
        <v>23.044210328316382</v>
      </c>
      <c r="AB38">
        <f>SQRT((ABS($E$39-$E$38)^2+(ABS($F$39-$F$38)^2)))</f>
        <v>23.017300988976199</v>
      </c>
      <c r="AC38">
        <f>SQRT((ABS($G$39-$G$38)^2+(ABS($H$39-$H$38)^2)))</f>
        <v>22.405347143312241</v>
      </c>
      <c r="AJ38">
        <f>1/0.115</f>
        <v>8.695652173913043</v>
      </c>
      <c r="AK38">
        <f>1/0.11</f>
        <v>9.0909090909090917</v>
      </c>
      <c r="AL38">
        <f>1/0.11</f>
        <v>9.0909090909090917</v>
      </c>
      <c r="AM38">
        <f>1/0.11</f>
        <v>9.0909090909090917</v>
      </c>
      <c r="AO38">
        <f t="shared" si="13"/>
        <v>244.58678761109567</v>
      </c>
      <c r="AP38">
        <f t="shared" si="14"/>
        <v>209.49282116651253</v>
      </c>
      <c r="AQ38">
        <f t="shared" si="15"/>
        <v>209.24819080887451</v>
      </c>
      <c r="AR38">
        <f t="shared" si="16"/>
        <v>203.68497403011128</v>
      </c>
      <c r="AV38">
        <f>((0.065/0.115)*100)</f>
        <v>56.521739130434781</v>
      </c>
      <c r="AW38">
        <f>((0.07/0.11)*100)</f>
        <v>63.636363636363647</v>
      </c>
      <c r="AX38">
        <f>((0.07/0.11)*100)</f>
        <v>63.636363636363647</v>
      </c>
      <c r="AY38">
        <f>((0.065/0.11)*100)</f>
        <v>59.090909090909093</v>
      </c>
      <c r="BA38">
        <f>((0.05/0.115)*100)</f>
        <v>43.478260869565219</v>
      </c>
      <c r="BB38">
        <f>((0.04/0.11)*100)</f>
        <v>36.363636363636367</v>
      </c>
      <c r="BC38">
        <f>((0.04/0.11)*100)</f>
        <v>36.363636363636367</v>
      </c>
      <c r="BD38">
        <f>((0.045/0.11)*100)</f>
        <v>40.909090909090907</v>
      </c>
      <c r="BF38">
        <f>ABS($B$38-$D$38)</f>
        <v>1.4294900000000004</v>
      </c>
      <c r="BG38">
        <f>ABS($F$38-$H$38)</f>
        <v>4.1342239999999997</v>
      </c>
      <c r="BL38">
        <f>SQRT((ABS($A$38-$E$39)^2+(ABS($B$38-$F$39)^2)))</f>
        <v>6.2510232872546529</v>
      </c>
      <c r="BM38">
        <f>SQRT((ABS($C$38-$G$38)^2+(ABS($D$38-$H$38)^2)))</f>
        <v>1.9719724144936694</v>
      </c>
      <c r="BO38">
        <f>SQRT((ABS($A$38-$G$39)^2+(ABS($B$38-$H$39)^2)))</f>
        <v>7.2627875198813996</v>
      </c>
      <c r="BP38">
        <f>SQRT((ABS($C$38-$E$38)^2+(ABS($D$38-$F$38)^2)))</f>
        <v>2.9247671232759718</v>
      </c>
      <c r="BU38">
        <v>13</v>
      </c>
      <c r="BV38">
        <v>6</v>
      </c>
      <c r="BW38">
        <v>7</v>
      </c>
      <c r="BX38">
        <v>8</v>
      </c>
      <c r="BY38">
        <v>14</v>
      </c>
      <c r="BZ38">
        <v>6</v>
      </c>
      <c r="CA38">
        <v>6</v>
      </c>
      <c r="CB38">
        <v>5</v>
      </c>
      <c r="CC38">
        <v>14</v>
      </c>
      <c r="CD38">
        <v>7</v>
      </c>
      <c r="CE38">
        <v>5</v>
      </c>
      <c r="CF38">
        <v>12</v>
      </c>
      <c r="CG38">
        <v>13</v>
      </c>
      <c r="CH38">
        <v>8</v>
      </c>
      <c r="CI38">
        <v>4</v>
      </c>
      <c r="CJ38">
        <v>12</v>
      </c>
      <c r="CL38">
        <v>10</v>
      </c>
      <c r="CM38">
        <v>2</v>
      </c>
      <c r="CN38">
        <v>3</v>
      </c>
      <c r="CO38">
        <v>5</v>
      </c>
      <c r="CP38">
        <v>8</v>
      </c>
      <c r="CQ38">
        <v>4</v>
      </c>
      <c r="CR38">
        <v>0</v>
      </c>
      <c r="CS38">
        <v>0</v>
      </c>
      <c r="CT38">
        <v>8</v>
      </c>
      <c r="CU38">
        <v>3</v>
      </c>
      <c r="CV38">
        <v>0</v>
      </c>
      <c r="CW38">
        <v>7</v>
      </c>
      <c r="CX38">
        <v>9</v>
      </c>
      <c r="CY38">
        <v>5</v>
      </c>
      <c r="CZ38">
        <v>0</v>
      </c>
      <c r="DA38">
        <v>7</v>
      </c>
      <c r="DC38">
        <f>((6/13)*100)</f>
        <v>46.153846153846153</v>
      </c>
      <c r="DD38">
        <f>((7/13)*100)</f>
        <v>53.846153846153847</v>
      </c>
      <c r="DE38">
        <f>((8/13)*100)</f>
        <v>61.53846153846154</v>
      </c>
      <c r="DF38">
        <f>((6/14)*100)</f>
        <v>42.857142857142854</v>
      </c>
      <c r="DG38">
        <f>((6/14)*100)</f>
        <v>42.857142857142854</v>
      </c>
      <c r="DH38">
        <f>((5/14)*100)</f>
        <v>35.714285714285715</v>
      </c>
      <c r="DI38">
        <f>((7/14)*100)</f>
        <v>50</v>
      </c>
      <c r="DJ38">
        <f>((5/14)*100)</f>
        <v>35.714285714285715</v>
      </c>
      <c r="DK38">
        <f>((12/14)*100)</f>
        <v>85.714285714285708</v>
      </c>
      <c r="DL38">
        <f>((8/13)*100)</f>
        <v>61.53846153846154</v>
      </c>
      <c r="DM38">
        <f>((4/13)*100)</f>
        <v>30.76923076923077</v>
      </c>
      <c r="DN38">
        <f>((12/13)*100)</f>
        <v>92.307692307692307</v>
      </c>
      <c r="DP38">
        <f>((2/10)*100)</f>
        <v>20</v>
      </c>
      <c r="DQ38">
        <f>((3/10)*100)</f>
        <v>30</v>
      </c>
      <c r="DR38">
        <f>((5/10)*100)</f>
        <v>50</v>
      </c>
      <c r="DS38">
        <f>((4/8)*100)</f>
        <v>50</v>
      </c>
      <c r="DT38">
        <f>((0/8)*100)</f>
        <v>0</v>
      </c>
      <c r="DU38">
        <f>((0/8)*100)</f>
        <v>0</v>
      </c>
      <c r="DV38">
        <f>((3/8)*100)</f>
        <v>37.5</v>
      </c>
      <c r="DW38">
        <f>((0/8)*100)</f>
        <v>0</v>
      </c>
      <c r="DX38">
        <f>((7/8)*100)</f>
        <v>87.5</v>
      </c>
      <c r="DY38">
        <f>((5/9)*100)</f>
        <v>55.555555555555557</v>
      </c>
      <c r="DZ38">
        <f>((0/9)*100)</f>
        <v>0</v>
      </c>
      <c r="EA38">
        <f>((7/9)*100)</f>
        <v>77.777777777777786</v>
      </c>
    </row>
    <row r="39" spans="1:131" x14ac:dyDescent="0.25">
      <c r="A39">
        <v>154.008004</v>
      </c>
      <c r="B39">
        <v>8.0841580000000004</v>
      </c>
      <c r="C39">
        <v>131.84237999999999</v>
      </c>
      <c r="D39">
        <v>5.1895160000000002</v>
      </c>
      <c r="E39">
        <v>132.025127</v>
      </c>
      <c r="F39">
        <v>7.9264599999999996</v>
      </c>
      <c r="G39">
        <v>132.754401</v>
      </c>
      <c r="H39">
        <v>4.1208770000000001</v>
      </c>
      <c r="K39">
        <f>(18/200)</f>
        <v>0.09</v>
      </c>
      <c r="L39">
        <f>(13/200)</f>
        <v>6.5000000000000002E-2</v>
      </c>
      <c r="M39">
        <f>(11/200)</f>
        <v>5.5E-2</v>
      </c>
      <c r="N39">
        <f>(14/200)</f>
        <v>7.0000000000000007E-2</v>
      </c>
      <c r="P39">
        <f>(9/200)</f>
        <v>4.4999999999999998E-2</v>
      </c>
      <c r="Q39">
        <f>(9/200)</f>
        <v>4.4999999999999998E-2</v>
      </c>
      <c r="R39">
        <f>(10/200)</f>
        <v>0.05</v>
      </c>
      <c r="S39">
        <f>(9/200)</f>
        <v>4.4999999999999998E-2</v>
      </c>
      <c r="U39">
        <f>0.09+0.045</f>
        <v>0.13500000000000001</v>
      </c>
      <c r="V39">
        <f>0.065+0.045</f>
        <v>0.11</v>
      </c>
      <c r="W39">
        <f>0.055+0.05</f>
        <v>0.10500000000000001</v>
      </c>
      <c r="X39">
        <f>0.07+0.045</f>
        <v>0.115</v>
      </c>
      <c r="Z39">
        <f>SQRT((ABS($A$40-$A$39)^2+(ABS($B$40-$B$39)^2)))</f>
        <v>24.516190967440778</v>
      </c>
      <c r="AA39">
        <f>SQRT((ABS($C$40-$C$39)^2+(ABS($D$40-$D$39)^2)))</f>
        <v>28.401081619693677</v>
      </c>
      <c r="AB39">
        <f>SQRT((ABS($E$40-$E$39)^2+(ABS($F$40-$F$39)^2)))</f>
        <v>26.417381276954512</v>
      </c>
      <c r="AC39">
        <f>SQRT((ABS($G$40-$G$39)^2+(ABS($H$40-$H$39)^2)))</f>
        <v>27.91932573363351</v>
      </c>
      <c r="AJ39">
        <f>1/0.135</f>
        <v>7.4074074074074066</v>
      </c>
      <c r="AK39">
        <f>1/0.11</f>
        <v>9.0909090909090917</v>
      </c>
      <c r="AL39">
        <f>1/0.105</f>
        <v>9.5238095238095237</v>
      </c>
      <c r="AM39">
        <f>1/0.115</f>
        <v>8.695652173913043</v>
      </c>
      <c r="AO39">
        <f t="shared" si="13"/>
        <v>181.6014145736354</v>
      </c>
      <c r="AP39">
        <f t="shared" si="14"/>
        <v>258.19165108812433</v>
      </c>
      <c r="AQ39">
        <f t="shared" si="15"/>
        <v>251.59410739956675</v>
      </c>
      <c r="AR39">
        <f t="shared" si="16"/>
        <v>242.7767455098566</v>
      </c>
      <c r="AV39">
        <f>((0.09/0.135)*100)</f>
        <v>66.666666666666657</v>
      </c>
      <c r="AW39">
        <f>((0.065/0.11)*100)</f>
        <v>59.090909090909093</v>
      </c>
      <c r="AX39">
        <f>((0.055/0.105)*100)</f>
        <v>52.380952380952387</v>
      </c>
      <c r="AY39">
        <f>((0.07/0.115)*100)</f>
        <v>60.869565217391312</v>
      </c>
      <c r="BA39">
        <f>((0.045/0.135)*100)</f>
        <v>33.333333333333329</v>
      </c>
      <c r="BB39">
        <f>((0.045/0.11)*100)</f>
        <v>40.909090909090907</v>
      </c>
      <c r="BC39">
        <f>((0.05/0.105)*100)</f>
        <v>47.61904761904762</v>
      </c>
      <c r="BD39">
        <f>((0.045/0.115)*100)</f>
        <v>39.130434782608688</v>
      </c>
      <c r="BF39">
        <f>ABS($B$39-$D$39)</f>
        <v>2.8946420000000002</v>
      </c>
      <c r="BG39">
        <f>ABS($F$39-$H$39)</f>
        <v>3.8055829999999995</v>
      </c>
      <c r="BL39">
        <f>SQRT((ABS($A$39-$E$40)^2+(ABS($B$39-$F$40)^2)))</f>
        <v>4.7576181046764479</v>
      </c>
      <c r="BM39">
        <f>SQRT((ABS($C$39-$G$39)^2+(ABS($D$39-$H$39)^2)))</f>
        <v>1.4049098251354137</v>
      </c>
      <c r="BO39">
        <f>SQRT((ABS($A$39-$G$40)^2+(ABS($B$39-$H$40)^2)))</f>
        <v>6.7746798835148008</v>
      </c>
      <c r="BP39">
        <f>SQRT((ABS($C$39-$E$39)^2+(ABS($D$39-$F$39)^2)))</f>
        <v>2.7430382653446523</v>
      </c>
      <c r="BR39">
        <f>DEGREES(ACOS((12.8689067780626^2+15.9066475038246^2-4.70418404098788^2)/(2*12.8689067780626*15.9066475038246)))</f>
        <v>14.422128522063431</v>
      </c>
      <c r="BS39">
        <f>DEGREES(ACOS((8.54832919402926^2+20.2947870156361^2-12.8689067780626^2)/(2*8.54832919402926*20.2947870156361)))</f>
        <v>23.019777956513771</v>
      </c>
      <c r="BU39">
        <v>18</v>
      </c>
      <c r="BV39">
        <v>10</v>
      </c>
      <c r="BW39">
        <v>9</v>
      </c>
      <c r="BX39">
        <v>10</v>
      </c>
      <c r="BY39">
        <v>13</v>
      </c>
      <c r="BZ39">
        <v>6</v>
      </c>
      <c r="CA39">
        <v>3</v>
      </c>
      <c r="CB39">
        <v>4</v>
      </c>
      <c r="CC39">
        <v>11</v>
      </c>
      <c r="CD39">
        <v>6</v>
      </c>
      <c r="CE39">
        <v>3</v>
      </c>
      <c r="CF39">
        <v>11</v>
      </c>
      <c r="CG39">
        <v>14</v>
      </c>
      <c r="CH39">
        <v>9</v>
      </c>
      <c r="CI39">
        <v>4</v>
      </c>
      <c r="CJ39">
        <v>11</v>
      </c>
      <c r="CL39">
        <v>9</v>
      </c>
      <c r="CM39">
        <v>2</v>
      </c>
      <c r="CN39">
        <v>4</v>
      </c>
      <c r="CO39">
        <v>4</v>
      </c>
      <c r="CP39">
        <v>9</v>
      </c>
      <c r="CQ39">
        <v>2</v>
      </c>
      <c r="CR39">
        <v>0</v>
      </c>
      <c r="CS39">
        <v>0</v>
      </c>
      <c r="CT39">
        <v>10</v>
      </c>
      <c r="CU39">
        <v>4</v>
      </c>
      <c r="CV39">
        <v>0</v>
      </c>
      <c r="CW39">
        <v>9</v>
      </c>
      <c r="CX39">
        <v>9</v>
      </c>
      <c r="CY39">
        <v>4</v>
      </c>
      <c r="CZ39">
        <v>0</v>
      </c>
      <c r="DA39">
        <v>9</v>
      </c>
      <c r="DC39">
        <f>((10/18)*100)</f>
        <v>55.555555555555557</v>
      </c>
      <c r="DD39">
        <f>((9/18)*100)</f>
        <v>50</v>
      </c>
      <c r="DE39">
        <f>((10/18)*100)</f>
        <v>55.555555555555557</v>
      </c>
      <c r="DF39">
        <f>((6/13)*100)</f>
        <v>46.153846153846153</v>
      </c>
      <c r="DG39">
        <f>((3/13)*100)</f>
        <v>23.076923076923077</v>
      </c>
      <c r="DH39">
        <f>((4/13)*100)</f>
        <v>30.76923076923077</v>
      </c>
      <c r="DI39">
        <f>((6/11)*100)</f>
        <v>54.54545454545454</v>
      </c>
      <c r="DJ39">
        <f>((3/11)*100)</f>
        <v>27.27272727272727</v>
      </c>
      <c r="DK39">
        <f>((11/11)*100)</f>
        <v>100</v>
      </c>
      <c r="DL39">
        <f>((9/14)*100)</f>
        <v>64.285714285714292</v>
      </c>
      <c r="DM39">
        <f>((4/14)*100)</f>
        <v>28.571428571428569</v>
      </c>
      <c r="DN39">
        <f>((11/14)*100)</f>
        <v>78.571428571428569</v>
      </c>
      <c r="DP39">
        <f>((2/9)*100)</f>
        <v>22.222222222222221</v>
      </c>
      <c r="DQ39">
        <f>((4/9)*100)</f>
        <v>44.444444444444443</v>
      </c>
      <c r="DR39">
        <f>((4/9)*100)</f>
        <v>44.444444444444443</v>
      </c>
      <c r="DS39">
        <f>((2/9)*100)</f>
        <v>22.222222222222221</v>
      </c>
      <c r="DT39">
        <f>((0/9)*100)</f>
        <v>0</v>
      </c>
      <c r="DU39">
        <f>((0/9)*100)</f>
        <v>0</v>
      </c>
      <c r="DV39">
        <f>((4/10)*100)</f>
        <v>40</v>
      </c>
      <c r="DW39">
        <f>((0/10)*100)</f>
        <v>0</v>
      </c>
      <c r="DX39">
        <f>((9/10)*100)</f>
        <v>90</v>
      </c>
      <c r="DY39">
        <f>((4/9)*100)</f>
        <v>44.444444444444443</v>
      </c>
      <c r="DZ39">
        <f>((0/9)*100)</f>
        <v>0</v>
      </c>
      <c r="EA39">
        <f>((9/9)*100)</f>
        <v>100</v>
      </c>
    </row>
    <row r="40" spans="1:131" x14ac:dyDescent="0.25">
      <c r="A40">
        <v>178.519488</v>
      </c>
      <c r="B40">
        <v>8.5645450000000007</v>
      </c>
      <c r="C40">
        <v>160.19195400000001</v>
      </c>
      <c r="D40">
        <v>6.8992209999999998</v>
      </c>
      <c r="E40">
        <v>158.36060800000001</v>
      </c>
      <c r="F40">
        <v>10.005034999999999</v>
      </c>
      <c r="G40">
        <v>160.57796400000001</v>
      </c>
      <c r="H40">
        <v>6.4313079999999996</v>
      </c>
      <c r="K40">
        <f>(13/200)</f>
        <v>6.5000000000000002E-2</v>
      </c>
      <c r="L40">
        <f>(15/200)</f>
        <v>7.4999999999999997E-2</v>
      </c>
      <c r="M40">
        <f>(16/200)</f>
        <v>0.08</v>
      </c>
      <c r="N40">
        <f>(15/200)</f>
        <v>7.4999999999999997E-2</v>
      </c>
      <c r="P40">
        <f>(8/200)</f>
        <v>0.04</v>
      </c>
      <c r="Q40">
        <f>(10/200)</f>
        <v>0.05</v>
      </c>
      <c r="R40">
        <f>(9/200)</f>
        <v>4.4999999999999998E-2</v>
      </c>
      <c r="S40">
        <f>(8/200)</f>
        <v>0.04</v>
      </c>
      <c r="U40">
        <f>0.065+0.04</f>
        <v>0.10500000000000001</v>
      </c>
      <c r="V40">
        <f>0.075+0.05</f>
        <v>0.125</v>
      </c>
      <c r="W40">
        <f>0.08+0.045</f>
        <v>0.125</v>
      </c>
      <c r="X40">
        <f>0.075+0.04</f>
        <v>0.11499999999999999</v>
      </c>
      <c r="Z40">
        <f>SQRT((ABS($A$41-$A$40)^2+(ABS($B$41-$B$40)^2)))</f>
        <v>25.438343625604595</v>
      </c>
      <c r="AA40">
        <f>SQRT((ABS($C$41-$C$40)^2+(ABS($D$41-$D$40)^2)))</f>
        <v>24.637692248549428</v>
      </c>
      <c r="AB40">
        <f>SQRT((ABS($E$41-$E$40)^2+(ABS($F$41-$F$40)^2)))</f>
        <v>26.578736778167361</v>
      </c>
      <c r="AC40">
        <f>SQRT((ABS($G$41-$G$40)^2+(ABS($H$41-$H$40)^2)))</f>
        <v>25.353358160108243</v>
      </c>
      <c r="AJ40">
        <f>1/0.105</f>
        <v>9.5238095238095237</v>
      </c>
      <c r="AK40">
        <f>1/0.125</f>
        <v>8</v>
      </c>
      <c r="AL40">
        <f>1/0.125</f>
        <v>8</v>
      </c>
      <c r="AM40">
        <f>1/0.115</f>
        <v>8.695652173913043</v>
      </c>
      <c r="AO40">
        <f t="shared" si="13"/>
        <v>242.26993929147233</v>
      </c>
      <c r="AP40">
        <f t="shared" si="14"/>
        <v>197.10153798839542</v>
      </c>
      <c r="AQ40">
        <f t="shared" si="15"/>
        <v>212.62989422533889</v>
      </c>
      <c r="AR40">
        <f t="shared" si="16"/>
        <v>220.46398400094125</v>
      </c>
      <c r="AV40">
        <f>((0.065/0.105)*100)</f>
        <v>61.904761904761905</v>
      </c>
      <c r="AW40">
        <f>((0.075/0.125)*100)</f>
        <v>60</v>
      </c>
      <c r="AX40">
        <f>((0.08/0.125)*100)</f>
        <v>64</v>
      </c>
      <c r="AY40">
        <f>((0.075/0.115)*100)</f>
        <v>65.217391304347814</v>
      </c>
      <c r="BA40">
        <f>((0.04/0.105)*100)</f>
        <v>38.095238095238102</v>
      </c>
      <c r="BB40">
        <f>((0.05/0.125)*100)</f>
        <v>40</v>
      </c>
      <c r="BC40">
        <f>((0.045/0.125)*100)</f>
        <v>36</v>
      </c>
      <c r="BD40">
        <f>((0.04/0.115)*100)</f>
        <v>34.782608695652172</v>
      </c>
      <c r="BF40">
        <f>ABS($B$40-$D$40)</f>
        <v>1.6653240000000009</v>
      </c>
      <c r="BG40">
        <f>ABS($F$40-$H$40)</f>
        <v>3.5737269999999999</v>
      </c>
      <c r="BL40">
        <f>SQRT((ABS($A$40-$E$41)^2+(ABS($B$40-$F$41)^2)))</f>
        <v>6.4563747057606795</v>
      </c>
      <c r="BM40">
        <f>SQRT((ABS($C$40-$G$40)^2+(ABS($D$40-$H$40)^2)))</f>
        <v>0.60658576942506603</v>
      </c>
      <c r="BO40">
        <f>SQRT((ABS($A$40-$G$41)^2+(ABS($B$40-$H$41)^2)))</f>
        <v>8.0252236136419892</v>
      </c>
      <c r="BP40">
        <f>SQRT((ABS($C$40-$E$40)^2+(ABS($D$40-$F$40)^2)))</f>
        <v>3.6055386247150349</v>
      </c>
      <c r="BR40">
        <f>DEGREES(ACOS((15.5641612588227^2+16.6548218809192^2-3.5989714481571^2)/(2*15.5641612588227*16.6548218809192)))</f>
        <v>12.228535083358674</v>
      </c>
      <c r="BS40">
        <f>DEGREES(ACOS((4.70418404098788^2+18.9688939647967^2-15.5641612588227^2)/(2*4.70418404098788*18.9688939647967)))</f>
        <v>38.481451146327061</v>
      </c>
      <c r="BU40">
        <v>13</v>
      </c>
      <c r="BV40">
        <v>8</v>
      </c>
      <c r="BW40">
        <v>5</v>
      </c>
      <c r="BX40">
        <v>6</v>
      </c>
      <c r="BY40">
        <v>15</v>
      </c>
      <c r="BZ40">
        <v>10</v>
      </c>
      <c r="CA40">
        <v>8</v>
      </c>
      <c r="CB40">
        <v>7</v>
      </c>
      <c r="CC40">
        <v>16</v>
      </c>
      <c r="CD40">
        <v>8</v>
      </c>
      <c r="CE40">
        <v>8</v>
      </c>
      <c r="CF40">
        <v>14</v>
      </c>
      <c r="CG40">
        <v>15</v>
      </c>
      <c r="CH40">
        <v>7</v>
      </c>
      <c r="CI40">
        <v>7</v>
      </c>
      <c r="CJ40">
        <v>14</v>
      </c>
      <c r="CL40">
        <v>8</v>
      </c>
      <c r="CM40">
        <v>3</v>
      </c>
      <c r="CN40">
        <v>0</v>
      </c>
      <c r="CO40">
        <v>0</v>
      </c>
      <c r="CP40">
        <v>10</v>
      </c>
      <c r="CQ40">
        <v>2</v>
      </c>
      <c r="CR40">
        <v>2</v>
      </c>
      <c r="CS40">
        <v>0</v>
      </c>
      <c r="CT40">
        <v>9</v>
      </c>
      <c r="CU40">
        <v>0</v>
      </c>
      <c r="CV40">
        <v>2</v>
      </c>
      <c r="CW40">
        <v>6</v>
      </c>
      <c r="CX40">
        <v>8</v>
      </c>
      <c r="CY40">
        <v>0</v>
      </c>
      <c r="CZ40">
        <v>0</v>
      </c>
      <c r="DA40">
        <v>6</v>
      </c>
      <c r="DC40">
        <f>((8/13)*100)</f>
        <v>61.53846153846154</v>
      </c>
      <c r="DD40">
        <f>((5/13)*100)</f>
        <v>38.461538461538467</v>
      </c>
      <c r="DE40">
        <f>((6/13)*100)</f>
        <v>46.153846153846153</v>
      </c>
      <c r="DF40">
        <f>((10/15)*100)</f>
        <v>66.666666666666657</v>
      </c>
      <c r="DG40">
        <f>((8/15)*100)</f>
        <v>53.333333333333336</v>
      </c>
      <c r="DH40">
        <f>((7/15)*100)</f>
        <v>46.666666666666664</v>
      </c>
      <c r="DI40">
        <f>((8/16)*100)</f>
        <v>50</v>
      </c>
      <c r="DJ40">
        <f>((8/16)*100)</f>
        <v>50</v>
      </c>
      <c r="DK40">
        <f>((14/16)*100)</f>
        <v>87.5</v>
      </c>
      <c r="DL40">
        <f>((7/15)*100)</f>
        <v>46.666666666666664</v>
      </c>
      <c r="DM40">
        <f>((7/15)*100)</f>
        <v>46.666666666666664</v>
      </c>
      <c r="DN40">
        <f>((14/15)*100)</f>
        <v>93.333333333333329</v>
      </c>
      <c r="DP40">
        <f>((3/8)*100)</f>
        <v>37.5</v>
      </c>
      <c r="DQ40">
        <f>((0/8)*100)</f>
        <v>0</v>
      </c>
      <c r="DR40">
        <f>((0/8)*100)</f>
        <v>0</v>
      </c>
      <c r="DS40">
        <f>((2/10)*100)</f>
        <v>20</v>
      </c>
      <c r="DT40">
        <f>((2/10)*100)</f>
        <v>20</v>
      </c>
      <c r="DU40">
        <f>((0/10)*100)</f>
        <v>0</v>
      </c>
      <c r="DV40">
        <f>((0/9)*100)</f>
        <v>0</v>
      </c>
      <c r="DW40">
        <f>((2/9)*100)</f>
        <v>22.222222222222221</v>
      </c>
      <c r="DX40">
        <f>((6/9)*100)</f>
        <v>66.666666666666657</v>
      </c>
      <c r="DY40">
        <f>((0/8)*100)</f>
        <v>0</v>
      </c>
      <c r="DZ40">
        <f>((0/8)*100)</f>
        <v>0</v>
      </c>
      <c r="EA40">
        <f>((6/8)*100)</f>
        <v>75</v>
      </c>
    </row>
    <row r="41" spans="1:131" x14ac:dyDescent="0.25">
      <c r="A41">
        <v>203.95432099999999</v>
      </c>
      <c r="B41">
        <v>8.1419379999999997</v>
      </c>
      <c r="C41">
        <v>184.829566</v>
      </c>
      <c r="D41">
        <v>6.8363379999999996</v>
      </c>
      <c r="E41">
        <v>184.93069300000002</v>
      </c>
      <c r="F41">
        <v>9.3269260000000003</v>
      </c>
      <c r="G41">
        <v>185.91198199999999</v>
      </c>
      <c r="H41">
        <v>5.4412060000000002</v>
      </c>
      <c r="K41">
        <f>(12/200)</f>
        <v>0.06</v>
      </c>
      <c r="L41">
        <f>(13/200)</f>
        <v>6.5000000000000002E-2</v>
      </c>
      <c r="M41">
        <f t="shared" ref="M41:N43" si="17">(14/200)</f>
        <v>7.0000000000000007E-2</v>
      </c>
      <c r="N41">
        <f t="shared" si="17"/>
        <v>7.0000000000000007E-2</v>
      </c>
      <c r="P41">
        <f>(9/200)</f>
        <v>4.4999999999999998E-2</v>
      </c>
      <c r="Q41">
        <f>(8/200)</f>
        <v>0.04</v>
      </c>
      <c r="R41">
        <f>(8/200)</f>
        <v>0.04</v>
      </c>
      <c r="S41">
        <f>(8/200)</f>
        <v>0.04</v>
      </c>
      <c r="U41">
        <f>0.06+0.045</f>
        <v>0.105</v>
      </c>
      <c r="V41">
        <f>0.065+0.04</f>
        <v>0.10500000000000001</v>
      </c>
      <c r="W41">
        <f>0.07+0.04</f>
        <v>0.11000000000000001</v>
      </c>
      <c r="X41">
        <f>0.07+0.04</f>
        <v>0.11000000000000001</v>
      </c>
      <c r="Z41">
        <f>SQRT((ABS($A$42-$A$41)^2+(ABS($B$42-$B$41)^2)))</f>
        <v>22.275898796709647</v>
      </c>
      <c r="AA41">
        <f>SQRT((ABS($C$42-$C$41)^2+(ABS($D$42-$D$41)^2)))</f>
        <v>24.009901317856627</v>
      </c>
      <c r="AB41">
        <f>SQRT((ABS($E$42-$E$41)^2+(ABS($F$42-$F$41)^2)))</f>
        <v>24.748702345455456</v>
      </c>
      <c r="AC41">
        <f>SQRT((ABS($G$42-$G$41)^2+(ABS($H$42-$H$41)^2)))</f>
        <v>24.451411142073912</v>
      </c>
      <c r="AJ41">
        <f>1/0.105</f>
        <v>9.5238095238095237</v>
      </c>
      <c r="AK41">
        <f>1/0.105</f>
        <v>9.5238095238095237</v>
      </c>
      <c r="AL41">
        <f>1/0.11</f>
        <v>9.0909090909090917</v>
      </c>
      <c r="AM41">
        <f>1/0.11</f>
        <v>9.0909090909090917</v>
      </c>
      <c r="AO41">
        <f t="shared" si="13"/>
        <v>212.15141711152046</v>
      </c>
      <c r="AP41">
        <f t="shared" si="14"/>
        <v>228.66572683672976</v>
      </c>
      <c r="AQ41">
        <f t="shared" si="15"/>
        <v>224.98820314050411</v>
      </c>
      <c r="AR41">
        <f t="shared" si="16"/>
        <v>222.28555583703553</v>
      </c>
      <c r="AV41">
        <f>((0.06/0.105)*100)</f>
        <v>57.142857142857139</v>
      </c>
      <c r="AW41">
        <f>((0.065/0.105)*100)</f>
        <v>61.904761904761905</v>
      </c>
      <c r="AX41">
        <f>((0.07/0.11)*100)</f>
        <v>63.636363636363647</v>
      </c>
      <c r="AY41">
        <f>((0.07/0.11)*100)</f>
        <v>63.636363636363647</v>
      </c>
      <c r="BA41">
        <f>((0.045/0.105)*100)</f>
        <v>42.857142857142854</v>
      </c>
      <c r="BB41">
        <f>((0.04/0.105)*100)</f>
        <v>38.095238095238102</v>
      </c>
      <c r="BC41">
        <f>((0.04/0.11)*100)</f>
        <v>36.363636363636367</v>
      </c>
      <c r="BD41">
        <f>((0.04/0.11)*100)</f>
        <v>36.363636363636367</v>
      </c>
      <c r="BF41">
        <f>ABS($B$41-$D$41)</f>
        <v>1.3056000000000001</v>
      </c>
      <c r="BG41">
        <f>ABS($F$41-$H$41)</f>
        <v>3.8857200000000001</v>
      </c>
      <c r="BL41">
        <f>SQRT((ABS($A$41-$E$42)^2+(ABS($B$41-$F$42)^2)))</f>
        <v>5.8410671863865042</v>
      </c>
      <c r="BM41">
        <f>SQRT((ABS($C$41-$G$41)^2+(ABS($D$41-$H$41)^2)))</f>
        <v>1.7657909543544466</v>
      </c>
      <c r="BO41">
        <f>SQRT((ABS($A$41-$G$42)^2+(ABS($B$41-$H$42)^2)))</f>
        <v>6.8869293932916902</v>
      </c>
      <c r="BP41">
        <f>SQRT((ABS($C$41-$E$41)^2+(ABS($D$41-$F$41)^2)))</f>
        <v>2.4926402178960783</v>
      </c>
      <c r="BR41">
        <f>DEGREES(ACOS((19.8392621813266^2+22.8683441602299^2-5.11526545561665^2)/(2*19.8392621813266*22.8683441602299)))</f>
        <v>11.105213815920401</v>
      </c>
      <c r="BS41">
        <f>DEGREES(ACOS((3.5989714481571^2+20.4965496200395^2-19.8392621813266^2)/(2*3.5989714481571*20.4965496200395)))</f>
        <v>74.484547664687398</v>
      </c>
      <c r="BU41">
        <v>12</v>
      </c>
      <c r="BV41">
        <v>8</v>
      </c>
      <c r="BW41">
        <v>5</v>
      </c>
      <c r="BX41">
        <v>6</v>
      </c>
      <c r="BY41">
        <v>13</v>
      </c>
      <c r="BZ41">
        <v>8</v>
      </c>
      <c r="CA41">
        <v>5</v>
      </c>
      <c r="CB41">
        <v>5</v>
      </c>
      <c r="CC41">
        <v>14</v>
      </c>
      <c r="CD41">
        <v>5</v>
      </c>
      <c r="CE41">
        <v>6</v>
      </c>
      <c r="CF41">
        <v>13</v>
      </c>
      <c r="CG41">
        <v>14</v>
      </c>
      <c r="CH41">
        <v>6</v>
      </c>
      <c r="CI41">
        <v>6</v>
      </c>
      <c r="CJ41">
        <v>13</v>
      </c>
      <c r="CL41">
        <v>9</v>
      </c>
      <c r="CM41">
        <v>4</v>
      </c>
      <c r="CN41">
        <v>0</v>
      </c>
      <c r="CO41">
        <v>1</v>
      </c>
      <c r="CP41">
        <v>8</v>
      </c>
      <c r="CQ41">
        <v>3</v>
      </c>
      <c r="CR41">
        <v>0</v>
      </c>
      <c r="CS41">
        <v>0</v>
      </c>
      <c r="CT41">
        <v>8</v>
      </c>
      <c r="CU41">
        <v>0</v>
      </c>
      <c r="CV41">
        <v>0</v>
      </c>
      <c r="CW41">
        <v>7</v>
      </c>
      <c r="CX41">
        <v>8</v>
      </c>
      <c r="CY41">
        <v>1</v>
      </c>
      <c r="CZ41">
        <v>0</v>
      </c>
      <c r="DA41">
        <v>7</v>
      </c>
      <c r="DC41">
        <f>((8/12)*100)</f>
        <v>66.666666666666657</v>
      </c>
      <c r="DD41">
        <f>((5/12)*100)</f>
        <v>41.666666666666671</v>
      </c>
      <c r="DE41">
        <f>((6/12)*100)</f>
        <v>50</v>
      </c>
      <c r="DF41">
        <f>((8/13)*100)</f>
        <v>61.53846153846154</v>
      </c>
      <c r="DG41">
        <f>((5/13)*100)</f>
        <v>38.461538461538467</v>
      </c>
      <c r="DH41">
        <f>((5/13)*100)</f>
        <v>38.461538461538467</v>
      </c>
      <c r="DI41">
        <f>((5/14)*100)</f>
        <v>35.714285714285715</v>
      </c>
      <c r="DJ41">
        <f>((6/14)*100)</f>
        <v>42.857142857142854</v>
      </c>
      <c r="DK41">
        <f>((13/14)*100)</f>
        <v>92.857142857142861</v>
      </c>
      <c r="DL41">
        <f>((6/14)*100)</f>
        <v>42.857142857142854</v>
      </c>
      <c r="DM41">
        <f>((6/14)*100)</f>
        <v>42.857142857142854</v>
      </c>
      <c r="DN41">
        <f>((13/14)*100)</f>
        <v>92.857142857142861</v>
      </c>
      <c r="DP41">
        <f>((4/9)*100)</f>
        <v>44.444444444444443</v>
      </c>
      <c r="DQ41">
        <f>((0/9)*100)</f>
        <v>0</v>
      </c>
      <c r="DR41">
        <f>((1/9)*100)</f>
        <v>11.111111111111111</v>
      </c>
      <c r="DS41">
        <f>((3/8)*100)</f>
        <v>37.5</v>
      </c>
      <c r="DT41">
        <f>((0/8)*100)</f>
        <v>0</v>
      </c>
      <c r="DU41">
        <f>((0/8)*100)</f>
        <v>0</v>
      </c>
      <c r="DV41">
        <f>((0/8)*100)</f>
        <v>0</v>
      </c>
      <c r="DW41">
        <f>((0/8)*100)</f>
        <v>0</v>
      </c>
      <c r="DX41">
        <f>((7/8)*100)</f>
        <v>87.5</v>
      </c>
      <c r="DY41">
        <f>((1/8)*100)</f>
        <v>12.5</v>
      </c>
      <c r="DZ41">
        <f>((0/8)*100)</f>
        <v>0</v>
      </c>
      <c r="EA41">
        <f>((7/8)*100)</f>
        <v>87.5</v>
      </c>
    </row>
    <row r="42" spans="1:131" x14ac:dyDescent="0.25">
      <c r="A42">
        <v>226.21803</v>
      </c>
      <c r="B42">
        <v>7.4051010000000002</v>
      </c>
      <c r="C42">
        <v>208.83462800000001</v>
      </c>
      <c r="D42">
        <v>6.3543010000000004</v>
      </c>
      <c r="E42">
        <v>209.67938100000001</v>
      </c>
      <c r="F42">
        <v>9.3002789999999997</v>
      </c>
      <c r="G42">
        <v>210.362742</v>
      </c>
      <c r="H42">
        <v>5.61965</v>
      </c>
      <c r="K42">
        <f>(11/200)</f>
        <v>5.5E-2</v>
      </c>
      <c r="L42">
        <f>(14/200)</f>
        <v>7.0000000000000007E-2</v>
      </c>
      <c r="M42">
        <f t="shared" si="17"/>
        <v>7.0000000000000007E-2</v>
      </c>
      <c r="N42">
        <f t="shared" si="17"/>
        <v>7.0000000000000007E-2</v>
      </c>
      <c r="P42">
        <f>(10/200)</f>
        <v>0.05</v>
      </c>
      <c r="Q42">
        <f>(8/200)</f>
        <v>0.04</v>
      </c>
      <c r="R42">
        <f>(8/200)</f>
        <v>0.04</v>
      </c>
      <c r="S42">
        <f>(8/200)</f>
        <v>0.04</v>
      </c>
      <c r="U42">
        <f>0.055+0.05</f>
        <v>0.10500000000000001</v>
      </c>
      <c r="V42">
        <f>0.07+0.04</f>
        <v>0.11000000000000001</v>
      </c>
      <c r="W42">
        <f>0.07+0.04</f>
        <v>0.11000000000000001</v>
      </c>
      <c r="X42">
        <f>0.07+0.04</f>
        <v>0.11000000000000001</v>
      </c>
      <c r="Z42">
        <f>SQRT((ABS($A$43-$A$42)^2+(ABS($B$43-$B$42)^2)))</f>
        <v>23.689702174915563</v>
      </c>
      <c r="AA42">
        <f>SQRT((ABS($C$43-$C$42)^2+(ABS($D$43-$D$42)^2)))</f>
        <v>23.228129213519214</v>
      </c>
      <c r="AB42">
        <f>SQRT((ABS($E$43-$E$42)^2+(ABS($F$43-$F$42)^2)))</f>
        <v>23.307278517206402</v>
      </c>
      <c r="AC42">
        <f>SQRT((ABS($G$43-$G$42)^2+(ABS($H$43-$H$42)^2)))</f>
        <v>22.966037978216537</v>
      </c>
      <c r="AJ42">
        <f>1/0.105</f>
        <v>9.5238095238095237</v>
      </c>
      <c r="AK42">
        <f>1/0.11</f>
        <v>9.0909090909090917</v>
      </c>
      <c r="AL42">
        <f>1/0.11</f>
        <v>9.0909090909090917</v>
      </c>
      <c r="AM42">
        <f>1/0.11</f>
        <v>9.0909090909090917</v>
      </c>
      <c r="AO42">
        <f t="shared" si="13"/>
        <v>225.61621118967201</v>
      </c>
      <c r="AP42">
        <f t="shared" si="14"/>
        <v>211.16481103199283</v>
      </c>
      <c r="AQ42">
        <f t="shared" si="15"/>
        <v>211.88435015642182</v>
      </c>
      <c r="AR42">
        <f t="shared" si="16"/>
        <v>208.78216343833213</v>
      </c>
      <c r="AV42">
        <f>((0.055/0.105)*100)</f>
        <v>52.380952380952387</v>
      </c>
      <c r="AW42">
        <f>((0.07/0.11)*100)</f>
        <v>63.636363636363647</v>
      </c>
      <c r="AX42">
        <f>((0.07/0.11)*100)</f>
        <v>63.636363636363647</v>
      </c>
      <c r="AY42">
        <f>((0.07/0.11)*100)</f>
        <v>63.636363636363647</v>
      </c>
      <c r="BA42">
        <f>((0.05/0.105)*100)</f>
        <v>47.61904761904762</v>
      </c>
      <c r="BB42">
        <f>((0.04/0.11)*100)</f>
        <v>36.363636363636367</v>
      </c>
      <c r="BC42">
        <f>((0.04/0.11)*100)</f>
        <v>36.363636363636367</v>
      </c>
      <c r="BD42">
        <f>((0.04/0.11)*100)</f>
        <v>36.363636363636367</v>
      </c>
      <c r="BF42">
        <f>ABS($B$42-$D$42)</f>
        <v>1.0507999999999997</v>
      </c>
      <c r="BG42">
        <f>ABS($F$42-$H$42)</f>
        <v>3.6806289999999997</v>
      </c>
      <c r="BL42">
        <f>SQRT((ABS($A$42-$E$43)^2+(ABS($B$42-$F$43)^2)))</f>
        <v>6.9232077378759067</v>
      </c>
      <c r="BM42">
        <f>SQRT((ABS($C$42-$G$42)^2+(ABS($D$42-$H$42)^2)))</f>
        <v>1.6955366374092198</v>
      </c>
      <c r="BO42">
        <f>SQRT((ABS($A$42-$G$43)^2+(ABS($B$42-$H$43)^2)))</f>
        <v>7.5359782291418416</v>
      </c>
      <c r="BP42">
        <f>SQRT((ABS($C$42-$E$42)^2+(ABS($D$42-$F$42)^2)))</f>
        <v>3.0647012917237126</v>
      </c>
      <c r="BR42">
        <f>DEGREES(ACOS((19.5695359928672^2+20.7081836340584^2-4.32823560951816^2)/(2*19.5695359928672*20.7081836340584)))</f>
        <v>11.906394402987983</v>
      </c>
      <c r="BS42">
        <f>DEGREES(ACOS((5.11526545561665^2+22.710499078395^2-19.5695359928672^2)/(2*5.11526545561665*22.710499078395)))</f>
        <v>46.827740675367075</v>
      </c>
      <c r="BU42">
        <v>11</v>
      </c>
      <c r="BV42">
        <v>6</v>
      </c>
      <c r="BW42">
        <v>5</v>
      </c>
      <c r="BX42">
        <v>6</v>
      </c>
      <c r="BY42">
        <v>14</v>
      </c>
      <c r="BZ42">
        <v>8</v>
      </c>
      <c r="CA42">
        <v>6</v>
      </c>
      <c r="CB42">
        <v>6</v>
      </c>
      <c r="CC42">
        <v>14</v>
      </c>
      <c r="CD42">
        <v>5</v>
      </c>
      <c r="CE42">
        <v>5</v>
      </c>
      <c r="CF42">
        <v>13</v>
      </c>
      <c r="CG42">
        <v>14</v>
      </c>
      <c r="CH42">
        <v>6</v>
      </c>
      <c r="CI42">
        <v>5</v>
      </c>
      <c r="CJ42">
        <v>13</v>
      </c>
      <c r="CL42">
        <v>10</v>
      </c>
      <c r="CM42">
        <v>4</v>
      </c>
      <c r="CN42">
        <v>1</v>
      </c>
      <c r="CO42">
        <v>2</v>
      </c>
      <c r="CP42">
        <v>8</v>
      </c>
      <c r="CQ42">
        <v>4</v>
      </c>
      <c r="CR42">
        <v>0</v>
      </c>
      <c r="CS42">
        <v>0</v>
      </c>
      <c r="CT42">
        <v>8</v>
      </c>
      <c r="CU42">
        <v>1</v>
      </c>
      <c r="CV42">
        <v>0</v>
      </c>
      <c r="CW42">
        <v>7</v>
      </c>
      <c r="CX42">
        <v>8</v>
      </c>
      <c r="CY42">
        <v>2</v>
      </c>
      <c r="CZ42">
        <v>0</v>
      </c>
      <c r="DA42">
        <v>7</v>
      </c>
      <c r="DC42">
        <f>((6/11)*100)</f>
        <v>54.54545454545454</v>
      </c>
      <c r="DD42">
        <f>((5/11)*100)</f>
        <v>45.454545454545453</v>
      </c>
      <c r="DE42">
        <f>((6/11)*100)</f>
        <v>54.54545454545454</v>
      </c>
      <c r="DF42">
        <f>((8/14)*100)</f>
        <v>57.142857142857139</v>
      </c>
      <c r="DG42">
        <f>((6/14)*100)</f>
        <v>42.857142857142854</v>
      </c>
      <c r="DH42">
        <f>((6/14)*100)</f>
        <v>42.857142857142854</v>
      </c>
      <c r="DI42">
        <f>((5/14)*100)</f>
        <v>35.714285714285715</v>
      </c>
      <c r="DJ42">
        <f>((5/14)*100)</f>
        <v>35.714285714285715</v>
      </c>
      <c r="DK42">
        <f>((13/14)*100)</f>
        <v>92.857142857142861</v>
      </c>
      <c r="DL42">
        <f>((6/14)*100)</f>
        <v>42.857142857142854</v>
      </c>
      <c r="DM42">
        <f>((5/14)*100)</f>
        <v>35.714285714285715</v>
      </c>
      <c r="DN42">
        <f>((13/14)*100)</f>
        <v>92.857142857142861</v>
      </c>
      <c r="DP42">
        <f>((4/10)*100)</f>
        <v>40</v>
      </c>
      <c r="DQ42">
        <f>((1/10)*100)</f>
        <v>10</v>
      </c>
      <c r="DR42">
        <f>((2/10)*100)</f>
        <v>20</v>
      </c>
      <c r="DS42">
        <f>((4/8)*100)</f>
        <v>50</v>
      </c>
      <c r="DT42">
        <f>((0/8)*100)</f>
        <v>0</v>
      </c>
      <c r="DU42">
        <f>((0/8)*100)</f>
        <v>0</v>
      </c>
      <c r="DV42">
        <f>((1/8)*100)</f>
        <v>12.5</v>
      </c>
      <c r="DW42">
        <f>((0/8)*100)</f>
        <v>0</v>
      </c>
      <c r="DX42">
        <f>((7/8)*100)</f>
        <v>87.5</v>
      </c>
      <c r="DY42">
        <f>((2/8)*100)</f>
        <v>25</v>
      </c>
      <c r="DZ42">
        <f>((0/8)*100)</f>
        <v>0</v>
      </c>
      <c r="EA42">
        <f>((7/8)*100)</f>
        <v>87.5</v>
      </c>
    </row>
    <row r="43" spans="1:131" x14ac:dyDescent="0.25">
      <c r="A43">
        <v>249.90166399999998</v>
      </c>
      <c r="B43">
        <v>6.8689390000000001</v>
      </c>
      <c r="C43">
        <v>232.05343299999998</v>
      </c>
      <c r="D43">
        <v>5.6962120000000001</v>
      </c>
      <c r="E43">
        <v>232.98282699999999</v>
      </c>
      <c r="F43">
        <v>8.8776250000000001</v>
      </c>
      <c r="G43">
        <v>233.31671599999999</v>
      </c>
      <c r="H43">
        <v>4.8753529999999996</v>
      </c>
      <c r="L43">
        <f>(14/200)</f>
        <v>7.0000000000000007E-2</v>
      </c>
      <c r="M43">
        <f t="shared" si="17"/>
        <v>7.0000000000000007E-2</v>
      </c>
      <c r="N43">
        <f t="shared" si="17"/>
        <v>7.0000000000000007E-2</v>
      </c>
      <c r="P43">
        <f>(11/200)</f>
        <v>5.5E-2</v>
      </c>
      <c r="Q43">
        <f>(9/200)</f>
        <v>4.4999999999999998E-2</v>
      </c>
      <c r="R43">
        <f>(9/200)</f>
        <v>4.4999999999999998E-2</v>
      </c>
      <c r="S43">
        <f>(9/200)</f>
        <v>4.4999999999999998E-2</v>
      </c>
      <c r="V43">
        <f>0.07+0.045</f>
        <v>0.115</v>
      </c>
      <c r="W43">
        <f>0.07+0.045</f>
        <v>0.115</v>
      </c>
      <c r="X43">
        <f>0.07+0.045</f>
        <v>0.115</v>
      </c>
      <c r="AA43">
        <f>SQRT((ABS($C$44-$C$43)^2+(ABS($D$44-$D$43)^2)))</f>
        <v>25.03433838667733</v>
      </c>
      <c r="AB43">
        <f>SQRT((ABS($E$44-$E$43)^2+(ABS($F$44-$F$43)^2)))</f>
        <v>23.301780276466111</v>
      </c>
      <c r="AC43">
        <f>SQRT((ABS($G$44-$G$43)^2+(ABS($H$44-$H$43)^2)))</f>
        <v>24.587272528977188</v>
      </c>
      <c r="AK43">
        <f>1/0.115</f>
        <v>8.695652173913043</v>
      </c>
      <c r="AL43">
        <f>1/0.115</f>
        <v>8.695652173913043</v>
      </c>
      <c r="AM43">
        <f>1/0.115</f>
        <v>8.695652173913043</v>
      </c>
      <c r="AP43">
        <f t="shared" si="14"/>
        <v>217.68989901458548</v>
      </c>
      <c r="AQ43">
        <f t="shared" si="15"/>
        <v>202.62417631709661</v>
      </c>
      <c r="AR43">
        <f t="shared" si="16"/>
        <v>213.80236981719293</v>
      </c>
      <c r="AW43">
        <f>((0.07/0.115)*100)</f>
        <v>60.869565217391312</v>
      </c>
      <c r="AX43">
        <f>((0.07/0.115)*100)</f>
        <v>60.869565217391312</v>
      </c>
      <c r="AY43">
        <f>((0.07/0.115)*100)</f>
        <v>60.869565217391312</v>
      </c>
      <c r="BB43">
        <f>((0.045/0.115)*100)</f>
        <v>39.130434782608688</v>
      </c>
      <c r="BC43">
        <f>((0.045/0.115)*100)</f>
        <v>39.130434782608688</v>
      </c>
      <c r="BD43">
        <f>((0.045/0.115)*100)</f>
        <v>39.130434782608688</v>
      </c>
      <c r="BF43">
        <f>ABS($B$43-$D$43)</f>
        <v>1.1727270000000001</v>
      </c>
      <c r="BG43">
        <f>ABS($F$43-$H$43)</f>
        <v>4.0022720000000005</v>
      </c>
      <c r="BM43">
        <f>SQRT((ABS($C$43-$G$43)^2+(ABS($D$43-$H$43)^2)))</f>
        <v>1.506550177050205</v>
      </c>
      <c r="BO43">
        <f>SQRT((ABS($A$43-$G$44)^2+(ABS($B$43-$H$44)^2)))</f>
        <v>8.4405344085177969</v>
      </c>
      <c r="BP43">
        <f>SQRT((ABS($C$43-$E$43)^2+(ABS($D$43-$F$43)^2)))</f>
        <v>3.3143871053039358</v>
      </c>
      <c r="BR43">
        <f>DEGREES(ACOS((27.1260507369539^2+27.9590643368074^2-3.26654337765244^2)/(2*27.1260507369539*27.9590643368074)))</f>
        <v>6.5749604888321889</v>
      </c>
      <c r="BS43">
        <f>DEGREES(ACOS((4.32823560951816^2+28.7427937770229^2-27.1260507369539^2)/(2*4.32823560951816*28.7427937770229)))</f>
        <v>64.00318913907347</v>
      </c>
      <c r="BY43">
        <v>14</v>
      </c>
      <c r="BZ43">
        <v>6</v>
      </c>
      <c r="CA43">
        <v>5</v>
      </c>
      <c r="CB43">
        <v>5</v>
      </c>
      <c r="CC43">
        <v>14</v>
      </c>
      <c r="CD43">
        <v>6</v>
      </c>
      <c r="CE43">
        <v>5</v>
      </c>
      <c r="CF43">
        <v>13</v>
      </c>
      <c r="CG43">
        <v>14</v>
      </c>
      <c r="CH43">
        <v>7</v>
      </c>
      <c r="CI43">
        <v>4</v>
      </c>
      <c r="CJ43">
        <v>13</v>
      </c>
      <c r="CL43">
        <v>11</v>
      </c>
      <c r="CM43">
        <v>3</v>
      </c>
      <c r="CN43">
        <v>3</v>
      </c>
      <c r="CO43">
        <v>4</v>
      </c>
      <c r="CP43">
        <v>9</v>
      </c>
      <c r="CQ43">
        <v>4</v>
      </c>
      <c r="CR43">
        <v>0</v>
      </c>
      <c r="CS43">
        <v>0</v>
      </c>
      <c r="CT43">
        <v>9</v>
      </c>
      <c r="CU43">
        <v>3</v>
      </c>
      <c r="CV43">
        <v>0</v>
      </c>
      <c r="CW43">
        <v>8</v>
      </c>
      <c r="CX43">
        <v>9</v>
      </c>
      <c r="CY43">
        <v>4</v>
      </c>
      <c r="CZ43">
        <v>0</v>
      </c>
      <c r="DA43">
        <v>8</v>
      </c>
      <c r="DF43">
        <f>((6/14)*100)</f>
        <v>42.857142857142854</v>
      </c>
      <c r="DG43">
        <f>((5/14)*100)</f>
        <v>35.714285714285715</v>
      </c>
      <c r="DH43">
        <f>((5/14)*100)</f>
        <v>35.714285714285715</v>
      </c>
      <c r="DI43">
        <f>((6/14)*100)</f>
        <v>42.857142857142854</v>
      </c>
      <c r="DJ43">
        <f>((5/14)*100)</f>
        <v>35.714285714285715</v>
      </c>
      <c r="DK43">
        <f>((13/14)*100)</f>
        <v>92.857142857142861</v>
      </c>
      <c r="DL43">
        <f>((7/14)*100)</f>
        <v>50</v>
      </c>
      <c r="DM43">
        <f>((4/14)*100)</f>
        <v>28.571428571428569</v>
      </c>
      <c r="DN43">
        <f>((13/14)*100)</f>
        <v>92.857142857142861</v>
      </c>
      <c r="DP43">
        <f>((3/11)*100)</f>
        <v>27.27272727272727</v>
      </c>
      <c r="DQ43">
        <f>((3/11)*100)</f>
        <v>27.27272727272727</v>
      </c>
      <c r="DR43">
        <f>((4/11)*100)</f>
        <v>36.363636363636367</v>
      </c>
      <c r="DS43">
        <f>((4/9)*100)</f>
        <v>44.444444444444443</v>
      </c>
      <c r="DT43">
        <f>((0/9)*100)</f>
        <v>0</v>
      </c>
      <c r="DU43">
        <f>((0/9)*100)</f>
        <v>0</v>
      </c>
      <c r="DV43">
        <f>((3/9)*100)</f>
        <v>33.333333333333329</v>
      </c>
      <c r="DW43">
        <f>((0/9)*100)</f>
        <v>0</v>
      </c>
      <c r="DX43">
        <f>((8/9)*100)</f>
        <v>88.888888888888886</v>
      </c>
      <c r="DY43">
        <f>((4/9)*100)</f>
        <v>44.444444444444443</v>
      </c>
      <c r="DZ43">
        <f>((0/9)*100)</f>
        <v>0</v>
      </c>
      <c r="EA43">
        <f>((8/9)*100)</f>
        <v>88.888888888888886</v>
      </c>
    </row>
    <row r="44" spans="1:131" x14ac:dyDescent="0.25">
      <c r="C44">
        <v>257.08464300000003</v>
      </c>
      <c r="D44">
        <v>5.3004540000000002</v>
      </c>
      <c r="E44">
        <v>256.27560299999999</v>
      </c>
      <c r="F44">
        <v>8.2298980000000004</v>
      </c>
      <c r="G44">
        <v>257.89338199999997</v>
      </c>
      <c r="H44">
        <v>4.153232</v>
      </c>
      <c r="Q44">
        <f>(10/200)</f>
        <v>0.05</v>
      </c>
      <c r="BG44">
        <f>ABS($F$44-$H$44)</f>
        <v>4.0766660000000003</v>
      </c>
      <c r="BI44">
        <v>2.105963</v>
      </c>
      <c r="BJ44">
        <v>2.9333309999999999</v>
      </c>
      <c r="BP44">
        <f>SQRT((ABS($C$44-$E$44)^2+(ABS($D$44-$F$44)^2)))</f>
        <v>3.0391097167980075</v>
      </c>
      <c r="BR44">
        <f>DEGREES(ACOS((19.4275085175904^2+20.4696484947527^2-4.19246520161158^2)/(2*19.4275085175904*20.4696484947527)))</f>
        <v>11.687773898372932</v>
      </c>
      <c r="BS44">
        <f>DEGREES(ACOS((3.26654337765244^2+20.0728214050235^2-19.4275085175904^2)/(2*3.26654337765244*20.0728214050235)))</f>
        <v>73.993641897262478</v>
      </c>
      <c r="CP44">
        <v>10</v>
      </c>
      <c r="CQ44">
        <v>3</v>
      </c>
      <c r="CR44">
        <v>1</v>
      </c>
      <c r="CS44">
        <v>0</v>
      </c>
      <c r="DS44">
        <f>((3/10)*100)</f>
        <v>30</v>
      </c>
      <c r="DT44">
        <f>((1/10)*100)</f>
        <v>10</v>
      </c>
      <c r="DU44">
        <f>((0/10)*100)</f>
        <v>0</v>
      </c>
    </row>
    <row r="45" spans="1:131" x14ac:dyDescent="0.25">
      <c r="A45" t="s">
        <v>22</v>
      </c>
      <c r="B45" t="s">
        <v>22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BR45">
        <f>DEGREES(ACOS((24.8332192740485^2+25.6125341131058^2-4.04753411284451^2)/(2*24.8332192740485*25.6125341131058)))</f>
        <v>9.0326904506153873</v>
      </c>
      <c r="BS45">
        <f>DEGREES(ACOS((4.19246520161158^2+25.5604735003063^2-24.8332192740485^2)/(2*4.19246520161158*25.5604735003063)))</f>
        <v>75.344304988412006</v>
      </c>
    </row>
    <row r="46" spans="1:131" x14ac:dyDescent="0.25">
      <c r="A46">
        <v>48.331251999999999</v>
      </c>
      <c r="B46">
        <v>7.29474</v>
      </c>
      <c r="C46">
        <v>58.966407000000004</v>
      </c>
      <c r="D46">
        <v>5.4327079999999999</v>
      </c>
      <c r="E46">
        <v>47.450885</v>
      </c>
      <c r="F46">
        <v>8.4518749999999994</v>
      </c>
      <c r="G46">
        <v>39.524478000000002</v>
      </c>
      <c r="H46">
        <v>5.2509370000000004</v>
      </c>
      <c r="K46">
        <f>(14/200)</f>
        <v>7.0000000000000007E-2</v>
      </c>
      <c r="L46">
        <f>(14/200)</f>
        <v>7.0000000000000007E-2</v>
      </c>
      <c r="M46">
        <f>(12/200)</f>
        <v>0.06</v>
      </c>
      <c r="N46">
        <f>(16/200)</f>
        <v>0.08</v>
      </c>
      <c r="P46">
        <f>(15/200)</f>
        <v>7.4999999999999997E-2</v>
      </c>
      <c r="Q46">
        <f>(15/200)</f>
        <v>7.4999999999999997E-2</v>
      </c>
      <c r="R46">
        <f>(13/200)</f>
        <v>6.5000000000000002E-2</v>
      </c>
      <c r="S46">
        <f>(15/200)</f>
        <v>7.4999999999999997E-2</v>
      </c>
      <c r="U46">
        <f>0.07+0.075</f>
        <v>0.14500000000000002</v>
      </c>
      <c r="V46">
        <f>0.07+0.075</f>
        <v>0.14500000000000002</v>
      </c>
      <c r="W46">
        <f>0.06+0.065</f>
        <v>0.125</v>
      </c>
      <c r="X46">
        <f>0.08+0.075</f>
        <v>0.155</v>
      </c>
      <c r="Z46">
        <f>SQRT((ABS($A$47-$A$46)^2+(ABS($B$47-$B$46)^2)))</f>
        <v>17.234955015192501</v>
      </c>
      <c r="AA46">
        <f>SQRT((ABS($C$47-$C$46)^2+(ABS($D$47-$D$46)^2)))</f>
        <v>17.633801264879708</v>
      </c>
      <c r="AB46">
        <f>SQRT((ABS($E$47-$E$46)^2+(ABS($F$47-$F$46)^2)))</f>
        <v>15.90664750382459</v>
      </c>
      <c r="AC46">
        <f>SQRT((ABS($G$47-$G$46)^2+(ABS($H$47-$H$46)^2)))</f>
        <v>20.294787015636128</v>
      </c>
      <c r="AJ46">
        <f>1/0.145</f>
        <v>6.8965517241379315</v>
      </c>
      <c r="AK46">
        <f>1/0.145</f>
        <v>6.8965517241379315</v>
      </c>
      <c r="AL46">
        <f>1/0.125</f>
        <v>8</v>
      </c>
      <c r="AM46">
        <f>1/0.155</f>
        <v>6.4516129032258069</v>
      </c>
      <c r="AO46">
        <f t="shared" ref="AO46:AO55" si="18">$Z46/$U46</f>
        <v>118.86175872546551</v>
      </c>
      <c r="AP46">
        <f t="shared" ref="AP46:AP54" si="19">$AA46/$V46</f>
        <v>121.61242251641175</v>
      </c>
      <c r="AQ46">
        <f t="shared" ref="AQ46:AQ55" si="20">$AB46/$W46</f>
        <v>127.25318003059672</v>
      </c>
      <c r="AR46">
        <f t="shared" ref="AR46:AR55" si="21">$AC46/$X46</f>
        <v>130.9341097782976</v>
      </c>
      <c r="AV46">
        <f>((0.07/0.145)*100)</f>
        <v>48.275862068965523</v>
      </c>
      <c r="AW46">
        <f>((0.07/0.145)*100)</f>
        <v>48.275862068965523</v>
      </c>
      <c r="AX46">
        <f>((0.06/0.125)*100)</f>
        <v>48</v>
      </c>
      <c r="AY46">
        <f>((0.08/0.155)*100)</f>
        <v>51.612903225806448</v>
      </c>
      <c r="BA46">
        <f>((0.075/0.145)*100)</f>
        <v>51.724137931034484</v>
      </c>
      <c r="BB46">
        <f>((0.075/0.145)*100)</f>
        <v>51.724137931034484</v>
      </c>
      <c r="BC46">
        <f>((0.065/0.125)*100)</f>
        <v>52</v>
      </c>
      <c r="BD46">
        <f>((0.075/0.155)*100)</f>
        <v>48.387096774193544</v>
      </c>
      <c r="BF46">
        <f>ABS($B$46-$D$46)</f>
        <v>1.8620320000000001</v>
      </c>
      <c r="BG46">
        <f>ABS($F$46-$H$46)</f>
        <v>3.200937999999999</v>
      </c>
      <c r="BL46">
        <f>SQRT((ABS($A$46-$E$46)^2+(ABS($B$46-$F$46)^2)))</f>
        <v>1.4539626759012756</v>
      </c>
      <c r="BM46">
        <f>SQRT((ABS($C$46-$G$47)^2+(ABS($D$46-$H$47)^2)))</f>
        <v>1.0100960188046444</v>
      </c>
      <c r="BO46">
        <f>SQRT((ABS($A$46-$G$46)^2+(ABS($B$46-$H$46)^2)))</f>
        <v>9.0408184911480749</v>
      </c>
      <c r="BP46">
        <f>SQRT((ABS($C$46-$E$47)^2+(ABS($D$46-$F$47)^2)))</f>
        <v>5.0758510204871046</v>
      </c>
      <c r="BR46">
        <f>DEGREES(ACOS((21.1386845315395^2+21.9112046849336^2-3.89837590725689^2)/(2*21.1386845315395*21.9112046849336)))</f>
        <v>10.186082132708943</v>
      </c>
      <c r="BS46">
        <f>DEGREES(ACOS((4.04753411284451^2+22.0300844748707^2-21.1386845315395^2)/(2*4.04753411284451*22.0300844748707)))</f>
        <v>72.082875906529779</v>
      </c>
      <c r="BU46">
        <v>14</v>
      </c>
      <c r="BV46">
        <v>3</v>
      </c>
      <c r="BW46">
        <v>1</v>
      </c>
      <c r="BX46">
        <v>11</v>
      </c>
      <c r="BY46">
        <v>14</v>
      </c>
      <c r="BZ46">
        <v>5</v>
      </c>
      <c r="CA46">
        <v>8</v>
      </c>
      <c r="CB46">
        <v>1</v>
      </c>
      <c r="CC46">
        <v>12</v>
      </c>
      <c r="CD46">
        <v>0</v>
      </c>
      <c r="CE46">
        <v>8</v>
      </c>
      <c r="CF46">
        <v>5</v>
      </c>
      <c r="CG46">
        <v>16</v>
      </c>
      <c r="CH46">
        <v>11</v>
      </c>
      <c r="CI46">
        <v>1</v>
      </c>
      <c r="CJ46">
        <v>5</v>
      </c>
      <c r="CL46">
        <v>15</v>
      </c>
      <c r="CM46">
        <v>0</v>
      </c>
      <c r="CN46">
        <v>0</v>
      </c>
      <c r="CO46">
        <v>12</v>
      </c>
      <c r="CP46">
        <v>15</v>
      </c>
      <c r="CQ46">
        <v>4</v>
      </c>
      <c r="CR46">
        <v>11</v>
      </c>
      <c r="CS46">
        <v>0</v>
      </c>
      <c r="CT46">
        <v>13</v>
      </c>
      <c r="CU46">
        <v>0</v>
      </c>
      <c r="CV46">
        <v>11</v>
      </c>
      <c r="CW46">
        <v>2</v>
      </c>
      <c r="CX46">
        <v>15</v>
      </c>
      <c r="CY46">
        <v>12</v>
      </c>
      <c r="CZ46">
        <v>0</v>
      </c>
      <c r="DA46">
        <v>2</v>
      </c>
      <c r="DC46">
        <f>((3/14)*100)</f>
        <v>21.428571428571427</v>
      </c>
      <c r="DD46">
        <f>((1/14)*100)</f>
        <v>7.1428571428571423</v>
      </c>
      <c r="DE46">
        <f>((11/14)*100)</f>
        <v>78.571428571428569</v>
      </c>
      <c r="DF46">
        <f>((5/14)*100)</f>
        <v>35.714285714285715</v>
      </c>
      <c r="DG46">
        <f>((8/14)*100)</f>
        <v>57.142857142857139</v>
      </c>
      <c r="DH46">
        <f>((1/14)*100)</f>
        <v>7.1428571428571423</v>
      </c>
      <c r="DI46">
        <f>((0/12)*100)</f>
        <v>0</v>
      </c>
      <c r="DJ46">
        <f>((8/12)*100)</f>
        <v>66.666666666666657</v>
      </c>
      <c r="DK46">
        <f>((5/12)*100)</f>
        <v>41.666666666666671</v>
      </c>
      <c r="DL46">
        <f>((11/16)*100)</f>
        <v>68.75</v>
      </c>
      <c r="DM46">
        <f>((1/16)*100)</f>
        <v>6.25</v>
      </c>
      <c r="DN46">
        <f>((5/16)*100)</f>
        <v>31.25</v>
      </c>
      <c r="DP46">
        <f>((0/15)*100)</f>
        <v>0</v>
      </c>
      <c r="DQ46">
        <f>((0/15)*100)</f>
        <v>0</v>
      </c>
      <c r="DR46">
        <f>((12/15)*100)</f>
        <v>80</v>
      </c>
      <c r="DS46">
        <f>((4/15)*100)</f>
        <v>26.666666666666668</v>
      </c>
      <c r="DT46">
        <f>((11/15)*100)</f>
        <v>73.333333333333329</v>
      </c>
      <c r="DU46">
        <f>((0/15)*100)</f>
        <v>0</v>
      </c>
      <c r="DV46">
        <f>((0/13)*100)</f>
        <v>0</v>
      </c>
      <c r="DW46">
        <f>((11/13)*100)</f>
        <v>84.615384615384613</v>
      </c>
      <c r="DX46">
        <f>((2/13)*100)</f>
        <v>15.384615384615385</v>
      </c>
      <c r="DY46">
        <f>((12/15)*100)</f>
        <v>80</v>
      </c>
      <c r="DZ46">
        <f>((0/15)*100)</f>
        <v>0</v>
      </c>
      <c r="EA46">
        <f>((2/15)*100)</f>
        <v>13.333333333333334</v>
      </c>
    </row>
    <row r="47" spans="1:131" x14ac:dyDescent="0.25">
      <c r="A47">
        <v>65.565055000000001</v>
      </c>
      <c r="B47">
        <v>7.4940100000000003</v>
      </c>
      <c r="C47">
        <v>76.55299500000001</v>
      </c>
      <c r="D47">
        <v>6.7222309999999998</v>
      </c>
      <c r="E47">
        <v>63.350833000000002</v>
      </c>
      <c r="F47">
        <v>7.9902600000000001</v>
      </c>
      <c r="G47">
        <v>59.815989999999999</v>
      </c>
      <c r="H47">
        <v>4.8863539999999999</v>
      </c>
      <c r="K47">
        <f>(12/200)</f>
        <v>0.06</v>
      </c>
      <c r="L47">
        <f>(13/200)</f>
        <v>6.5000000000000002E-2</v>
      </c>
      <c r="M47">
        <f>(11/200)</f>
        <v>5.5E-2</v>
      </c>
      <c r="N47">
        <f>(15/200)</f>
        <v>7.4999999999999997E-2</v>
      </c>
      <c r="P47">
        <f>(13/200)</f>
        <v>6.5000000000000002E-2</v>
      </c>
      <c r="Q47">
        <f>(11/200)</f>
        <v>5.5E-2</v>
      </c>
      <c r="R47">
        <f>(11/200)</f>
        <v>5.5E-2</v>
      </c>
      <c r="S47">
        <f>(13/200)</f>
        <v>6.5000000000000002E-2</v>
      </c>
      <c r="U47">
        <f>0.06+0.065</f>
        <v>0.125</v>
      </c>
      <c r="V47">
        <f>0.065+0.055</f>
        <v>0.12</v>
      </c>
      <c r="W47">
        <f>0.055+0.055</f>
        <v>0.11</v>
      </c>
      <c r="X47">
        <f>0.075+0.065</f>
        <v>0.14000000000000001</v>
      </c>
      <c r="Z47">
        <f>SQRT((ABS($A$48-$A$47)^2+(ABS($B$48-$B$47)^2)))</f>
        <v>15.413771744518925</v>
      </c>
      <c r="AA47">
        <f>SQRT((ABS($C$48-$C$47)^2+(ABS($D$48-$D$47)^2)))</f>
        <v>18.987700639640092</v>
      </c>
      <c r="AB47">
        <f>SQRT((ABS($E$48-$E$47)^2+(ABS($F$48-$F$47)^2)))</f>
        <v>16.654821880919211</v>
      </c>
      <c r="AC47">
        <f>SQRT((ABS($G$48-$G$47)^2+(ABS($H$48-$H$47)^2)))</f>
        <v>18.968893964796695</v>
      </c>
      <c r="AJ47">
        <f>1/0.125</f>
        <v>8</v>
      </c>
      <c r="AK47">
        <f>1/0.12</f>
        <v>8.3333333333333339</v>
      </c>
      <c r="AL47">
        <f>1/0.11</f>
        <v>9.0909090909090917</v>
      </c>
      <c r="AM47">
        <f>1/0.14</f>
        <v>7.1428571428571423</v>
      </c>
      <c r="AO47">
        <f t="shared" si="18"/>
        <v>123.3101739561514</v>
      </c>
      <c r="AP47">
        <f t="shared" si="19"/>
        <v>158.23083866366744</v>
      </c>
      <c r="AQ47">
        <f t="shared" si="20"/>
        <v>151.40747164472009</v>
      </c>
      <c r="AR47">
        <f t="shared" si="21"/>
        <v>135.49209974854782</v>
      </c>
      <c r="AV47">
        <f>((0.06/0.125)*100)</f>
        <v>48</v>
      </c>
      <c r="AW47">
        <f>((0.065/0.12)*100)</f>
        <v>54.166666666666671</v>
      </c>
      <c r="AX47">
        <f>((0.055/0.11)*100)</f>
        <v>50</v>
      </c>
      <c r="AY47">
        <f>((0.075/0.14)*100)</f>
        <v>53.571428571428569</v>
      </c>
      <c r="BA47">
        <f>((0.065/0.125)*100)</f>
        <v>52</v>
      </c>
      <c r="BB47">
        <f>((0.055/0.12)*100)</f>
        <v>45.833333333333336</v>
      </c>
      <c r="BC47">
        <f>((0.055/0.11)*100)</f>
        <v>50</v>
      </c>
      <c r="BD47">
        <f>((0.065/0.14)*100)</f>
        <v>46.428571428571423</v>
      </c>
      <c r="BF47">
        <f>ABS($B$47-$D$47)</f>
        <v>0.77177900000000044</v>
      </c>
      <c r="BG47">
        <f>ABS($F$47-$H$47)</f>
        <v>3.1039060000000003</v>
      </c>
      <c r="BL47">
        <f>SQRT((ABS($A$47-$E$47)^2+(ABS($B$47-$F$47)^2)))</f>
        <v>2.2691503096498473</v>
      </c>
      <c r="BM47">
        <f>SQRT((ABS($C$47-$G$48)^2+(ABS($D$47-$H$48)^2)))</f>
        <v>2.3883945770299371</v>
      </c>
      <c r="BO47">
        <f>SQRT((ABS($A$47-$G$47)^2+(ABS($B$47-$H$47)^2)))</f>
        <v>6.3128138091156325</v>
      </c>
      <c r="BP47">
        <f>SQRT((ABS($C$47-$E$48)^2+(ABS($D$47-$F$48)^2)))</f>
        <v>4.2182428973524049</v>
      </c>
      <c r="BR47">
        <f>DEGREES(ACOS((22.1202746145942^2+23.7166088738566^2-4.83953903886403^2)/(2*22.1202746145942*23.7166088738566)))</f>
        <v>11.447604431522105</v>
      </c>
      <c r="BS47">
        <f>DEGREES(ACOS((3.89837590725689^2+22.8326531527361^2-22.1202746145942^2)/(2*3.89837590725689*22.8326531527361)))</f>
        <v>74.617894506623486</v>
      </c>
      <c r="BU47">
        <v>12</v>
      </c>
      <c r="BV47">
        <v>5</v>
      </c>
      <c r="BW47">
        <v>2</v>
      </c>
      <c r="BX47">
        <v>7</v>
      </c>
      <c r="BY47">
        <v>13</v>
      </c>
      <c r="BZ47">
        <v>7</v>
      </c>
      <c r="CA47">
        <v>5</v>
      </c>
      <c r="CB47">
        <v>4</v>
      </c>
      <c r="CC47">
        <v>11</v>
      </c>
      <c r="CD47">
        <v>2</v>
      </c>
      <c r="CE47">
        <v>5</v>
      </c>
      <c r="CF47">
        <v>10</v>
      </c>
      <c r="CG47">
        <v>15</v>
      </c>
      <c r="CH47">
        <v>7</v>
      </c>
      <c r="CI47">
        <v>4</v>
      </c>
      <c r="CJ47">
        <v>10</v>
      </c>
      <c r="CL47">
        <v>13</v>
      </c>
      <c r="CM47">
        <v>4</v>
      </c>
      <c r="CN47">
        <v>1</v>
      </c>
      <c r="CO47">
        <v>8</v>
      </c>
      <c r="CP47">
        <v>11</v>
      </c>
      <c r="CQ47">
        <v>4</v>
      </c>
      <c r="CR47">
        <v>5</v>
      </c>
      <c r="CS47">
        <v>0</v>
      </c>
      <c r="CT47">
        <v>11</v>
      </c>
      <c r="CU47">
        <v>1</v>
      </c>
      <c r="CV47">
        <v>5</v>
      </c>
      <c r="CW47">
        <v>6</v>
      </c>
      <c r="CX47">
        <v>13</v>
      </c>
      <c r="CY47">
        <v>8</v>
      </c>
      <c r="CZ47">
        <v>0</v>
      </c>
      <c r="DA47">
        <v>6</v>
      </c>
      <c r="DC47">
        <f>((5/12)*100)</f>
        <v>41.666666666666671</v>
      </c>
      <c r="DD47">
        <f>((2/12)*100)</f>
        <v>16.666666666666664</v>
      </c>
      <c r="DE47">
        <f>((7/12)*100)</f>
        <v>58.333333333333336</v>
      </c>
      <c r="DF47">
        <f>((7/13)*100)</f>
        <v>53.846153846153847</v>
      </c>
      <c r="DG47">
        <f>((5/13)*100)</f>
        <v>38.461538461538467</v>
      </c>
      <c r="DH47">
        <f>((4/13)*100)</f>
        <v>30.76923076923077</v>
      </c>
      <c r="DI47">
        <f>((2/11)*100)</f>
        <v>18.181818181818183</v>
      </c>
      <c r="DJ47">
        <f>((5/11)*100)</f>
        <v>45.454545454545453</v>
      </c>
      <c r="DK47">
        <f>((10/11)*100)</f>
        <v>90.909090909090907</v>
      </c>
      <c r="DL47">
        <f>((7/15)*100)</f>
        <v>46.666666666666664</v>
      </c>
      <c r="DM47">
        <f>((4/15)*100)</f>
        <v>26.666666666666668</v>
      </c>
      <c r="DN47">
        <f>((10/15)*100)</f>
        <v>66.666666666666657</v>
      </c>
      <c r="DP47">
        <f>((4/13)*100)</f>
        <v>30.76923076923077</v>
      </c>
      <c r="DQ47">
        <f>((1/13)*100)</f>
        <v>7.6923076923076925</v>
      </c>
      <c r="DR47">
        <f>((8/13)*100)</f>
        <v>61.53846153846154</v>
      </c>
      <c r="DS47">
        <f>((4/11)*100)</f>
        <v>36.363636363636367</v>
      </c>
      <c r="DT47">
        <f>((5/11)*100)</f>
        <v>45.454545454545453</v>
      </c>
      <c r="DU47">
        <f>((0/11)*100)</f>
        <v>0</v>
      </c>
      <c r="DV47">
        <f>((1/11)*100)</f>
        <v>9.0909090909090917</v>
      </c>
      <c r="DW47">
        <f>((5/11)*100)</f>
        <v>45.454545454545453</v>
      </c>
      <c r="DX47">
        <f>((6/11)*100)</f>
        <v>54.54545454545454</v>
      </c>
      <c r="DY47">
        <f>((8/13)*100)</f>
        <v>61.53846153846154</v>
      </c>
      <c r="DZ47">
        <f>((0/13)*100)</f>
        <v>0</v>
      </c>
      <c r="EA47">
        <f>((6/13)*100)</f>
        <v>46.153846153846153</v>
      </c>
    </row>
    <row r="48" spans="1:131" x14ac:dyDescent="0.25">
      <c r="A48">
        <v>80.966386</v>
      </c>
      <c r="B48">
        <v>8.1131729999999997</v>
      </c>
      <c r="C48">
        <v>95.502885000000006</v>
      </c>
      <c r="D48">
        <v>5.5245480000000002</v>
      </c>
      <c r="E48">
        <v>79.961085000000011</v>
      </c>
      <c r="F48">
        <v>9.2078889999999998</v>
      </c>
      <c r="G48">
        <v>78.762164000000013</v>
      </c>
      <c r="H48">
        <v>5.8144859999999996</v>
      </c>
      <c r="K48">
        <f>(15/200)</f>
        <v>7.4999999999999997E-2</v>
      </c>
      <c r="L48">
        <f>(13/200)</f>
        <v>6.5000000000000002E-2</v>
      </c>
      <c r="M48">
        <f>(15/200)</f>
        <v>7.4999999999999997E-2</v>
      </c>
      <c r="N48">
        <f>(12/200)</f>
        <v>0.06</v>
      </c>
      <c r="P48">
        <f>(10/200)</f>
        <v>0.05</v>
      </c>
      <c r="Q48">
        <f>(9/200)</f>
        <v>4.4999999999999998E-2</v>
      </c>
      <c r="R48">
        <f>(10/200)</f>
        <v>0.05</v>
      </c>
      <c r="S48">
        <f>(10/200)</f>
        <v>0.05</v>
      </c>
      <c r="U48">
        <f>0.075+0.05</f>
        <v>0.125</v>
      </c>
      <c r="V48">
        <f>0.065+0.045</f>
        <v>0.11</v>
      </c>
      <c r="W48">
        <f>0.075+0.05</f>
        <v>0.125</v>
      </c>
      <c r="X48">
        <f>0.06+0.05</f>
        <v>0.11</v>
      </c>
      <c r="Z48">
        <f>SQRT((ABS($A$49-$A$48)^2+(ABS($B$49-$B$48)^2)))</f>
        <v>21.88492429171793</v>
      </c>
      <c r="AA48">
        <f>SQRT((ABS($C$49-$C$48)^2+(ABS($D$49-$D$48)^2)))</f>
        <v>23.075342697113982</v>
      </c>
      <c r="AB48">
        <f>SQRT((ABS($E$49-$E$48)^2+(ABS($F$49-$F$48)^2)))</f>
        <v>22.868344160229924</v>
      </c>
      <c r="AC48">
        <f>SQRT((ABS($G$49-$G$48)^2+(ABS($H$49-$H$48)^2)))</f>
        <v>20.496549620039492</v>
      </c>
      <c r="AJ48">
        <f>1/0.125</f>
        <v>8</v>
      </c>
      <c r="AK48">
        <f>1/0.11</f>
        <v>9.0909090909090917</v>
      </c>
      <c r="AL48">
        <f>1/0.125</f>
        <v>8</v>
      </c>
      <c r="AM48">
        <f>1/0.11</f>
        <v>9.0909090909090917</v>
      </c>
      <c r="AO48">
        <f t="shared" si="18"/>
        <v>175.07939433374344</v>
      </c>
      <c r="AP48">
        <f t="shared" si="19"/>
        <v>209.7758427010362</v>
      </c>
      <c r="AQ48">
        <f t="shared" si="20"/>
        <v>182.94675328183939</v>
      </c>
      <c r="AR48">
        <f t="shared" si="21"/>
        <v>186.3322692730863</v>
      </c>
      <c r="AV48">
        <f>((0.075/0.125)*100)</f>
        <v>60</v>
      </c>
      <c r="AW48">
        <f>((0.065/0.11)*100)</f>
        <v>59.090909090909093</v>
      </c>
      <c r="AX48">
        <f>((0.075/0.125)*100)</f>
        <v>60</v>
      </c>
      <c r="AY48">
        <f>((0.06/0.11)*100)</f>
        <v>54.54545454545454</v>
      </c>
      <c r="BA48">
        <f>((0.05/0.125)*100)</f>
        <v>40</v>
      </c>
      <c r="BB48">
        <f>((0.045/0.11)*100)</f>
        <v>40.909090909090907</v>
      </c>
      <c r="BC48">
        <f>((0.05/0.125)*100)</f>
        <v>40</v>
      </c>
      <c r="BD48">
        <f>((0.05/0.11)*100)</f>
        <v>45.45454545454546</v>
      </c>
      <c r="BF48">
        <f>ABS($B$48-$D$48)</f>
        <v>2.5886249999999995</v>
      </c>
      <c r="BG48">
        <f>ABS($F$48-$H$48)</f>
        <v>3.3934030000000002</v>
      </c>
      <c r="BL48">
        <f>SQRT((ABS($A$48-$E$48)^2+(ABS($B$48-$F$48)^2)))</f>
        <v>1.4862816762837983</v>
      </c>
      <c r="BM48">
        <f>SQRT((ABS($C$48-$G$49)^2+(ABS($D$48-$H$49)^2)))</f>
        <v>3.8726767257389376</v>
      </c>
      <c r="BO48">
        <f>SQRT((ABS($A$48-$G$48)^2+(ABS($B$48-$H$48)^2)))</f>
        <v>3.1847380660350928</v>
      </c>
      <c r="BP48">
        <f>SQRT((ABS($C$48-$E$49)^2+(ABS($D$48-$F$49)^2)))</f>
        <v>7.7214755984219172</v>
      </c>
      <c r="BR48" t="e">
        <f>DEGREES(ACOS((4.21878647926641^2+0^2-4.21878647926641^2)/(2*4.21878647926641*0)))</f>
        <v>#DIV/0!</v>
      </c>
      <c r="BS48" t="e">
        <f>DEGREES(ACOS((4.21878647926641^2+0^2-4.21878647926641^2)/(2*4.21878647926641*0)))</f>
        <v>#DIV/0!</v>
      </c>
      <c r="BU48">
        <v>15</v>
      </c>
      <c r="BV48">
        <v>7</v>
      </c>
      <c r="BW48">
        <v>6</v>
      </c>
      <c r="BX48">
        <v>7</v>
      </c>
      <c r="BY48">
        <v>13</v>
      </c>
      <c r="BZ48">
        <v>6</v>
      </c>
      <c r="CA48">
        <v>8</v>
      </c>
      <c r="CB48">
        <v>4</v>
      </c>
      <c r="CC48">
        <v>15</v>
      </c>
      <c r="CD48">
        <v>7</v>
      </c>
      <c r="CE48">
        <v>8</v>
      </c>
      <c r="CF48">
        <v>11</v>
      </c>
      <c r="CG48">
        <v>12</v>
      </c>
      <c r="CH48">
        <v>7</v>
      </c>
      <c r="CI48">
        <v>4</v>
      </c>
      <c r="CJ48">
        <v>11</v>
      </c>
      <c r="CL48">
        <v>10</v>
      </c>
      <c r="CM48">
        <v>4</v>
      </c>
      <c r="CN48">
        <v>1</v>
      </c>
      <c r="CO48">
        <v>2</v>
      </c>
      <c r="CP48">
        <v>9</v>
      </c>
      <c r="CQ48">
        <v>1</v>
      </c>
      <c r="CR48">
        <v>2</v>
      </c>
      <c r="CS48">
        <v>1</v>
      </c>
      <c r="CT48">
        <v>10</v>
      </c>
      <c r="CU48">
        <v>1</v>
      </c>
      <c r="CV48">
        <v>2</v>
      </c>
      <c r="CW48">
        <v>9</v>
      </c>
      <c r="CX48">
        <v>10</v>
      </c>
      <c r="CY48">
        <v>2</v>
      </c>
      <c r="CZ48">
        <v>1</v>
      </c>
      <c r="DA48">
        <v>9</v>
      </c>
      <c r="DC48">
        <f>((7/15)*100)</f>
        <v>46.666666666666664</v>
      </c>
      <c r="DD48">
        <f>((6/15)*100)</f>
        <v>40</v>
      </c>
      <c r="DE48">
        <f>((7/15)*100)</f>
        <v>46.666666666666664</v>
      </c>
      <c r="DF48">
        <f>((6/13)*100)</f>
        <v>46.153846153846153</v>
      </c>
      <c r="DG48">
        <f>((8/13)*100)</f>
        <v>61.53846153846154</v>
      </c>
      <c r="DH48">
        <f>((4/13)*100)</f>
        <v>30.76923076923077</v>
      </c>
      <c r="DI48">
        <f>((7/15)*100)</f>
        <v>46.666666666666664</v>
      </c>
      <c r="DJ48">
        <f>((8/15)*100)</f>
        <v>53.333333333333336</v>
      </c>
      <c r="DK48">
        <f>((11/15)*100)</f>
        <v>73.333333333333329</v>
      </c>
      <c r="DL48">
        <f>((7/12)*100)</f>
        <v>58.333333333333336</v>
      </c>
      <c r="DM48">
        <f>((4/12)*100)</f>
        <v>33.333333333333329</v>
      </c>
      <c r="DN48">
        <f>((11/12)*100)</f>
        <v>91.666666666666657</v>
      </c>
      <c r="DP48">
        <f>((4/10)*100)</f>
        <v>40</v>
      </c>
      <c r="DQ48">
        <f>((1/10)*100)</f>
        <v>10</v>
      </c>
      <c r="DR48">
        <f>((2/10)*100)</f>
        <v>20</v>
      </c>
      <c r="DS48">
        <f>((1/9)*100)</f>
        <v>11.111111111111111</v>
      </c>
      <c r="DT48">
        <f>((2/9)*100)</f>
        <v>22.222222222222221</v>
      </c>
      <c r="DU48">
        <f>((1/9)*100)</f>
        <v>11.111111111111111</v>
      </c>
      <c r="DV48">
        <f>((1/10)*100)</f>
        <v>10</v>
      </c>
      <c r="DW48">
        <f>((2/10)*100)</f>
        <v>20</v>
      </c>
      <c r="DX48">
        <f>((9/10)*100)</f>
        <v>90</v>
      </c>
      <c r="DY48">
        <f>((2/10)*100)</f>
        <v>20</v>
      </c>
      <c r="DZ48">
        <f>((1/10)*100)</f>
        <v>10</v>
      </c>
      <c r="EA48">
        <f>((9/10)*100)</f>
        <v>90</v>
      </c>
    </row>
    <row r="49" spans="1:131" x14ac:dyDescent="0.25">
      <c r="A49">
        <v>102.79009900000001</v>
      </c>
      <c r="B49">
        <v>6.4774890000000003</v>
      </c>
      <c r="C49">
        <v>118.55855099999999</v>
      </c>
      <c r="D49">
        <v>4.5718120000000004</v>
      </c>
      <c r="E49">
        <v>102.80004400000001</v>
      </c>
      <c r="F49">
        <v>8.0489599999999992</v>
      </c>
      <c r="G49">
        <v>99.210189000000014</v>
      </c>
      <c r="H49">
        <v>4.4049399999999999</v>
      </c>
      <c r="K49">
        <f>(12/200)</f>
        <v>0.06</v>
      </c>
      <c r="L49">
        <f>(11/200)</f>
        <v>5.5E-2</v>
      </c>
      <c r="M49">
        <f>(12/200)</f>
        <v>0.06</v>
      </c>
      <c r="N49">
        <f>(13/200)</f>
        <v>6.5000000000000002E-2</v>
      </c>
      <c r="P49">
        <f>(8/200)</f>
        <v>0.04</v>
      </c>
      <c r="Q49">
        <f>(11/200)</f>
        <v>5.5E-2</v>
      </c>
      <c r="R49">
        <f>(9/200)</f>
        <v>4.4999999999999998E-2</v>
      </c>
      <c r="S49">
        <f>(10/200)</f>
        <v>0.05</v>
      </c>
      <c r="U49">
        <f>0.06+0.04</f>
        <v>0.1</v>
      </c>
      <c r="V49">
        <f>0.055+0.055</f>
        <v>0.11</v>
      </c>
      <c r="W49">
        <f>0.06+0.045</f>
        <v>0.105</v>
      </c>
      <c r="X49">
        <f>0.065+0.05</f>
        <v>0.115</v>
      </c>
      <c r="Z49">
        <f>SQRT((ABS($A$50-$A$49)^2+(ABS($B$50-$B$49)^2)))</f>
        <v>20.939184772222653</v>
      </c>
      <c r="AA49">
        <f>SQRT((ABS($C$50-$C$49)^2+(ABS($D$50-$D$49)^2)))</f>
        <v>18.058704108980944</v>
      </c>
      <c r="AB49">
        <f>SQRT((ABS($E$50-$E$49)^2+(ABS($F$50-$F$49)^2)))</f>
        <v>20.70818363405834</v>
      </c>
      <c r="AC49">
        <f>SQRT((ABS($G$50-$G$49)^2+(ABS($H$50-$H$49)^2)))</f>
        <v>22.710499078394985</v>
      </c>
      <c r="AJ49">
        <f>1/0.1</f>
        <v>10</v>
      </c>
      <c r="AK49">
        <f>1/0.11</f>
        <v>9.0909090909090917</v>
      </c>
      <c r="AL49">
        <f>1/0.105</f>
        <v>9.5238095238095237</v>
      </c>
      <c r="AM49">
        <f>1/0.115</f>
        <v>8.695652173913043</v>
      </c>
      <c r="AO49">
        <f t="shared" si="18"/>
        <v>209.39184772222652</v>
      </c>
      <c r="AP49">
        <f t="shared" si="19"/>
        <v>164.17003735437223</v>
      </c>
      <c r="AQ49">
        <f t="shared" si="20"/>
        <v>197.22079651484134</v>
      </c>
      <c r="AR49">
        <f t="shared" si="21"/>
        <v>197.48260068169552</v>
      </c>
      <c r="AV49">
        <f>((0.06/0.1)*100)</f>
        <v>60</v>
      </c>
      <c r="AW49">
        <f>((0.055/0.11)*100)</f>
        <v>50</v>
      </c>
      <c r="AX49">
        <f>((0.06/0.105)*100)</f>
        <v>57.142857142857139</v>
      </c>
      <c r="AY49">
        <f>((0.065/0.115)*100)</f>
        <v>56.521739130434781</v>
      </c>
      <c r="BA49">
        <f>((0.04/0.1)*100)</f>
        <v>40</v>
      </c>
      <c r="BB49">
        <f>((0.055/0.11)*100)</f>
        <v>50</v>
      </c>
      <c r="BC49">
        <f>((0.045/0.105)*100)</f>
        <v>42.857142857142854</v>
      </c>
      <c r="BD49">
        <f>((0.05/0.115)*100)</f>
        <v>43.478260869565219</v>
      </c>
      <c r="BF49">
        <f>ABS($B$49-$D$49)</f>
        <v>1.9056769999999998</v>
      </c>
      <c r="BG49">
        <f>ABS($F$49-$H$49)</f>
        <v>3.6440199999999994</v>
      </c>
      <c r="BL49">
        <f>SQRT((ABS($A$49-$E$49)^2+(ABS($B$49-$F$49)^2)))</f>
        <v>1.5715024679796072</v>
      </c>
      <c r="BM49">
        <f>SQRT((ABS($C$49-$G$50)^2+(ABS($D$49-$H$50)^2)))</f>
        <v>3.432009919791033</v>
      </c>
      <c r="BO49">
        <f>SQRT((ABS($A$49-$G$49)^2+(ABS($B$49-$H$49)^2)))</f>
        <v>4.136570435215746</v>
      </c>
      <c r="BP49">
        <f>SQRT((ABS($C$49-$E$50)^2+(ABS($D$49-$F$50)^2)))</f>
        <v>5.9499219876385867</v>
      </c>
      <c r="BU49">
        <v>12</v>
      </c>
      <c r="BV49">
        <v>6</v>
      </c>
      <c r="BW49">
        <v>3</v>
      </c>
      <c r="BX49">
        <v>5</v>
      </c>
      <c r="BY49">
        <v>11</v>
      </c>
      <c r="BZ49">
        <v>5</v>
      </c>
      <c r="CA49">
        <v>5</v>
      </c>
      <c r="CB49">
        <v>3</v>
      </c>
      <c r="CC49">
        <v>12</v>
      </c>
      <c r="CD49">
        <v>2</v>
      </c>
      <c r="CE49">
        <v>5</v>
      </c>
      <c r="CF49">
        <v>10</v>
      </c>
      <c r="CG49">
        <v>13</v>
      </c>
      <c r="CH49">
        <v>5</v>
      </c>
      <c r="CI49">
        <v>3</v>
      </c>
      <c r="CJ49">
        <v>10</v>
      </c>
      <c r="CL49">
        <v>8</v>
      </c>
      <c r="CM49">
        <v>1</v>
      </c>
      <c r="CN49">
        <v>0</v>
      </c>
      <c r="CO49">
        <v>3</v>
      </c>
      <c r="CP49">
        <v>11</v>
      </c>
      <c r="CQ49">
        <v>5</v>
      </c>
      <c r="CR49">
        <v>4</v>
      </c>
      <c r="CS49">
        <v>1</v>
      </c>
      <c r="CT49">
        <v>9</v>
      </c>
      <c r="CU49">
        <v>0</v>
      </c>
      <c r="CV49">
        <v>4</v>
      </c>
      <c r="CW49">
        <v>6</v>
      </c>
      <c r="CX49">
        <v>10</v>
      </c>
      <c r="CY49">
        <v>3</v>
      </c>
      <c r="CZ49">
        <v>1</v>
      </c>
      <c r="DA49">
        <v>6</v>
      </c>
      <c r="DC49">
        <f>((6/12)*100)</f>
        <v>50</v>
      </c>
      <c r="DD49">
        <f>((3/12)*100)</f>
        <v>25</v>
      </c>
      <c r="DE49">
        <f>((5/12)*100)</f>
        <v>41.666666666666671</v>
      </c>
      <c r="DF49">
        <f>((5/11)*100)</f>
        <v>45.454545454545453</v>
      </c>
      <c r="DG49">
        <f>((5/11)*100)</f>
        <v>45.454545454545453</v>
      </c>
      <c r="DH49">
        <f>((3/11)*100)</f>
        <v>27.27272727272727</v>
      </c>
      <c r="DI49">
        <f>((2/12)*100)</f>
        <v>16.666666666666664</v>
      </c>
      <c r="DJ49">
        <f>((5/12)*100)</f>
        <v>41.666666666666671</v>
      </c>
      <c r="DK49">
        <f>((10/12)*100)</f>
        <v>83.333333333333343</v>
      </c>
      <c r="DL49">
        <f>((5/13)*100)</f>
        <v>38.461538461538467</v>
      </c>
      <c r="DM49">
        <f>((3/13)*100)</f>
        <v>23.076923076923077</v>
      </c>
      <c r="DN49">
        <f>((10/13)*100)</f>
        <v>76.923076923076934</v>
      </c>
      <c r="DP49">
        <f>((1/8)*100)</f>
        <v>12.5</v>
      </c>
      <c r="DQ49">
        <f>((0/8)*100)</f>
        <v>0</v>
      </c>
      <c r="DR49">
        <f>((3/8)*100)</f>
        <v>37.5</v>
      </c>
      <c r="DS49">
        <f>((5/11)*100)</f>
        <v>45.454545454545453</v>
      </c>
      <c r="DT49">
        <f>((4/11)*100)</f>
        <v>36.363636363636367</v>
      </c>
      <c r="DU49">
        <f>((1/11)*100)</f>
        <v>9.0909090909090917</v>
      </c>
      <c r="DV49">
        <f>((0/9)*100)</f>
        <v>0</v>
      </c>
      <c r="DW49">
        <f>((4/9)*100)</f>
        <v>44.444444444444443</v>
      </c>
      <c r="DX49">
        <f>((6/9)*100)</f>
        <v>66.666666666666657</v>
      </c>
      <c r="DY49">
        <f>((3/10)*100)</f>
        <v>30</v>
      </c>
      <c r="DZ49">
        <f>((1/10)*100)</f>
        <v>10</v>
      </c>
      <c r="EA49">
        <f>((6/10)*100)</f>
        <v>60</v>
      </c>
    </row>
    <row r="50" spans="1:131" x14ac:dyDescent="0.25">
      <c r="A50">
        <v>123.72925900000001</v>
      </c>
      <c r="B50">
        <v>6.4452800000000003</v>
      </c>
      <c r="C50">
        <v>136.613529</v>
      </c>
      <c r="D50">
        <v>4.9386409999999996</v>
      </c>
      <c r="E50">
        <v>123.50749500000001</v>
      </c>
      <c r="F50">
        <v>7.8747689999999997</v>
      </c>
      <c r="G50">
        <v>121.913921</v>
      </c>
      <c r="H50">
        <v>3.8505739999999999</v>
      </c>
      <c r="K50">
        <f>(12/200)</f>
        <v>0.06</v>
      </c>
      <c r="L50">
        <f>(15/200)</f>
        <v>7.4999999999999997E-2</v>
      </c>
      <c r="M50">
        <f>(13/200)</f>
        <v>6.5000000000000002E-2</v>
      </c>
      <c r="N50">
        <f>(13/200)</f>
        <v>6.5000000000000002E-2</v>
      </c>
      <c r="P50">
        <f>(11/200)</f>
        <v>5.5E-2</v>
      </c>
      <c r="Q50">
        <f>(10/200)</f>
        <v>0.05</v>
      </c>
      <c r="R50">
        <f>(10/200)</f>
        <v>0.05</v>
      </c>
      <c r="S50">
        <f>(10/200)</f>
        <v>0.05</v>
      </c>
      <c r="U50">
        <f>0.06+0.055</f>
        <v>0.11499999999999999</v>
      </c>
      <c r="V50">
        <f>0.075+0.05</f>
        <v>0.125</v>
      </c>
      <c r="W50">
        <f>0.065+0.05</f>
        <v>0.115</v>
      </c>
      <c r="X50">
        <f>0.065+0.05</f>
        <v>0.115</v>
      </c>
      <c r="Z50">
        <f>SQRT((ABS($A$51-$A$50)^2+(ABS($B$51-$B$50)^2)))</f>
        <v>28.253538334521949</v>
      </c>
      <c r="AA50">
        <f>SQRT((ABS($C$51-$C$50)^2+(ABS($D$51-$D$50)^2)))</f>
        <v>29.79070230109474</v>
      </c>
      <c r="AB50">
        <f>SQRT((ABS($E$51-$E$50)^2+(ABS($F$51-$F$50)^2)))</f>
        <v>27.959064336807433</v>
      </c>
      <c r="AC50">
        <f>SQRT((ABS($G$51-$G$50)^2+(ABS($H$51-$H$50)^2)))</f>
        <v>28.742793777022946</v>
      </c>
      <c r="AJ50">
        <f>1/0.115</f>
        <v>8.695652173913043</v>
      </c>
      <c r="AK50">
        <f>1/0.125</f>
        <v>8</v>
      </c>
      <c r="AL50">
        <f>1/0.115</f>
        <v>8.695652173913043</v>
      </c>
      <c r="AM50">
        <f>1/0.115</f>
        <v>8.695652173913043</v>
      </c>
      <c r="AO50">
        <f t="shared" si="18"/>
        <v>245.68294203932132</v>
      </c>
      <c r="AP50">
        <f t="shared" si="19"/>
        <v>238.32561840875792</v>
      </c>
      <c r="AQ50">
        <f t="shared" si="20"/>
        <v>243.1222985809342</v>
      </c>
      <c r="AR50">
        <f t="shared" si="21"/>
        <v>249.93733719150387</v>
      </c>
      <c r="AV50">
        <f>((0.06/0.115)*100)</f>
        <v>52.173913043478258</v>
      </c>
      <c r="AW50">
        <f>((0.075/0.125)*100)</f>
        <v>60</v>
      </c>
      <c r="AX50">
        <f>((0.065/0.115)*100)</f>
        <v>56.521739130434781</v>
      </c>
      <c r="AY50">
        <f>((0.065/0.115)*100)</f>
        <v>56.521739130434781</v>
      </c>
      <c r="BA50">
        <f>((0.055/0.115)*100)</f>
        <v>47.826086956521735</v>
      </c>
      <c r="BB50">
        <f>((0.05/0.125)*100)</f>
        <v>40</v>
      </c>
      <c r="BC50">
        <f>((0.05/0.115)*100)</f>
        <v>43.478260869565219</v>
      </c>
      <c r="BD50">
        <f>((0.05/0.115)*100)</f>
        <v>43.478260869565219</v>
      </c>
      <c r="BF50">
        <f>ABS($B$50-$D$50)</f>
        <v>1.5066390000000007</v>
      </c>
      <c r="BG50">
        <f>ABS($F$50-$H$50)</f>
        <v>4.0241949999999997</v>
      </c>
      <c r="BL50">
        <f>SQRT((ABS($A$50-$E$50)^2+(ABS($B$50-$F$50)^2)))</f>
        <v>1.4465884255091361</v>
      </c>
      <c r="BM50">
        <f>SQRT((ABS($C$50-$G$51)^2+(ABS($D$50-$H$51)^2)))</f>
        <v>14.003089337586333</v>
      </c>
      <c r="BO50">
        <f>SQRT((ABS($A$50-$G$50)^2+(ABS($B$50-$H$50)^2)))</f>
        <v>3.1666940617432626</v>
      </c>
      <c r="BP50">
        <f>SQRT((ABS($C$50-$E$51)^2+(ABS($D$50-$F$51)^2)))</f>
        <v>15.422707276028856</v>
      </c>
      <c r="BR50">
        <f>DEGREES(ACOS((7.91045912918055^2+22.3724094585271^2-15.8188789262372^2)/(2*7.91045912918055*22.3724094585271)))</f>
        <v>27.881842655457895</v>
      </c>
      <c r="BU50">
        <v>12</v>
      </c>
      <c r="BV50">
        <v>5</v>
      </c>
      <c r="BW50">
        <v>3</v>
      </c>
      <c r="BX50">
        <v>5</v>
      </c>
      <c r="BY50">
        <v>15</v>
      </c>
      <c r="BZ50">
        <v>9</v>
      </c>
      <c r="CA50">
        <v>7</v>
      </c>
      <c r="CB50">
        <v>7</v>
      </c>
      <c r="CC50">
        <v>13</v>
      </c>
      <c r="CD50">
        <v>4</v>
      </c>
      <c r="CE50">
        <v>7</v>
      </c>
      <c r="CF50">
        <v>11</v>
      </c>
      <c r="CG50">
        <v>13</v>
      </c>
      <c r="CH50">
        <v>5</v>
      </c>
      <c r="CI50">
        <v>5</v>
      </c>
      <c r="CJ50">
        <v>11</v>
      </c>
      <c r="CL50">
        <v>11</v>
      </c>
      <c r="CM50">
        <v>5</v>
      </c>
      <c r="CN50">
        <v>1</v>
      </c>
      <c r="CO50">
        <v>3</v>
      </c>
      <c r="CP50">
        <v>10</v>
      </c>
      <c r="CQ50">
        <v>3</v>
      </c>
      <c r="CR50">
        <v>4</v>
      </c>
      <c r="CS50">
        <v>2</v>
      </c>
      <c r="CT50">
        <v>10</v>
      </c>
      <c r="CU50">
        <v>1</v>
      </c>
      <c r="CV50">
        <v>4</v>
      </c>
      <c r="CW50">
        <v>8</v>
      </c>
      <c r="CX50">
        <v>10</v>
      </c>
      <c r="CY50">
        <v>3</v>
      </c>
      <c r="CZ50">
        <v>2</v>
      </c>
      <c r="DA50">
        <v>8</v>
      </c>
      <c r="DC50">
        <f>((5/12)*100)</f>
        <v>41.666666666666671</v>
      </c>
      <c r="DD50">
        <f>((3/12)*100)</f>
        <v>25</v>
      </c>
      <c r="DE50">
        <f>((5/12)*100)</f>
        <v>41.666666666666671</v>
      </c>
      <c r="DF50">
        <f>((9/15)*100)</f>
        <v>60</v>
      </c>
      <c r="DG50">
        <f>((7/15)*100)</f>
        <v>46.666666666666664</v>
      </c>
      <c r="DH50">
        <f>((7/15)*100)</f>
        <v>46.666666666666664</v>
      </c>
      <c r="DI50">
        <f>((4/13)*100)</f>
        <v>30.76923076923077</v>
      </c>
      <c r="DJ50">
        <f>((7/13)*100)</f>
        <v>53.846153846153847</v>
      </c>
      <c r="DK50">
        <f>((11/13)*100)</f>
        <v>84.615384615384613</v>
      </c>
      <c r="DL50">
        <f>((5/13)*100)</f>
        <v>38.461538461538467</v>
      </c>
      <c r="DM50">
        <f>((5/13)*100)</f>
        <v>38.461538461538467</v>
      </c>
      <c r="DN50">
        <f>((11/13)*100)</f>
        <v>84.615384615384613</v>
      </c>
      <c r="DP50">
        <f>((5/11)*100)</f>
        <v>45.454545454545453</v>
      </c>
      <c r="DQ50">
        <f>((1/11)*100)</f>
        <v>9.0909090909090917</v>
      </c>
      <c r="DR50">
        <f>((3/11)*100)</f>
        <v>27.27272727272727</v>
      </c>
      <c r="DS50">
        <f>((3/10)*100)</f>
        <v>30</v>
      </c>
      <c r="DT50">
        <f>((4/10)*100)</f>
        <v>40</v>
      </c>
      <c r="DU50">
        <f>((2/10)*100)</f>
        <v>20</v>
      </c>
      <c r="DV50">
        <f>((1/10)*100)</f>
        <v>10</v>
      </c>
      <c r="DW50">
        <f>((4/10)*100)</f>
        <v>40</v>
      </c>
      <c r="DX50">
        <f>((8/10)*100)</f>
        <v>80</v>
      </c>
      <c r="DY50">
        <f>((3/10)*100)</f>
        <v>30</v>
      </c>
      <c r="DZ50">
        <f>((2/10)*100)</f>
        <v>20</v>
      </c>
      <c r="EA50">
        <f>((8/10)*100)</f>
        <v>80</v>
      </c>
    </row>
    <row r="51" spans="1:131" x14ac:dyDescent="0.25">
      <c r="A51">
        <v>151.93177400000002</v>
      </c>
      <c r="B51">
        <v>8.1425059999999991</v>
      </c>
      <c r="C51">
        <v>166.32245499999999</v>
      </c>
      <c r="D51">
        <v>7.1444650000000003</v>
      </c>
      <c r="E51">
        <v>151.43499600000001</v>
      </c>
      <c r="F51">
        <v>9.2029130000000006</v>
      </c>
      <c r="G51">
        <v>150.572259</v>
      </c>
      <c r="H51">
        <v>6.052359</v>
      </c>
      <c r="K51">
        <f>(14/200)</f>
        <v>7.0000000000000007E-2</v>
      </c>
      <c r="L51">
        <f>(13/200)</f>
        <v>6.5000000000000002E-2</v>
      </c>
      <c r="M51">
        <f>(14/200)</f>
        <v>7.0000000000000007E-2</v>
      </c>
      <c r="N51">
        <f>(15/200)</f>
        <v>7.4999999999999997E-2</v>
      </c>
      <c r="P51">
        <f>(9/200)</f>
        <v>4.4999999999999998E-2</v>
      </c>
      <c r="Q51">
        <f>(9/200)</f>
        <v>4.4999999999999998E-2</v>
      </c>
      <c r="R51">
        <f>(8/200)</f>
        <v>0.04</v>
      </c>
      <c r="S51">
        <f>(8/200)</f>
        <v>0.04</v>
      </c>
      <c r="U51">
        <f>0.07+0.045</f>
        <v>0.115</v>
      </c>
      <c r="V51">
        <f>0.065+0.045</f>
        <v>0.11</v>
      </c>
      <c r="W51">
        <f>0.07+0.04</f>
        <v>0.11000000000000001</v>
      </c>
      <c r="X51">
        <f>0.075+0.04</f>
        <v>0.11499999999999999</v>
      </c>
      <c r="Z51">
        <f>SQRT((ABS($A$52-$A$51)^2+(ABS($B$52-$B$51)^2)))</f>
        <v>19.662178139651754</v>
      </c>
      <c r="AA51">
        <f>SQRT((ABS($C$52-$C$51)^2+(ABS($D$52-$D$51)^2)))</f>
        <v>24.402051007537171</v>
      </c>
      <c r="AB51">
        <f>SQRT((ABS($E$52-$E$51)^2+(ABS($F$52-$F$51)^2)))</f>
        <v>20.469648494752732</v>
      </c>
      <c r="AC51">
        <f>SQRT((ABS($G$52-$G$51)^2+(ABS($H$52-$H$51)^2)))</f>
        <v>20.072821405023518</v>
      </c>
      <c r="AJ51">
        <f>1/0.115</f>
        <v>8.695652173913043</v>
      </c>
      <c r="AK51">
        <f>1/0.11</f>
        <v>9.0909090909090917</v>
      </c>
      <c r="AL51">
        <f>1/0.11</f>
        <v>9.0909090909090917</v>
      </c>
      <c r="AM51">
        <f>1/0.115</f>
        <v>8.695652173913043</v>
      </c>
      <c r="AO51">
        <f t="shared" si="18"/>
        <v>170.97546208392828</v>
      </c>
      <c r="AP51">
        <f t="shared" si="19"/>
        <v>221.83682734124702</v>
      </c>
      <c r="AQ51">
        <f t="shared" si="20"/>
        <v>186.08771358866119</v>
      </c>
      <c r="AR51">
        <f t="shared" si="21"/>
        <v>174.54627308716104</v>
      </c>
      <c r="AV51">
        <f>((0.07/0.115)*100)</f>
        <v>60.869565217391312</v>
      </c>
      <c r="AW51">
        <f>((0.065/0.11)*100)</f>
        <v>59.090909090909093</v>
      </c>
      <c r="AX51">
        <f>((0.07/0.11)*100)</f>
        <v>63.636363636363647</v>
      </c>
      <c r="AY51">
        <f>((0.075/0.115)*100)</f>
        <v>65.217391304347814</v>
      </c>
      <c r="BA51">
        <f>((0.045/0.115)*100)</f>
        <v>39.130434782608688</v>
      </c>
      <c r="BB51">
        <f>((0.045/0.11)*100)</f>
        <v>40.909090909090907</v>
      </c>
      <c r="BC51">
        <f>((0.04/0.11)*100)</f>
        <v>36.363636363636367</v>
      </c>
      <c r="BD51">
        <f>((0.04/0.115)*100)</f>
        <v>34.782608695652172</v>
      </c>
      <c r="BF51">
        <f>ABS($B$51-$D$51)</f>
        <v>0.99804099999999885</v>
      </c>
      <c r="BG51">
        <f>ABS($F$51-$H$51)</f>
        <v>3.1505540000000005</v>
      </c>
      <c r="BL51">
        <f>SQRT((ABS($A$51-$E$51)^2+(ABS($B$51-$F$51)^2)))</f>
        <v>1.1710044350612039</v>
      </c>
      <c r="BM51">
        <f>SQRT((ABS($C$51-$G$52)^2+(ABS($D$51-$H$52)^2)))</f>
        <v>4.4038992965264496</v>
      </c>
      <c r="BO51">
        <f>SQRT((ABS($A$51-$G$51)^2+(ABS($B$51-$H$51)^2)))</f>
        <v>2.4933903659142582</v>
      </c>
      <c r="BP51">
        <f>SQRT((ABS($C$51-$E$52)^2+(ABS($D$51-$F$52)^2)))</f>
        <v>6.3878023451789883</v>
      </c>
      <c r="BR51">
        <f>DEGREES(ACOS((4.91853964267139^2+20.8786767538558^2-17.7076696344756^2)/(2*4.91853964267139*20.8786767538558)))</f>
        <v>44.476701299714648</v>
      </c>
      <c r="BS51">
        <f>DEGREES(ACOS((17.7076696344756^2+18.838848057948^2-4.13728183118579^2)/(2*17.7076696344756*18.838848057948)))</f>
        <v>12.508966604761996</v>
      </c>
      <c r="BU51">
        <v>14</v>
      </c>
      <c r="BV51">
        <v>9</v>
      </c>
      <c r="BW51">
        <v>6</v>
      </c>
      <c r="BX51">
        <v>7</v>
      </c>
      <c r="BY51">
        <v>13</v>
      </c>
      <c r="BZ51">
        <v>8</v>
      </c>
      <c r="CA51">
        <v>5</v>
      </c>
      <c r="CB51">
        <v>5</v>
      </c>
      <c r="CC51">
        <v>14</v>
      </c>
      <c r="CD51">
        <v>5</v>
      </c>
      <c r="CE51">
        <v>5</v>
      </c>
      <c r="CF51">
        <v>13</v>
      </c>
      <c r="CG51">
        <v>15</v>
      </c>
      <c r="CH51">
        <v>7</v>
      </c>
      <c r="CI51">
        <v>6</v>
      </c>
      <c r="CJ51">
        <v>13</v>
      </c>
      <c r="CL51">
        <v>9</v>
      </c>
      <c r="CM51">
        <v>3</v>
      </c>
      <c r="CN51">
        <v>0</v>
      </c>
      <c r="CO51">
        <v>1</v>
      </c>
      <c r="CP51">
        <v>9</v>
      </c>
      <c r="CQ51">
        <v>4</v>
      </c>
      <c r="CR51">
        <v>0</v>
      </c>
      <c r="CS51">
        <v>0</v>
      </c>
      <c r="CT51">
        <v>8</v>
      </c>
      <c r="CU51">
        <v>0</v>
      </c>
      <c r="CV51">
        <v>0</v>
      </c>
      <c r="CW51">
        <v>6</v>
      </c>
      <c r="CX51">
        <v>8</v>
      </c>
      <c r="CY51">
        <v>1</v>
      </c>
      <c r="CZ51">
        <v>0</v>
      </c>
      <c r="DA51">
        <v>6</v>
      </c>
      <c r="DC51">
        <f>((9/14)*100)</f>
        <v>64.285714285714292</v>
      </c>
      <c r="DD51">
        <f>((6/14)*100)</f>
        <v>42.857142857142854</v>
      </c>
      <c r="DE51">
        <f>((7/14)*100)</f>
        <v>50</v>
      </c>
      <c r="DF51">
        <f>((8/13)*100)</f>
        <v>61.53846153846154</v>
      </c>
      <c r="DG51">
        <f>((5/13)*100)</f>
        <v>38.461538461538467</v>
      </c>
      <c r="DH51">
        <f>((5/13)*100)</f>
        <v>38.461538461538467</v>
      </c>
      <c r="DI51">
        <f>((5/14)*100)</f>
        <v>35.714285714285715</v>
      </c>
      <c r="DJ51">
        <f>((5/14)*100)</f>
        <v>35.714285714285715</v>
      </c>
      <c r="DK51">
        <f>((13/14)*100)</f>
        <v>92.857142857142861</v>
      </c>
      <c r="DL51">
        <f>((7/15)*100)</f>
        <v>46.666666666666664</v>
      </c>
      <c r="DM51">
        <f>((6/15)*100)</f>
        <v>40</v>
      </c>
      <c r="DN51">
        <f>((13/15)*100)</f>
        <v>86.666666666666671</v>
      </c>
      <c r="DP51">
        <f>((3/9)*100)</f>
        <v>33.333333333333329</v>
      </c>
      <c r="DQ51">
        <f>((0/9)*100)</f>
        <v>0</v>
      </c>
      <c r="DR51">
        <f>((1/9)*100)</f>
        <v>11.111111111111111</v>
      </c>
      <c r="DS51">
        <f>((4/9)*100)</f>
        <v>44.444444444444443</v>
      </c>
      <c r="DT51">
        <f>((0/9)*100)</f>
        <v>0</v>
      </c>
      <c r="DU51">
        <f>((0/9)*100)</f>
        <v>0</v>
      </c>
      <c r="DV51">
        <f>((0/8)*100)</f>
        <v>0</v>
      </c>
      <c r="DW51">
        <f>((0/8)*100)</f>
        <v>0</v>
      </c>
      <c r="DX51">
        <f>((6/8)*100)</f>
        <v>75</v>
      </c>
      <c r="DY51">
        <f>((1/8)*100)</f>
        <v>12.5</v>
      </c>
      <c r="DZ51">
        <f>((0/8)*100)</f>
        <v>0</v>
      </c>
      <c r="EA51">
        <f>((6/8)*100)</f>
        <v>75</v>
      </c>
    </row>
    <row r="52" spans="1:131" x14ac:dyDescent="0.25">
      <c r="A52">
        <v>171.576504</v>
      </c>
      <c r="B52">
        <v>8.970656</v>
      </c>
      <c r="C52">
        <v>190.71517800000001</v>
      </c>
      <c r="D52">
        <v>6.469811</v>
      </c>
      <c r="E52">
        <v>171.87509800000001</v>
      </c>
      <c r="F52">
        <v>10.302339999999999</v>
      </c>
      <c r="G52">
        <v>170.64361600000001</v>
      </c>
      <c r="H52">
        <v>6.2948199999999996</v>
      </c>
      <c r="K52">
        <f>(14/200)</f>
        <v>7.0000000000000007E-2</v>
      </c>
      <c r="L52">
        <f>(13/200)</f>
        <v>6.5000000000000002E-2</v>
      </c>
      <c r="M52">
        <f>(13/200)</f>
        <v>6.5000000000000002E-2</v>
      </c>
      <c r="N52">
        <f>(14/200)</f>
        <v>7.0000000000000007E-2</v>
      </c>
      <c r="P52">
        <f>(9/200)</f>
        <v>4.4999999999999998E-2</v>
      </c>
      <c r="Q52">
        <f>(9/200)</f>
        <v>4.4999999999999998E-2</v>
      </c>
      <c r="R52">
        <f>(9/200)</f>
        <v>4.4999999999999998E-2</v>
      </c>
      <c r="S52">
        <f>(8/200)</f>
        <v>0.04</v>
      </c>
      <c r="U52">
        <f>0.07+0.045</f>
        <v>0.115</v>
      </c>
      <c r="V52">
        <f>0.065+0.045</f>
        <v>0.11</v>
      </c>
      <c r="W52">
        <f>0.065+0.045</f>
        <v>0.11</v>
      </c>
      <c r="X52">
        <f>0.07+0.04</f>
        <v>0.11000000000000001</v>
      </c>
      <c r="Z52">
        <f>SQRT((ABS($A$53-$A$52)^2+(ABS($B$53-$B$52)^2)))</f>
        <v>24.729651431537356</v>
      </c>
      <c r="AA52">
        <f>SQRT((ABS($C$53-$C$52)^2+(ABS($D$53-$D$52)^2)))</f>
        <v>23.372903282772821</v>
      </c>
      <c r="AB52">
        <f>SQRT((ABS($E$53-$E$52)^2+(ABS($F$53-$F$52)^2)))</f>
        <v>25.612534113105781</v>
      </c>
      <c r="AC52">
        <f>SQRT((ABS($G$53-$G$52)^2+(ABS($H$53-$H$52)^2)))</f>
        <v>25.560473500306266</v>
      </c>
      <c r="AJ52">
        <f>1/0.115</f>
        <v>8.695652173913043</v>
      </c>
      <c r="AK52">
        <f>1/0.11</f>
        <v>9.0909090909090917</v>
      </c>
      <c r="AL52">
        <f>1/0.11</f>
        <v>9.0909090909090917</v>
      </c>
      <c r="AM52">
        <f>1/0.11</f>
        <v>9.0909090909090917</v>
      </c>
      <c r="AO52">
        <f t="shared" si="18"/>
        <v>215.04044723075961</v>
      </c>
      <c r="AP52">
        <f t="shared" si="19"/>
        <v>212.48093893429836</v>
      </c>
      <c r="AQ52">
        <f t="shared" si="20"/>
        <v>232.84121921005254</v>
      </c>
      <c r="AR52">
        <f t="shared" si="21"/>
        <v>232.36794091187511</v>
      </c>
      <c r="AV52">
        <f>((0.07/0.115)*100)</f>
        <v>60.869565217391312</v>
      </c>
      <c r="AW52">
        <f>((0.065/0.11)*100)</f>
        <v>59.090909090909093</v>
      </c>
      <c r="AX52">
        <f>((0.065/0.11)*100)</f>
        <v>59.090909090909093</v>
      </c>
      <c r="AY52">
        <f>((0.07/0.11)*100)</f>
        <v>63.636363636363647</v>
      </c>
      <c r="BA52">
        <f>((0.045/0.115)*100)</f>
        <v>39.130434782608688</v>
      </c>
      <c r="BB52">
        <f>((0.045/0.11)*100)</f>
        <v>40.909090909090907</v>
      </c>
      <c r="BC52">
        <f>((0.045/0.11)*100)</f>
        <v>40.909090909090907</v>
      </c>
      <c r="BD52">
        <f>((0.04/0.11)*100)</f>
        <v>36.363636363636367</v>
      </c>
      <c r="BF52">
        <f>ABS($B$52-$D$52)</f>
        <v>2.500845</v>
      </c>
      <c r="BG52">
        <f>ABS($F$52-$H$52)</f>
        <v>4.0075199999999995</v>
      </c>
      <c r="BL52">
        <f>SQRT((ABS($A$52-$E$52)^2+(ABS($B$52-$F$52)^2)))</f>
        <v>1.3647493003083031</v>
      </c>
      <c r="BM52">
        <f>SQRT((ABS($C$52-$G$53)^2+(ABS($D$52-$H$53)^2)))</f>
        <v>5.6086711821985764</v>
      </c>
      <c r="BO52">
        <f>SQRT((ABS($A$52-$G$52)^2+(ABS($B$52-$H$52)^2)))</f>
        <v>2.8337922152903143</v>
      </c>
      <c r="BP52">
        <f>SQRT((ABS($C$52-$E$53)^2+(ABS($D$52-$F$53)^2)))</f>
        <v>7.2202846561631384</v>
      </c>
      <c r="BR52">
        <f>DEGREES(ACOS((4.13728183118579^2+24.8858432211627^2-23.7813069524425^2)/(2*4.13728183118579*24.8858432211627)))</f>
        <v>69.86873746980396</v>
      </c>
      <c r="BS52">
        <f>DEGREES(ACOS((23.7813069524425^2+24.4977860065616^2-4.57923753950164^2)/(2*23.7813069524425*24.4977860065616)))</f>
        <v>10.75201679260527</v>
      </c>
      <c r="BU52">
        <v>14</v>
      </c>
      <c r="BV52">
        <v>8</v>
      </c>
      <c r="BW52">
        <v>5</v>
      </c>
      <c r="BX52">
        <v>7</v>
      </c>
      <c r="BY52">
        <v>13</v>
      </c>
      <c r="BZ52">
        <v>8</v>
      </c>
      <c r="CA52">
        <v>5</v>
      </c>
      <c r="CB52">
        <v>4</v>
      </c>
      <c r="CC52">
        <v>13</v>
      </c>
      <c r="CD52">
        <v>5</v>
      </c>
      <c r="CE52">
        <v>5</v>
      </c>
      <c r="CF52">
        <v>12</v>
      </c>
      <c r="CG52">
        <v>14</v>
      </c>
      <c r="CH52">
        <v>7</v>
      </c>
      <c r="CI52">
        <v>5</v>
      </c>
      <c r="CJ52">
        <v>12</v>
      </c>
      <c r="CL52">
        <v>9</v>
      </c>
      <c r="CM52">
        <v>4</v>
      </c>
      <c r="CN52">
        <v>0</v>
      </c>
      <c r="CO52">
        <v>1</v>
      </c>
      <c r="CP52">
        <v>9</v>
      </c>
      <c r="CQ52">
        <v>3</v>
      </c>
      <c r="CR52">
        <v>1</v>
      </c>
      <c r="CS52">
        <v>0</v>
      </c>
      <c r="CT52">
        <v>9</v>
      </c>
      <c r="CU52">
        <v>0</v>
      </c>
      <c r="CV52">
        <v>1</v>
      </c>
      <c r="CW52">
        <v>7</v>
      </c>
      <c r="CX52">
        <v>8</v>
      </c>
      <c r="CY52">
        <v>1</v>
      </c>
      <c r="CZ52">
        <v>0</v>
      </c>
      <c r="DA52">
        <v>7</v>
      </c>
      <c r="DC52">
        <f>((8/14)*100)</f>
        <v>57.142857142857139</v>
      </c>
      <c r="DD52">
        <f>((5/14)*100)</f>
        <v>35.714285714285715</v>
      </c>
      <c r="DE52">
        <f>((7/14)*100)</f>
        <v>50</v>
      </c>
      <c r="DF52">
        <f>((8/13)*100)</f>
        <v>61.53846153846154</v>
      </c>
      <c r="DG52">
        <f>((5/13)*100)</f>
        <v>38.461538461538467</v>
      </c>
      <c r="DH52">
        <f>((4/13)*100)</f>
        <v>30.76923076923077</v>
      </c>
      <c r="DI52">
        <f>((5/13)*100)</f>
        <v>38.461538461538467</v>
      </c>
      <c r="DJ52">
        <f>((5/13)*100)</f>
        <v>38.461538461538467</v>
      </c>
      <c r="DK52">
        <f>((12/13)*100)</f>
        <v>92.307692307692307</v>
      </c>
      <c r="DL52">
        <f>((7/14)*100)</f>
        <v>50</v>
      </c>
      <c r="DM52">
        <f>((5/14)*100)</f>
        <v>35.714285714285715</v>
      </c>
      <c r="DN52">
        <f>((12/14)*100)</f>
        <v>85.714285714285708</v>
      </c>
      <c r="DP52">
        <f>((4/9)*100)</f>
        <v>44.444444444444443</v>
      </c>
      <c r="DQ52">
        <f>((0/9)*100)</f>
        <v>0</v>
      </c>
      <c r="DR52">
        <f>((1/9)*100)</f>
        <v>11.111111111111111</v>
      </c>
      <c r="DS52">
        <f>((3/9)*100)</f>
        <v>33.333333333333329</v>
      </c>
      <c r="DT52">
        <f>((1/9)*100)</f>
        <v>11.111111111111111</v>
      </c>
      <c r="DU52">
        <f>((0/9)*100)</f>
        <v>0</v>
      </c>
      <c r="DV52">
        <f>((0/9)*100)</f>
        <v>0</v>
      </c>
      <c r="DW52">
        <f>((1/9)*100)</f>
        <v>11.111111111111111</v>
      </c>
      <c r="DX52">
        <f>((7/9)*100)</f>
        <v>77.777777777777786</v>
      </c>
      <c r="DY52">
        <f>((1/8)*100)</f>
        <v>12.5</v>
      </c>
      <c r="DZ52">
        <f>((0/8)*100)</f>
        <v>0</v>
      </c>
      <c r="EA52">
        <f>((7/8)*100)</f>
        <v>87.5</v>
      </c>
    </row>
    <row r="53" spans="1:131" x14ac:dyDescent="0.25">
      <c r="A53">
        <v>196.28406000000001</v>
      </c>
      <c r="B53">
        <v>7.9255069999999996</v>
      </c>
      <c r="C53">
        <v>214.076111</v>
      </c>
      <c r="D53">
        <v>5.7218689999999999</v>
      </c>
      <c r="E53">
        <v>197.45719</v>
      </c>
      <c r="F53">
        <v>9.0539520000000007</v>
      </c>
      <c r="G53">
        <v>196.18117799999999</v>
      </c>
      <c r="H53">
        <v>5.2128160000000001</v>
      </c>
      <c r="K53">
        <f>(13/200)</f>
        <v>6.5000000000000002E-2</v>
      </c>
      <c r="L53">
        <f>(12/200)</f>
        <v>0.06</v>
      </c>
      <c r="M53">
        <f>(12/200)</f>
        <v>0.06</v>
      </c>
      <c r="N53">
        <f>(13/200)</f>
        <v>6.5000000000000002E-2</v>
      </c>
      <c r="P53">
        <f>(8/200)</f>
        <v>0.04</v>
      </c>
      <c r="Q53">
        <f>(9/200)</f>
        <v>4.4999999999999998E-2</v>
      </c>
      <c r="R53">
        <f>(10/200)</f>
        <v>0.05</v>
      </c>
      <c r="S53">
        <f>(9/200)</f>
        <v>4.4999999999999998E-2</v>
      </c>
      <c r="U53">
        <f>0.065+0.04</f>
        <v>0.10500000000000001</v>
      </c>
      <c r="V53">
        <f>0.06+0.045</f>
        <v>0.105</v>
      </c>
      <c r="W53">
        <f>0.06+0.05</f>
        <v>0.11</v>
      </c>
      <c r="X53">
        <f>0.065+0.045</f>
        <v>0.11</v>
      </c>
      <c r="Z53">
        <f>SQRT((ABS($A$54-$A$53)^2+(ABS($B$54-$B$53)^2)))</f>
        <v>22.207880103699114</v>
      </c>
      <c r="AA53">
        <f>SQRT((ABS($C$54-$C$53)^2+(ABS($D$54-$D$53)^2)))</f>
        <v>20.640117609130357</v>
      </c>
      <c r="AB53">
        <f>SQRT((ABS($E$54-$E$53)^2+(ABS($F$54-$F$53)^2)))</f>
        <v>21.911204684933615</v>
      </c>
      <c r="AC53">
        <f>SQRT((ABS($G$54-$G$53)^2+(ABS($H$54-$H$53)^2)))</f>
        <v>22.030084474870687</v>
      </c>
      <c r="AJ53">
        <f>1/0.105</f>
        <v>9.5238095238095237</v>
      </c>
      <c r="AK53">
        <f>1/0.105</f>
        <v>9.5238095238095237</v>
      </c>
      <c r="AL53">
        <f>1/0.11</f>
        <v>9.0909090909090917</v>
      </c>
      <c r="AM53">
        <f>1/0.11</f>
        <v>9.0909090909090917</v>
      </c>
      <c r="AO53">
        <f t="shared" si="18"/>
        <v>211.50362003522963</v>
      </c>
      <c r="AP53">
        <f t="shared" si="19"/>
        <v>196.57254865838436</v>
      </c>
      <c r="AQ53">
        <f t="shared" si="20"/>
        <v>199.19276986303288</v>
      </c>
      <c r="AR53">
        <f t="shared" si="21"/>
        <v>200.27349522609717</v>
      </c>
      <c r="AV53">
        <f>((0.065/0.105)*100)</f>
        <v>61.904761904761905</v>
      </c>
      <c r="AW53">
        <f>((0.06/0.105)*100)</f>
        <v>57.142857142857139</v>
      </c>
      <c r="AX53">
        <f>((0.06/0.11)*100)</f>
        <v>54.54545454545454</v>
      </c>
      <c r="AY53">
        <f>((0.065/0.11)*100)</f>
        <v>59.090909090909093</v>
      </c>
      <c r="BA53">
        <f>((0.04/0.105)*100)</f>
        <v>38.095238095238102</v>
      </c>
      <c r="BB53">
        <f>((0.045/0.105)*100)</f>
        <v>42.857142857142854</v>
      </c>
      <c r="BC53">
        <f>((0.05/0.11)*100)</f>
        <v>45.45454545454546</v>
      </c>
      <c r="BD53">
        <f>((0.045/0.11)*100)</f>
        <v>40.909090909090907</v>
      </c>
      <c r="BF53">
        <f>ABS($B$53-$D$53)</f>
        <v>2.2036379999999998</v>
      </c>
      <c r="BG53">
        <f>ABS($F$53-$H$53)</f>
        <v>3.8411360000000005</v>
      </c>
      <c r="BL53">
        <f>SQRT((ABS($A$53-$E$53)^2+(ABS($B$53-$F$53)^2)))</f>
        <v>1.6277659889938019</v>
      </c>
      <c r="BM53">
        <f>SQRT((ABS($C$53-$G$54)^2+(ABS($D$53-$H$54)^2)))</f>
        <v>4.1909047682298883</v>
      </c>
      <c r="BO53">
        <f>SQRT((ABS($A$53-$G$53)^2+(ABS($B$53-$H$53)^2)))</f>
        <v>2.714641259430977</v>
      </c>
      <c r="BP53">
        <f>SQRT((ABS($C$53-$E$54)^2+(ABS($D$53-$F$54)^2)))</f>
        <v>6.1002913153787128</v>
      </c>
      <c r="BR53">
        <f>DEGREES(ACOS((4.57923753950164^2+25.0067003849097^2-24.1981067828248^2)/(2*4.57923753950164*25.0067003849097)))</f>
        <v>74.616195353531594</v>
      </c>
      <c r="BS53">
        <f>DEGREES(ACOS((24.1981067828248^2+25.037221323226^2-4.17815750626422^2)/(2*24.1981067828248*25.037221323226)))</f>
        <v>9.5386156628661425</v>
      </c>
      <c r="BU53">
        <v>13</v>
      </c>
      <c r="BV53">
        <v>8</v>
      </c>
      <c r="BW53">
        <v>3</v>
      </c>
      <c r="BX53">
        <v>5</v>
      </c>
      <c r="BY53">
        <v>12</v>
      </c>
      <c r="BZ53">
        <v>7</v>
      </c>
      <c r="CA53">
        <v>5</v>
      </c>
      <c r="CB53">
        <v>4</v>
      </c>
      <c r="CC53">
        <v>12</v>
      </c>
      <c r="CD53">
        <v>3</v>
      </c>
      <c r="CE53">
        <v>5</v>
      </c>
      <c r="CF53">
        <v>11</v>
      </c>
      <c r="CG53">
        <v>13</v>
      </c>
      <c r="CH53">
        <v>5</v>
      </c>
      <c r="CI53">
        <v>4</v>
      </c>
      <c r="CJ53">
        <v>11</v>
      </c>
      <c r="CL53">
        <v>8</v>
      </c>
      <c r="CM53">
        <v>3</v>
      </c>
      <c r="CN53">
        <v>0</v>
      </c>
      <c r="CO53">
        <v>1</v>
      </c>
      <c r="CP53">
        <v>9</v>
      </c>
      <c r="CQ53">
        <v>4</v>
      </c>
      <c r="CR53">
        <v>2</v>
      </c>
      <c r="CS53">
        <v>0</v>
      </c>
      <c r="CT53">
        <v>10</v>
      </c>
      <c r="CU53">
        <v>0</v>
      </c>
      <c r="CV53">
        <v>2</v>
      </c>
      <c r="CW53">
        <v>8</v>
      </c>
      <c r="CX53">
        <v>9</v>
      </c>
      <c r="CY53">
        <v>1</v>
      </c>
      <c r="CZ53">
        <v>0</v>
      </c>
      <c r="DA53">
        <v>8</v>
      </c>
      <c r="DC53">
        <f>((8/13)*100)</f>
        <v>61.53846153846154</v>
      </c>
      <c r="DD53">
        <f>((3/13)*100)</f>
        <v>23.076923076923077</v>
      </c>
      <c r="DE53">
        <f>((5/13)*100)</f>
        <v>38.461538461538467</v>
      </c>
      <c r="DF53">
        <f>((7/12)*100)</f>
        <v>58.333333333333336</v>
      </c>
      <c r="DG53">
        <f>((5/12)*100)</f>
        <v>41.666666666666671</v>
      </c>
      <c r="DH53">
        <f>((4/12)*100)</f>
        <v>33.333333333333329</v>
      </c>
      <c r="DI53">
        <f>((3/12)*100)</f>
        <v>25</v>
      </c>
      <c r="DJ53">
        <f>((5/12)*100)</f>
        <v>41.666666666666671</v>
      </c>
      <c r="DK53">
        <f>((11/12)*100)</f>
        <v>91.666666666666657</v>
      </c>
      <c r="DL53">
        <f>((5/13)*100)</f>
        <v>38.461538461538467</v>
      </c>
      <c r="DM53">
        <f>((4/13)*100)</f>
        <v>30.76923076923077</v>
      </c>
      <c r="DN53">
        <f>((11/13)*100)</f>
        <v>84.615384615384613</v>
      </c>
      <c r="DP53">
        <f>((3/8)*100)</f>
        <v>37.5</v>
      </c>
      <c r="DQ53">
        <f>((0/8)*100)</f>
        <v>0</v>
      </c>
      <c r="DR53">
        <f>((1/8)*100)</f>
        <v>12.5</v>
      </c>
      <c r="DS53">
        <f>((4/9)*100)</f>
        <v>44.444444444444443</v>
      </c>
      <c r="DT53">
        <f>((2/9)*100)</f>
        <v>22.222222222222221</v>
      </c>
      <c r="DU53">
        <f>((0/9)*100)</f>
        <v>0</v>
      </c>
      <c r="DV53">
        <f>((0/10)*100)</f>
        <v>0</v>
      </c>
      <c r="DW53">
        <f>((2/10)*100)</f>
        <v>20</v>
      </c>
      <c r="DX53">
        <f>((8/10)*100)</f>
        <v>80</v>
      </c>
      <c r="DY53">
        <f>((1/9)*100)</f>
        <v>11.111111111111111</v>
      </c>
      <c r="DZ53">
        <f>((0/9)*100)</f>
        <v>0</v>
      </c>
      <c r="EA53">
        <f>((8/9)*100)</f>
        <v>88.888888888888886</v>
      </c>
    </row>
    <row r="54" spans="1:131" x14ac:dyDescent="0.25">
      <c r="A54">
        <v>218.47595999999999</v>
      </c>
      <c r="B54">
        <v>7.0831809999999997</v>
      </c>
      <c r="C54">
        <v>234.709948</v>
      </c>
      <c r="D54">
        <v>5.2127270000000001</v>
      </c>
      <c r="E54">
        <v>219.36641399999999</v>
      </c>
      <c r="F54">
        <v>8.7593429999999994</v>
      </c>
      <c r="G54">
        <v>218.210555</v>
      </c>
      <c r="H54">
        <v>5.0362629999999999</v>
      </c>
      <c r="K54">
        <f>(14/200)</f>
        <v>7.0000000000000007E-2</v>
      </c>
      <c r="L54">
        <f>(11/200)</f>
        <v>5.5E-2</v>
      </c>
      <c r="M54">
        <f>(13/200)</f>
        <v>6.5000000000000002E-2</v>
      </c>
      <c r="N54">
        <f>(14/200)</f>
        <v>7.0000000000000007E-2</v>
      </c>
      <c r="P54">
        <f>(9/200)</f>
        <v>4.4999999999999998E-2</v>
      </c>
      <c r="Q54">
        <f>(10/200)</f>
        <v>0.05</v>
      </c>
      <c r="R54">
        <f>(10/200)</f>
        <v>0.05</v>
      </c>
      <c r="S54">
        <f>(9/200)</f>
        <v>4.4999999999999998E-2</v>
      </c>
      <c r="U54">
        <f>0.07+0.045</f>
        <v>0.115</v>
      </c>
      <c r="V54">
        <f>0.055+0.05</f>
        <v>0.10500000000000001</v>
      </c>
      <c r="W54">
        <f>0.065+0.05</f>
        <v>0.115</v>
      </c>
      <c r="X54">
        <f>0.07+0.045</f>
        <v>0.115</v>
      </c>
      <c r="Z54">
        <f>SQRT((ABS($A$55-$A$54)^2+(ABS($B$55-$B$54)^2)))</f>
        <v>23.381945295272548</v>
      </c>
      <c r="AA54">
        <f>SQRT((ABS($C$55-$C$54)^2+(ABS($D$55-$D$54)^2)))</f>
        <v>23.069128650508549</v>
      </c>
      <c r="AB54">
        <f>SQRT((ABS($E$55-$E$54)^2+(ABS($F$55-$F$54)^2)))</f>
        <v>23.71660887385659</v>
      </c>
      <c r="AC54">
        <f>SQRT((ABS($G$55-$G$54)^2+(ABS($H$55-$H$54)^2)))</f>
        <v>22.832653152736096</v>
      </c>
      <c r="AJ54">
        <f>1/0.115</f>
        <v>8.695652173913043</v>
      </c>
      <c r="AK54">
        <f>1/0.105</f>
        <v>9.5238095238095237</v>
      </c>
      <c r="AL54">
        <f>1/0.115</f>
        <v>8.695652173913043</v>
      </c>
      <c r="AM54">
        <f>1/0.115</f>
        <v>8.695652173913043</v>
      </c>
      <c r="AO54">
        <f t="shared" si="18"/>
        <v>203.32126343715257</v>
      </c>
      <c r="AP54">
        <f t="shared" si="19"/>
        <v>219.70598714770045</v>
      </c>
      <c r="AQ54">
        <f t="shared" si="20"/>
        <v>206.23138151179643</v>
      </c>
      <c r="AR54">
        <f t="shared" si="21"/>
        <v>198.54481002379214</v>
      </c>
      <c r="AV54">
        <f>((0.07/0.115)*100)</f>
        <v>60.869565217391312</v>
      </c>
      <c r="AW54">
        <f>((0.055/0.105)*100)</f>
        <v>52.380952380952387</v>
      </c>
      <c r="AX54">
        <f>((0.065/0.115)*100)</f>
        <v>56.521739130434781</v>
      </c>
      <c r="AY54">
        <f>((0.07/0.115)*100)</f>
        <v>60.869565217391312</v>
      </c>
      <c r="BA54">
        <f>((0.045/0.115)*100)</f>
        <v>39.130434782608688</v>
      </c>
      <c r="BB54">
        <f>((0.05/0.105)*100)</f>
        <v>47.61904761904762</v>
      </c>
      <c r="BC54">
        <f>((0.05/0.115)*100)</f>
        <v>43.478260869565219</v>
      </c>
      <c r="BD54">
        <f>((0.045/0.115)*100)</f>
        <v>39.130434782608688</v>
      </c>
      <c r="BF54">
        <f>ABS($B$54-$D$54)</f>
        <v>1.8704539999999996</v>
      </c>
      <c r="BG54">
        <f>ABS($F$54-$H$54)</f>
        <v>3.7230799999999995</v>
      </c>
      <c r="BL54">
        <f>SQRT((ABS($A$54-$E$54)^2+(ABS($B$54-$F$54)^2)))</f>
        <v>1.8980061581459657</v>
      </c>
      <c r="BM54">
        <f>SQRT((ABS($C$54-$G$55)^2+(ABS($D$54-$H$55)^2)))</f>
        <v>6.3877099022701547</v>
      </c>
      <c r="BO54">
        <f>SQRT((ABS($A$54-$G$54)^2+(ABS($B$54-$H$54)^2)))</f>
        <v>2.0640525944725807</v>
      </c>
      <c r="BP54">
        <f>SQRT((ABS($C$54-$E$55)^2+(ABS($D$54-$F$55)^2)))</f>
        <v>9.0609776024111763</v>
      </c>
      <c r="BR54">
        <f>DEGREES(ACOS((4.17815750626422^2+31.5497816820755^2-30.7372085341881^2)/(2*4.17815750626422*31.5497816820755)))</f>
        <v>75.037186877513207</v>
      </c>
      <c r="BS54">
        <f>DEGREES(ACOS((30.7372085341881^2+30.8991052298555^2-3.95118496051628^2)/(2*30.7372085341881*30.8991052298555)))</f>
        <v>7.3447557494216307</v>
      </c>
      <c r="BU54">
        <v>14</v>
      </c>
      <c r="BV54">
        <v>7</v>
      </c>
      <c r="BW54">
        <v>4</v>
      </c>
      <c r="BX54">
        <v>6</v>
      </c>
      <c r="BY54">
        <v>11</v>
      </c>
      <c r="BZ54">
        <v>5</v>
      </c>
      <c r="CA54">
        <v>6</v>
      </c>
      <c r="CB54">
        <v>5</v>
      </c>
      <c r="CC54">
        <v>13</v>
      </c>
      <c r="CD54">
        <v>4</v>
      </c>
      <c r="CE54">
        <v>6</v>
      </c>
      <c r="CF54">
        <v>12</v>
      </c>
      <c r="CG54">
        <v>14</v>
      </c>
      <c r="CH54">
        <v>6</v>
      </c>
      <c r="CI54">
        <v>5</v>
      </c>
      <c r="CJ54">
        <v>12</v>
      </c>
      <c r="CL54">
        <v>9</v>
      </c>
      <c r="CM54">
        <v>4</v>
      </c>
      <c r="CN54">
        <v>0</v>
      </c>
      <c r="CO54">
        <v>1</v>
      </c>
      <c r="CP54">
        <v>10</v>
      </c>
      <c r="CQ54">
        <v>3</v>
      </c>
      <c r="CR54">
        <v>3</v>
      </c>
      <c r="CS54">
        <v>1</v>
      </c>
      <c r="CT54">
        <v>10</v>
      </c>
      <c r="CU54">
        <v>0</v>
      </c>
      <c r="CV54">
        <v>3</v>
      </c>
      <c r="CW54">
        <v>8</v>
      </c>
      <c r="CX54">
        <v>9</v>
      </c>
      <c r="CY54">
        <v>1</v>
      </c>
      <c r="CZ54">
        <v>1</v>
      </c>
      <c r="DA54">
        <v>8</v>
      </c>
      <c r="DC54">
        <f>((7/14)*100)</f>
        <v>50</v>
      </c>
      <c r="DD54">
        <f>((4/14)*100)</f>
        <v>28.571428571428569</v>
      </c>
      <c r="DE54">
        <f>((6/14)*100)</f>
        <v>42.857142857142854</v>
      </c>
      <c r="DF54">
        <f>((5/11)*100)</f>
        <v>45.454545454545453</v>
      </c>
      <c r="DG54">
        <f>((6/11)*100)</f>
        <v>54.54545454545454</v>
      </c>
      <c r="DH54">
        <f>((5/11)*100)</f>
        <v>45.454545454545453</v>
      </c>
      <c r="DI54">
        <f>((4/13)*100)</f>
        <v>30.76923076923077</v>
      </c>
      <c r="DJ54">
        <f>((6/13)*100)</f>
        <v>46.153846153846153</v>
      </c>
      <c r="DK54">
        <f>((12/13)*100)</f>
        <v>92.307692307692307</v>
      </c>
      <c r="DL54">
        <f>((6/14)*100)</f>
        <v>42.857142857142854</v>
      </c>
      <c r="DM54">
        <f>((5/14)*100)</f>
        <v>35.714285714285715</v>
      </c>
      <c r="DN54">
        <f>((12/14)*100)</f>
        <v>85.714285714285708</v>
      </c>
      <c r="DP54">
        <f>((4/9)*100)</f>
        <v>44.444444444444443</v>
      </c>
      <c r="DQ54">
        <f>((0/9)*100)</f>
        <v>0</v>
      </c>
      <c r="DR54">
        <f>((1/9)*100)</f>
        <v>11.111111111111111</v>
      </c>
      <c r="DS54">
        <f>((3/10)*100)</f>
        <v>30</v>
      </c>
      <c r="DT54">
        <f>((3/10)*100)</f>
        <v>30</v>
      </c>
      <c r="DU54">
        <f>((1/10)*100)</f>
        <v>10</v>
      </c>
      <c r="DV54">
        <f>((0/10)*100)</f>
        <v>0</v>
      </c>
      <c r="DW54">
        <f>((3/10)*100)</f>
        <v>30</v>
      </c>
      <c r="DX54">
        <f>((8/10)*100)</f>
        <v>80</v>
      </c>
      <c r="DY54">
        <f>((1/9)*100)</f>
        <v>11.111111111111111</v>
      </c>
      <c r="DZ54">
        <f>((1/9)*100)</f>
        <v>11.111111111111111</v>
      </c>
      <c r="EA54">
        <f>((8/9)*100)</f>
        <v>88.888888888888886</v>
      </c>
    </row>
    <row r="55" spans="1:131" x14ac:dyDescent="0.25">
      <c r="A55">
        <v>241.85752600000001</v>
      </c>
      <c r="B55">
        <v>6.95</v>
      </c>
      <c r="C55">
        <v>257.77823100000001</v>
      </c>
      <c r="D55">
        <v>5.0152020000000004</v>
      </c>
      <c r="E55">
        <v>243.082877</v>
      </c>
      <c r="F55">
        <v>8.6761610000000005</v>
      </c>
      <c r="G55">
        <v>241.03111000000001</v>
      </c>
      <c r="H55">
        <v>4.2930809999999999</v>
      </c>
      <c r="K55">
        <f>(12/200)</f>
        <v>0.06</v>
      </c>
      <c r="M55">
        <f>(14/200)</f>
        <v>7.0000000000000007E-2</v>
      </c>
      <c r="N55">
        <f>(13/200)</f>
        <v>6.5000000000000002E-2</v>
      </c>
      <c r="P55">
        <f>(9/200)</f>
        <v>4.4999999999999998E-2</v>
      </c>
      <c r="Q55">
        <f>(11/200)</f>
        <v>5.5E-2</v>
      </c>
      <c r="R55">
        <f>(11/200)</f>
        <v>5.5E-2</v>
      </c>
      <c r="S55">
        <f>(10/200)</f>
        <v>0.05</v>
      </c>
      <c r="U55">
        <f>0.06+0.045</f>
        <v>0.105</v>
      </c>
      <c r="W55">
        <f>0.07+0.055</f>
        <v>0.125</v>
      </c>
      <c r="X55">
        <f>0.065+0.05</f>
        <v>0.115</v>
      </c>
      <c r="Z55">
        <f>SQRT((ABS($A$56-$A$55)^2+(ABS($B$56-$B$55)^2)))</f>
        <v>22.058436445122535</v>
      </c>
      <c r="AB55">
        <f>SQRT((ABS($E$56-$E$55)^2+(ABS($F$56-$F$55)^2)))</f>
        <v>20.87895052086002</v>
      </c>
      <c r="AC55">
        <f>SQRT((ABS($G$56-$G$55)^2+(ABS($H$56-$H$55)^2)))</f>
        <v>21.371068354435344</v>
      </c>
      <c r="AJ55">
        <f>1/0.105</f>
        <v>9.5238095238095237</v>
      </c>
      <c r="AL55">
        <f>1/0.125</f>
        <v>8</v>
      </c>
      <c r="AM55">
        <f>1/0.115</f>
        <v>8.695652173913043</v>
      </c>
      <c r="AO55">
        <f t="shared" si="18"/>
        <v>210.08034709640509</v>
      </c>
      <c r="AQ55">
        <f t="shared" si="20"/>
        <v>167.03160416688016</v>
      </c>
      <c r="AR55">
        <f t="shared" si="21"/>
        <v>185.83537699508994</v>
      </c>
      <c r="AV55">
        <f>((0.06/0.105)*100)</f>
        <v>57.142857142857139</v>
      </c>
      <c r="AX55">
        <f>((0.07/0.125)*100)</f>
        <v>56.000000000000007</v>
      </c>
      <c r="AY55">
        <f>((0.065/0.115)*100)</f>
        <v>56.521739130434781</v>
      </c>
      <c r="BA55">
        <f>((0.045/0.105)*100)</f>
        <v>42.857142857142854</v>
      </c>
      <c r="BC55">
        <f>((0.055/0.125)*100)</f>
        <v>44</v>
      </c>
      <c r="BD55">
        <f>((0.05/0.115)*100)</f>
        <v>43.478260869565219</v>
      </c>
      <c r="BF55">
        <f>ABS($B$55-$D$55)</f>
        <v>1.9347979999999998</v>
      </c>
      <c r="BG55">
        <f>ABS($F$55-$H$55)</f>
        <v>4.3830800000000005</v>
      </c>
      <c r="BL55">
        <f>SQRT((ABS($A$55-$E$55)^2+(ABS($B$55-$F$55)^2)))</f>
        <v>2.1168648684131859</v>
      </c>
      <c r="BO55">
        <f>SQRT((ABS($A$55-$G$55)^2+(ABS($B$55-$H$55)^2)))</f>
        <v>2.782477668844261</v>
      </c>
      <c r="BP55">
        <f>SQRT((ABS($C$55-$E$56)^2+(ABS($D$55-$F$56)^2)))</f>
        <v>7.1195759461052068</v>
      </c>
      <c r="BR55">
        <f>DEGREES(ACOS((27.384918742692^2+27.4471765702067^2-3.73859181882831^2)/(2*27.384918742692*27.4471765702067)))</f>
        <v>7.8181296557111333</v>
      </c>
      <c r="BS55">
        <f>DEGREES(ACOS((3.73859181882831^2+24.5494084917282^2-24.3307625308496^2)/(2*3.73859181882831*24.5494084917282)))</f>
        <v>82.277964281494363</v>
      </c>
      <c r="BU55">
        <v>12</v>
      </c>
      <c r="BV55">
        <v>5</v>
      </c>
      <c r="BW55">
        <v>1</v>
      </c>
      <c r="BX55">
        <v>3</v>
      </c>
      <c r="CC55">
        <v>14</v>
      </c>
      <c r="CD55">
        <v>1</v>
      </c>
      <c r="CE55">
        <v>9</v>
      </c>
      <c r="CF55">
        <v>11</v>
      </c>
      <c r="CG55">
        <v>13</v>
      </c>
      <c r="CH55">
        <v>3</v>
      </c>
      <c r="CI55">
        <v>6</v>
      </c>
      <c r="CJ55">
        <v>11</v>
      </c>
      <c r="CL55">
        <v>9</v>
      </c>
      <c r="CM55">
        <v>3</v>
      </c>
      <c r="CN55">
        <v>0</v>
      </c>
      <c r="CO55">
        <v>1</v>
      </c>
      <c r="CP55">
        <v>11</v>
      </c>
      <c r="CQ55">
        <v>4</v>
      </c>
      <c r="CR55">
        <v>6</v>
      </c>
      <c r="CS55">
        <v>4</v>
      </c>
      <c r="CT55">
        <v>11</v>
      </c>
      <c r="CU55">
        <v>0</v>
      </c>
      <c r="CV55">
        <v>6</v>
      </c>
      <c r="CW55">
        <v>9</v>
      </c>
      <c r="CX55">
        <v>10</v>
      </c>
      <c r="CY55">
        <v>1</v>
      </c>
      <c r="CZ55">
        <v>4</v>
      </c>
      <c r="DA55">
        <v>9</v>
      </c>
      <c r="DC55">
        <f>((5/12)*100)</f>
        <v>41.666666666666671</v>
      </c>
      <c r="DD55">
        <f>((1/12)*100)</f>
        <v>8.3333333333333321</v>
      </c>
      <c r="DE55">
        <f>((3/12)*100)</f>
        <v>25</v>
      </c>
      <c r="DI55">
        <f>((1/14)*100)</f>
        <v>7.1428571428571423</v>
      </c>
      <c r="DJ55">
        <f>((9/14)*100)</f>
        <v>64.285714285714292</v>
      </c>
      <c r="DK55">
        <f>((11/14)*100)</f>
        <v>78.571428571428569</v>
      </c>
      <c r="DL55">
        <f>((3/13)*100)</f>
        <v>23.076923076923077</v>
      </c>
      <c r="DM55">
        <f>((6/13)*100)</f>
        <v>46.153846153846153</v>
      </c>
      <c r="DN55">
        <f>((11/13)*100)</f>
        <v>84.615384615384613</v>
      </c>
      <c r="DP55">
        <f>((3/9)*100)</f>
        <v>33.333333333333329</v>
      </c>
      <c r="DQ55">
        <f>((0/9)*100)</f>
        <v>0</v>
      </c>
      <c r="DR55">
        <f>((1/9)*100)</f>
        <v>11.111111111111111</v>
      </c>
      <c r="DS55">
        <f>((4/11)*100)</f>
        <v>36.363636363636367</v>
      </c>
      <c r="DT55">
        <f>((6/11)*100)</f>
        <v>54.54545454545454</v>
      </c>
      <c r="DU55">
        <f>((4/11)*100)</f>
        <v>36.363636363636367</v>
      </c>
      <c r="DV55">
        <f>((0/11)*100)</f>
        <v>0</v>
      </c>
      <c r="DW55">
        <f>((6/11)*100)</f>
        <v>54.54545454545454</v>
      </c>
      <c r="DX55">
        <f>((9/11)*100)</f>
        <v>81.818181818181827</v>
      </c>
      <c r="DY55">
        <f>((1/10)*100)</f>
        <v>10</v>
      </c>
      <c r="DZ55">
        <f>((4/10)*100)</f>
        <v>40</v>
      </c>
      <c r="EA55">
        <f>((9/10)*100)</f>
        <v>90</v>
      </c>
    </row>
    <row r="56" spans="1:131" x14ac:dyDescent="0.25">
      <c r="A56">
        <v>263.91474800000003</v>
      </c>
      <c r="B56">
        <v>6.7185350000000001</v>
      </c>
      <c r="E56">
        <v>263.96141299999999</v>
      </c>
      <c r="F56">
        <v>8.5445960000000003</v>
      </c>
      <c r="G56">
        <v>262.39959199999998</v>
      </c>
      <c r="H56">
        <v>4.6255559999999996</v>
      </c>
      <c r="P56">
        <f>(13/200)</f>
        <v>6.5000000000000002E-2</v>
      </c>
      <c r="BG56">
        <f>ABS($F$56-$H$56)</f>
        <v>3.9190400000000007</v>
      </c>
      <c r="BI56">
        <v>2.6148085000000001</v>
      </c>
      <c r="BJ56">
        <v>2.5577524999999999</v>
      </c>
      <c r="BO56">
        <f>SQRT((ABS($A$56-$G$56)^2+(ABS($B$56-$H$56)^2)))</f>
        <v>2.5838457381928097</v>
      </c>
      <c r="BR56">
        <f>DEGREES(ACOS((24.3307625308496^2+23.783263720866^2-3.55584861493526^2)/(2*24.3307625308496*23.783263720866)))</f>
        <v>8.3758547577458753</v>
      </c>
      <c r="BS56">
        <f>DEGREES(ACOS((20.9218966243057^2+21.9856359223743^2-4.33422340182436^2)/(2*20.9218966243057*21.9856359223743)))</f>
        <v>11.24269715084146</v>
      </c>
      <c r="CL56">
        <v>13</v>
      </c>
      <c r="CM56">
        <v>4</v>
      </c>
      <c r="CN56">
        <v>0</v>
      </c>
      <c r="CO56">
        <v>3</v>
      </c>
      <c r="DP56">
        <f>((4/13)*100)</f>
        <v>30.76923076923077</v>
      </c>
      <c r="DQ56">
        <f>((0/13)*100)</f>
        <v>0</v>
      </c>
      <c r="DR56">
        <f>((3/13)*100)</f>
        <v>23.076923076923077</v>
      </c>
    </row>
    <row r="57" spans="1:131" x14ac:dyDescent="0.25">
      <c r="A57" t="s">
        <v>22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BR57">
        <f>DEGREES(ACOS((4.33422340182436^2+23.8202561470908^2-22.8047169825071^2)/(2*4.33422340182436*23.8202561470908)))</f>
        <v>71.319530743677106</v>
      </c>
      <c r="BS57">
        <f>DEGREES(ACOS((22.8047169825071^2+23.2500061770935^2-4.32434332027709^2)/(2*22.8047169825071*23.2500061770935)))</f>
        <v>10.718588730300286</v>
      </c>
    </row>
    <row r="58" spans="1:131" x14ac:dyDescent="0.25">
      <c r="A58">
        <v>59.892291</v>
      </c>
      <c r="B58">
        <v>6.0619269999999998</v>
      </c>
      <c r="C58">
        <v>46.174636</v>
      </c>
      <c r="D58">
        <v>5.3612500000000001</v>
      </c>
      <c r="E58">
        <v>38.365053000000003</v>
      </c>
      <c r="F58">
        <v>8.5408329999999992</v>
      </c>
      <c r="G58">
        <v>45.301563000000002</v>
      </c>
      <c r="H58">
        <v>4.7381770000000003</v>
      </c>
      <c r="K58">
        <f>(13/200)</f>
        <v>6.5000000000000002E-2</v>
      </c>
      <c r="L58">
        <f>(15/200)</f>
        <v>7.4999999999999997E-2</v>
      </c>
      <c r="M58">
        <f>(16/200)</f>
        <v>0.08</v>
      </c>
      <c r="N58">
        <f>(13/200)</f>
        <v>6.5000000000000002E-2</v>
      </c>
      <c r="P58">
        <f>(12/200)</f>
        <v>0.06</v>
      </c>
      <c r="Q58">
        <f>(14/200)</f>
        <v>7.0000000000000007E-2</v>
      </c>
      <c r="R58">
        <f>(13/200)</f>
        <v>6.5000000000000002E-2</v>
      </c>
      <c r="S58">
        <f>(11/200)</f>
        <v>5.5E-2</v>
      </c>
      <c r="U58">
        <f>0.065+0.06</f>
        <v>0.125</v>
      </c>
      <c r="V58">
        <f>0.075+0.07</f>
        <v>0.14500000000000002</v>
      </c>
      <c r="W58">
        <f>0.08+0.065</f>
        <v>0.14500000000000002</v>
      </c>
      <c r="X58">
        <f>0.065+0.055</f>
        <v>0.12</v>
      </c>
      <c r="Z58">
        <f>SQRT((ABS($A$59-$A$58)^2+(ABS($B$59-$B$58)^2)))</f>
        <v>18.387142635762771</v>
      </c>
      <c r="AA58">
        <f>SQRT((ABS($C$59-$C$58)^2+(ABS($D$59-$D$58)^2)))</f>
        <v>20.098029671533503</v>
      </c>
      <c r="AB58">
        <f>SQRT((ABS($E$59-$E$58)^2+(ABS($F$59-$F$58)^2)))</f>
        <v>22.372409458527098</v>
      </c>
      <c r="AC58">
        <f>SQRT((ABS($G$59-$G$58)^2+(ABS($H$59-$H$58)^2)))</f>
        <v>18.98752696040896</v>
      </c>
      <c r="AJ58">
        <f>1/0.125</f>
        <v>8</v>
      </c>
      <c r="AK58">
        <f>1/0.145</f>
        <v>6.8965517241379315</v>
      </c>
      <c r="AL58">
        <f>1/0.145</f>
        <v>6.8965517241379315</v>
      </c>
      <c r="AM58">
        <f>1/0.12</f>
        <v>8.3333333333333339</v>
      </c>
      <c r="AO58">
        <f t="shared" ref="AO58:AO65" si="22">$Z58/$U58</f>
        <v>147.09714108610217</v>
      </c>
      <c r="AP58">
        <f t="shared" ref="AP58:AP66" si="23">$AA58/$V58</f>
        <v>138.60710118298965</v>
      </c>
      <c r="AQ58">
        <f t="shared" ref="AQ58:AQ66" si="24">$AB58/$W58</f>
        <v>154.29247902432479</v>
      </c>
      <c r="AR58">
        <f t="shared" ref="AR58:AR66" si="25">$AC58/$X58</f>
        <v>158.22939133674134</v>
      </c>
      <c r="AV58">
        <f>((0.065/0.125)*100)</f>
        <v>52</v>
      </c>
      <c r="AW58">
        <f>((0.075/0.145)*100)</f>
        <v>51.724137931034484</v>
      </c>
      <c r="AX58">
        <f>((0.08/0.145)*100)</f>
        <v>55.172413793103459</v>
      </c>
      <c r="AY58">
        <f>((0.065/0.12)*100)</f>
        <v>54.166666666666671</v>
      </c>
      <c r="BA58">
        <f>((0.06/0.125)*100)</f>
        <v>48</v>
      </c>
      <c r="BB58">
        <f>((0.07/0.145)*100)</f>
        <v>48.275862068965523</v>
      </c>
      <c r="BC58">
        <f>((0.065/0.145)*100)</f>
        <v>44.827586206896555</v>
      </c>
      <c r="BD58">
        <f>((0.055/0.12)*100)</f>
        <v>45.833333333333336</v>
      </c>
      <c r="BF58">
        <f>ABS($B$58-$D$58)</f>
        <v>0.70067699999999977</v>
      </c>
      <c r="BG58">
        <f>ABS($F$58-$H$58)</f>
        <v>3.8026559999999989</v>
      </c>
      <c r="BL58">
        <f>SQRT((ABS($A$58-$E$59)^2+(ABS($B$58-$F$59)^2)))</f>
        <v>2.3064416296895525</v>
      </c>
      <c r="BM58">
        <f>SQRT((ABS($C$58-$G$58)^2+(ABS($D$58-$H$58)^2)))</f>
        <v>1.0726026415490482</v>
      </c>
      <c r="BO58">
        <f>SQRT((ABS($A$58-$G$59)^2+(ABS($B$58-$H$59)^2)))</f>
        <v>4.5717909432371302</v>
      </c>
      <c r="BP58">
        <f>SQRT((ABS($C$58-$E$58)^2+(ABS($D$58-$F$58)^2)))</f>
        <v>8.4320421421965115</v>
      </c>
      <c r="BR58" t="e">
        <f>DEGREES(ACOS((4.32434332027709^2+0^2-4.32434332027709^2)/(2*4.32434332027709*0)))</f>
        <v>#DIV/0!</v>
      </c>
      <c r="BU58">
        <v>13</v>
      </c>
      <c r="BV58">
        <v>5</v>
      </c>
      <c r="BW58">
        <v>2</v>
      </c>
      <c r="BX58">
        <v>7</v>
      </c>
      <c r="BY58">
        <v>15</v>
      </c>
      <c r="BZ58">
        <v>5</v>
      </c>
      <c r="CA58">
        <v>12</v>
      </c>
      <c r="CB58">
        <v>4</v>
      </c>
      <c r="CC58">
        <v>16</v>
      </c>
      <c r="CD58">
        <v>4</v>
      </c>
      <c r="CE58">
        <v>12</v>
      </c>
      <c r="CF58">
        <v>8</v>
      </c>
      <c r="CG58">
        <v>13</v>
      </c>
      <c r="CH58">
        <v>7</v>
      </c>
      <c r="CI58">
        <v>4</v>
      </c>
      <c r="CJ58">
        <v>8</v>
      </c>
      <c r="CL58">
        <v>12</v>
      </c>
      <c r="CM58">
        <v>2</v>
      </c>
      <c r="CN58">
        <v>0</v>
      </c>
      <c r="CO58">
        <v>6</v>
      </c>
      <c r="CP58">
        <v>14</v>
      </c>
      <c r="CQ58">
        <v>0</v>
      </c>
      <c r="CR58">
        <v>10</v>
      </c>
      <c r="CS58">
        <v>0</v>
      </c>
      <c r="CT58">
        <v>13</v>
      </c>
      <c r="CU58">
        <v>0</v>
      </c>
      <c r="CV58">
        <v>10</v>
      </c>
      <c r="CW58">
        <v>3</v>
      </c>
      <c r="CX58">
        <v>11</v>
      </c>
      <c r="CY58">
        <v>6</v>
      </c>
      <c r="CZ58">
        <v>0</v>
      </c>
      <c r="DA58">
        <v>3</v>
      </c>
      <c r="DC58">
        <f>((5/13)*100)</f>
        <v>38.461538461538467</v>
      </c>
      <c r="DD58">
        <f>((2/13)*100)</f>
        <v>15.384615384615385</v>
      </c>
      <c r="DE58">
        <f>((7/13)*100)</f>
        <v>53.846153846153847</v>
      </c>
      <c r="DF58">
        <f>((5/15)*100)</f>
        <v>33.333333333333329</v>
      </c>
      <c r="DG58">
        <f>((12/15)*100)</f>
        <v>80</v>
      </c>
      <c r="DH58">
        <f>((4/15)*100)</f>
        <v>26.666666666666668</v>
      </c>
      <c r="DI58">
        <f>((4/16)*100)</f>
        <v>25</v>
      </c>
      <c r="DJ58">
        <f>((12/16)*100)</f>
        <v>75</v>
      </c>
      <c r="DK58">
        <f>((8/16)*100)</f>
        <v>50</v>
      </c>
      <c r="DL58">
        <f>((7/13)*100)</f>
        <v>53.846153846153847</v>
      </c>
      <c r="DM58">
        <f>((4/13)*100)</f>
        <v>30.76923076923077</v>
      </c>
      <c r="DN58">
        <f>((8/13)*100)</f>
        <v>61.53846153846154</v>
      </c>
      <c r="DP58">
        <f>((2/12)*100)</f>
        <v>16.666666666666664</v>
      </c>
      <c r="DQ58">
        <f>((0/12)*100)</f>
        <v>0</v>
      </c>
      <c r="DR58">
        <f>((6/12)*100)</f>
        <v>50</v>
      </c>
      <c r="DS58">
        <f>((0/14)*100)</f>
        <v>0</v>
      </c>
      <c r="DT58">
        <f>((10/14)*100)</f>
        <v>71.428571428571431</v>
      </c>
      <c r="DU58">
        <f>((0/14)*100)</f>
        <v>0</v>
      </c>
      <c r="DV58">
        <f>((0/13)*100)</f>
        <v>0</v>
      </c>
      <c r="DW58">
        <f>((10/13)*100)</f>
        <v>76.923076923076934</v>
      </c>
      <c r="DX58">
        <f>((3/13)*100)</f>
        <v>23.076923076923077</v>
      </c>
      <c r="DY58">
        <f>((6/11)*100)</f>
        <v>54.54545454545454</v>
      </c>
      <c r="DZ58">
        <f>((0/11)*100)</f>
        <v>0</v>
      </c>
      <c r="EA58">
        <f>((3/11)*100)</f>
        <v>27.27272727272727</v>
      </c>
    </row>
    <row r="59" spans="1:131" x14ac:dyDescent="0.25">
      <c r="A59">
        <v>78.255520000000004</v>
      </c>
      <c r="B59">
        <v>6.9993889999999999</v>
      </c>
      <c r="C59">
        <v>66.267341000000002</v>
      </c>
      <c r="D59">
        <v>4.8986460000000003</v>
      </c>
      <c r="E59">
        <v>60.734999999999999</v>
      </c>
      <c r="F59">
        <v>8.2089049999999997</v>
      </c>
      <c r="G59">
        <v>64.288959000000006</v>
      </c>
      <c r="H59">
        <v>4.8086979999999997</v>
      </c>
      <c r="K59">
        <f>(13/200)</f>
        <v>6.5000000000000002E-2</v>
      </c>
      <c r="L59">
        <f>(13/200)</f>
        <v>6.5000000000000002E-2</v>
      </c>
      <c r="M59">
        <f>(14/200)</f>
        <v>7.0000000000000007E-2</v>
      </c>
      <c r="N59">
        <f>(13/200)</f>
        <v>6.5000000000000002E-2</v>
      </c>
      <c r="P59">
        <f>(11/200)</f>
        <v>5.5E-2</v>
      </c>
      <c r="Q59">
        <f>(10/200)</f>
        <v>0.05</v>
      </c>
      <c r="R59">
        <f>(11/200)</f>
        <v>5.5E-2</v>
      </c>
      <c r="S59">
        <f>(9/200)</f>
        <v>4.4999999999999998E-2</v>
      </c>
      <c r="U59">
        <f>0.065+0.055</f>
        <v>0.12</v>
      </c>
      <c r="V59">
        <f>0.065+0.05</f>
        <v>0.115</v>
      </c>
      <c r="W59">
        <f>0.07+0.055</f>
        <v>0.125</v>
      </c>
      <c r="X59">
        <f>0.065+0.045</f>
        <v>0.11</v>
      </c>
      <c r="Z59">
        <f>SQRT((ABS($A$60-$A$59)^2+(ABS($B$60-$B$59)^2)))</f>
        <v>22.665791603767669</v>
      </c>
      <c r="AA59">
        <f>SQRT((ABS($C$60-$C$59)^2+(ABS($D$60-$D$59)^2)))</f>
        <v>17.576261696863128</v>
      </c>
      <c r="AB59">
        <f>SQRT((ABS($E$60-$E$59)^2+(ABS($F$60-$F$59)^2)))</f>
        <v>20.878676753855846</v>
      </c>
      <c r="AC59">
        <f>SQRT((ABS($G$60-$G$59)^2+(ABS($H$60-$H$59)^2)))</f>
        <v>18.838848057947967</v>
      </c>
      <c r="AJ59">
        <f>1/0.12</f>
        <v>8.3333333333333339</v>
      </c>
      <c r="AK59">
        <f>1/0.115</f>
        <v>8.695652173913043</v>
      </c>
      <c r="AL59">
        <f>1/0.125</f>
        <v>8</v>
      </c>
      <c r="AM59">
        <f>1/0.11</f>
        <v>9.0909090909090917</v>
      </c>
      <c r="AO59">
        <f t="shared" si="22"/>
        <v>188.88159669806393</v>
      </c>
      <c r="AP59">
        <f t="shared" si="23"/>
        <v>152.83705823359242</v>
      </c>
      <c r="AQ59">
        <f t="shared" si="24"/>
        <v>167.02941403084677</v>
      </c>
      <c r="AR59">
        <f t="shared" si="25"/>
        <v>171.26225507225425</v>
      </c>
      <c r="AV59">
        <f>((0.065/0.12)*100)</f>
        <v>54.166666666666671</v>
      </c>
      <c r="AW59">
        <f>((0.065/0.115)*100)</f>
        <v>56.521739130434781</v>
      </c>
      <c r="AX59">
        <f>((0.07/0.125)*100)</f>
        <v>56.000000000000007</v>
      </c>
      <c r="AY59">
        <f>((0.065/0.11)*100)</f>
        <v>59.090909090909093</v>
      </c>
      <c r="BA59">
        <f>((0.055/0.12)*100)</f>
        <v>45.833333333333336</v>
      </c>
      <c r="BB59">
        <f>((0.05/0.115)*100)</f>
        <v>43.478260869565219</v>
      </c>
      <c r="BC59">
        <f>((0.055/0.125)*100)</f>
        <v>44</v>
      </c>
      <c r="BD59">
        <f>((0.045/0.11)*100)</f>
        <v>40.909090909090907</v>
      </c>
      <c r="BF59">
        <f>ABS($B$59-$D$59)</f>
        <v>2.1007429999999996</v>
      </c>
      <c r="BG59">
        <f>ABS($F$59-$H$59)</f>
        <v>3.400207</v>
      </c>
      <c r="BL59">
        <f>SQRT((ABS($A$59-$E$60)^2+(ABS($B$59-$F$60)^2)))</f>
        <v>3.6683613299041369</v>
      </c>
      <c r="BM59">
        <f>SQRT((ABS($C$59-$G$59)^2+(ABS($D$59-$H$59)^2)))</f>
        <v>1.980425706919597</v>
      </c>
      <c r="BO59">
        <f>SQRT((ABS($A$59-$G$60)^2+(ABS($B$59-$H$60)^2)))</f>
        <v>5.417164010083872</v>
      </c>
      <c r="BP59">
        <f>SQRT((ABS($C$59-$E$59)^2+(ABS($D$59-$F$59)^2)))</f>
        <v>6.4470622447252692</v>
      </c>
      <c r="BU59">
        <v>13</v>
      </c>
      <c r="BV59">
        <v>6</v>
      </c>
      <c r="BW59">
        <v>3</v>
      </c>
      <c r="BX59">
        <v>5</v>
      </c>
      <c r="BY59">
        <v>13</v>
      </c>
      <c r="BZ59">
        <v>5</v>
      </c>
      <c r="CA59">
        <v>8</v>
      </c>
      <c r="CB59">
        <v>5</v>
      </c>
      <c r="CC59">
        <v>14</v>
      </c>
      <c r="CD59">
        <v>3</v>
      </c>
      <c r="CE59">
        <v>8</v>
      </c>
      <c r="CF59">
        <v>11</v>
      </c>
      <c r="CG59">
        <v>13</v>
      </c>
      <c r="CH59">
        <v>5</v>
      </c>
      <c r="CI59">
        <v>5</v>
      </c>
      <c r="CJ59">
        <v>11</v>
      </c>
      <c r="CL59">
        <v>11</v>
      </c>
      <c r="CM59">
        <v>3</v>
      </c>
      <c r="CN59">
        <v>0</v>
      </c>
      <c r="CO59">
        <v>3</v>
      </c>
      <c r="CP59">
        <v>10</v>
      </c>
      <c r="CQ59">
        <v>2</v>
      </c>
      <c r="CR59">
        <v>6</v>
      </c>
      <c r="CS59">
        <v>1</v>
      </c>
      <c r="CT59">
        <v>11</v>
      </c>
      <c r="CU59">
        <v>0</v>
      </c>
      <c r="CV59">
        <v>6</v>
      </c>
      <c r="CW59">
        <v>6</v>
      </c>
      <c r="CX59">
        <v>9</v>
      </c>
      <c r="CY59">
        <v>3</v>
      </c>
      <c r="CZ59">
        <v>1</v>
      </c>
      <c r="DA59">
        <v>6</v>
      </c>
      <c r="DC59">
        <f>((6/13)*100)</f>
        <v>46.153846153846153</v>
      </c>
      <c r="DD59">
        <f>((3/13)*100)</f>
        <v>23.076923076923077</v>
      </c>
      <c r="DE59">
        <f>((5/13)*100)</f>
        <v>38.461538461538467</v>
      </c>
      <c r="DF59">
        <f>((5/13)*100)</f>
        <v>38.461538461538467</v>
      </c>
      <c r="DG59">
        <f>((8/13)*100)</f>
        <v>61.53846153846154</v>
      </c>
      <c r="DH59">
        <f>((5/13)*100)</f>
        <v>38.461538461538467</v>
      </c>
      <c r="DI59">
        <f>((3/14)*100)</f>
        <v>21.428571428571427</v>
      </c>
      <c r="DJ59">
        <f>((8/14)*100)</f>
        <v>57.142857142857139</v>
      </c>
      <c r="DK59">
        <f>((11/14)*100)</f>
        <v>78.571428571428569</v>
      </c>
      <c r="DL59">
        <f>((5/13)*100)</f>
        <v>38.461538461538467</v>
      </c>
      <c r="DM59">
        <f>((5/13)*100)</f>
        <v>38.461538461538467</v>
      </c>
      <c r="DN59">
        <f>((11/13)*100)</f>
        <v>84.615384615384613</v>
      </c>
      <c r="DP59">
        <f>((3/11)*100)</f>
        <v>27.27272727272727</v>
      </c>
      <c r="DQ59">
        <f>((0/11)*100)</f>
        <v>0</v>
      </c>
      <c r="DR59">
        <f>((3/11)*100)</f>
        <v>27.27272727272727</v>
      </c>
      <c r="DS59">
        <f>((2/10)*100)</f>
        <v>20</v>
      </c>
      <c r="DT59">
        <f>((6/10)*100)</f>
        <v>60</v>
      </c>
      <c r="DU59">
        <f>((1/10)*100)</f>
        <v>10</v>
      </c>
      <c r="DV59">
        <f>((0/11)*100)</f>
        <v>0</v>
      </c>
      <c r="DW59">
        <f>((6/11)*100)</f>
        <v>54.54545454545454</v>
      </c>
      <c r="DX59">
        <f>((6/11)*100)</f>
        <v>54.54545454545454</v>
      </c>
      <c r="DY59">
        <f>((3/9)*100)</f>
        <v>33.333333333333329</v>
      </c>
      <c r="DZ59">
        <f>((1/9)*100)</f>
        <v>11.111111111111111</v>
      </c>
      <c r="EA59">
        <f>((6/9)*100)</f>
        <v>66.666666666666657</v>
      </c>
    </row>
    <row r="60" spans="1:131" x14ac:dyDescent="0.25">
      <c r="A60">
        <v>100.919465</v>
      </c>
      <c r="B60">
        <v>7.2887089999999999</v>
      </c>
      <c r="C60">
        <v>83.827944000000002</v>
      </c>
      <c r="D60">
        <v>5.6403990000000004</v>
      </c>
      <c r="E60">
        <v>81.611920000000012</v>
      </c>
      <c r="F60">
        <v>8.4797449999999994</v>
      </c>
      <c r="G60">
        <v>83.126958000000002</v>
      </c>
      <c r="H60">
        <v>4.6298409999999999</v>
      </c>
      <c r="K60">
        <f>(13/200)</f>
        <v>6.5000000000000002E-2</v>
      </c>
      <c r="L60">
        <f>(13/200)</f>
        <v>6.5000000000000002E-2</v>
      </c>
      <c r="M60">
        <f>(14/200)</f>
        <v>7.0000000000000007E-2</v>
      </c>
      <c r="N60">
        <f>(14/200)</f>
        <v>7.0000000000000007E-2</v>
      </c>
      <c r="P60">
        <f>(10/200)</f>
        <v>0.05</v>
      </c>
      <c r="Q60">
        <f>(10/200)</f>
        <v>0.05</v>
      </c>
      <c r="R60">
        <f>(10/200)</f>
        <v>0.05</v>
      </c>
      <c r="S60">
        <f>(9/200)</f>
        <v>4.4999999999999998E-2</v>
      </c>
      <c r="U60">
        <f>0.065+0.05</f>
        <v>0.115</v>
      </c>
      <c r="V60">
        <f>0.065+0.05</f>
        <v>0.115</v>
      </c>
      <c r="W60">
        <f>0.07+0.05</f>
        <v>0.12000000000000001</v>
      </c>
      <c r="X60">
        <f>0.07+0.045</f>
        <v>0.115</v>
      </c>
      <c r="Z60">
        <f>SQRT((ABS($A$61-$A$60)^2+(ABS($B$61-$B$60)^2)))</f>
        <v>24.954357322183768</v>
      </c>
      <c r="AA60">
        <f>SQRT((ABS($C$61-$C$60)^2+(ABS($D$61-$D$60)^2)))</f>
        <v>23.101540828598189</v>
      </c>
      <c r="AB60">
        <f>SQRT((ABS($E$61-$E$60)^2+(ABS($F$61-$F$60)^2)))</f>
        <v>24.885843221162698</v>
      </c>
      <c r="AC60">
        <f>SQRT((ABS($G$61-$G$60)^2+(ABS($H$61-$H$60)^2)))</f>
        <v>24.497786006561597</v>
      </c>
      <c r="AJ60">
        <f>1/0.115</f>
        <v>8.695652173913043</v>
      </c>
      <c r="AK60">
        <f>1/0.115</f>
        <v>8.695652173913043</v>
      </c>
      <c r="AL60">
        <f>1/0.12</f>
        <v>8.3333333333333339</v>
      </c>
      <c r="AM60">
        <f>1/0.115</f>
        <v>8.695652173913043</v>
      </c>
      <c r="AO60">
        <f t="shared" si="22"/>
        <v>216.99441149725016</v>
      </c>
      <c r="AP60">
        <f t="shared" si="23"/>
        <v>200.88296372694077</v>
      </c>
      <c r="AQ60">
        <f t="shared" si="24"/>
        <v>207.38202684302246</v>
      </c>
      <c r="AR60">
        <f t="shared" si="25"/>
        <v>213.02422614401388</v>
      </c>
      <c r="AV60">
        <f>((0.065/0.115)*100)</f>
        <v>56.521739130434781</v>
      </c>
      <c r="AW60">
        <f>((0.065/0.115)*100)</f>
        <v>56.521739130434781</v>
      </c>
      <c r="AX60">
        <f>((0.07/0.12)*100)</f>
        <v>58.333333333333336</v>
      </c>
      <c r="AY60">
        <f>((0.07/0.115)*100)</f>
        <v>60.869565217391312</v>
      </c>
      <c r="BA60">
        <f>((0.05/0.115)*100)</f>
        <v>43.478260869565219</v>
      </c>
      <c r="BB60">
        <f>((0.05/0.115)*100)</f>
        <v>43.478260869565219</v>
      </c>
      <c r="BC60">
        <f>((0.05/0.12)*100)</f>
        <v>41.666666666666671</v>
      </c>
      <c r="BD60">
        <f>((0.045/0.115)*100)</f>
        <v>39.130434782608688</v>
      </c>
      <c r="BF60">
        <f>ABS($B$60-$D$60)</f>
        <v>1.6483099999999995</v>
      </c>
      <c r="BG60">
        <f>ABS($F$60-$H$60)</f>
        <v>3.8499039999999995</v>
      </c>
      <c r="BL60">
        <f>SQRT((ABS($A$60-$E$61)^2+(ABS($B$60-$F$61)^2)))</f>
        <v>5.8479797698724116</v>
      </c>
      <c r="BM60">
        <f>SQRT((ABS($C$60-$G$60)^2+(ABS($D$60-$H$60)^2)))</f>
        <v>1.2298816380286364</v>
      </c>
      <c r="BO60">
        <f>SQRT((ABS($A$60-$G$61)^2+(ABS($B$60-$H$61)^2)))</f>
        <v>7.2134153482983399</v>
      </c>
      <c r="BP60">
        <f>SQRT((ABS($C$60-$E$60)^2+(ABS($D$60-$F$60)^2)))</f>
        <v>3.601756248872479</v>
      </c>
      <c r="BU60">
        <v>13</v>
      </c>
      <c r="BV60">
        <v>8</v>
      </c>
      <c r="BW60">
        <v>4</v>
      </c>
      <c r="BX60">
        <v>5</v>
      </c>
      <c r="BY60">
        <v>13</v>
      </c>
      <c r="BZ60">
        <v>6</v>
      </c>
      <c r="CA60">
        <v>7</v>
      </c>
      <c r="CB60">
        <v>6</v>
      </c>
      <c r="CC60">
        <v>14</v>
      </c>
      <c r="CD60">
        <v>4</v>
      </c>
      <c r="CE60">
        <v>7</v>
      </c>
      <c r="CF60">
        <v>13</v>
      </c>
      <c r="CG60">
        <v>14</v>
      </c>
      <c r="CH60">
        <v>5</v>
      </c>
      <c r="CI60">
        <v>6</v>
      </c>
      <c r="CJ60">
        <v>13</v>
      </c>
      <c r="CL60">
        <v>10</v>
      </c>
      <c r="CM60">
        <v>3</v>
      </c>
      <c r="CN60">
        <v>0</v>
      </c>
      <c r="CO60">
        <v>1</v>
      </c>
      <c r="CP60">
        <v>10</v>
      </c>
      <c r="CQ60">
        <v>3</v>
      </c>
      <c r="CR60">
        <v>4</v>
      </c>
      <c r="CS60">
        <v>2</v>
      </c>
      <c r="CT60">
        <v>10</v>
      </c>
      <c r="CU60">
        <v>0</v>
      </c>
      <c r="CV60">
        <v>4</v>
      </c>
      <c r="CW60">
        <v>8</v>
      </c>
      <c r="CX60">
        <v>9</v>
      </c>
      <c r="CY60">
        <v>1</v>
      </c>
      <c r="CZ60">
        <v>2</v>
      </c>
      <c r="DA60">
        <v>8</v>
      </c>
      <c r="DC60">
        <f>((8/13)*100)</f>
        <v>61.53846153846154</v>
      </c>
      <c r="DD60">
        <f>((4/13)*100)</f>
        <v>30.76923076923077</v>
      </c>
      <c r="DE60">
        <f>((5/13)*100)</f>
        <v>38.461538461538467</v>
      </c>
      <c r="DF60">
        <f>((6/13)*100)</f>
        <v>46.153846153846153</v>
      </c>
      <c r="DG60">
        <f>((7/13)*100)</f>
        <v>53.846153846153847</v>
      </c>
      <c r="DH60">
        <f>((6/13)*100)</f>
        <v>46.153846153846153</v>
      </c>
      <c r="DI60">
        <f>((4/14)*100)</f>
        <v>28.571428571428569</v>
      </c>
      <c r="DJ60">
        <f>((7/14)*100)</f>
        <v>50</v>
      </c>
      <c r="DK60">
        <f>((13/14)*100)</f>
        <v>92.857142857142861</v>
      </c>
      <c r="DL60">
        <f>((5/14)*100)</f>
        <v>35.714285714285715</v>
      </c>
      <c r="DM60">
        <f>((6/14)*100)</f>
        <v>42.857142857142854</v>
      </c>
      <c r="DN60">
        <f>((13/14)*100)</f>
        <v>92.857142857142861</v>
      </c>
      <c r="DP60">
        <f>((3/10)*100)</f>
        <v>30</v>
      </c>
      <c r="DQ60">
        <f>((0/10)*100)</f>
        <v>0</v>
      </c>
      <c r="DR60">
        <f>((1/10)*100)</f>
        <v>10</v>
      </c>
      <c r="DS60">
        <f>((3/10)*100)</f>
        <v>30</v>
      </c>
      <c r="DT60">
        <f>((4/10)*100)</f>
        <v>40</v>
      </c>
      <c r="DU60">
        <f>((2/10)*100)</f>
        <v>20</v>
      </c>
      <c r="DV60">
        <f>((0/10)*100)</f>
        <v>0</v>
      </c>
      <c r="DW60">
        <f>((4/10)*100)</f>
        <v>40</v>
      </c>
      <c r="DX60">
        <f>((8/10)*100)</f>
        <v>80</v>
      </c>
      <c r="DY60">
        <f>((1/9)*100)</f>
        <v>11.111111111111111</v>
      </c>
      <c r="DZ60">
        <f>((2/9)*100)</f>
        <v>22.222222222222221</v>
      </c>
      <c r="EA60">
        <f>((8/9)*100)</f>
        <v>88.888888888888886</v>
      </c>
    </row>
    <row r="61" spans="1:131" x14ac:dyDescent="0.25">
      <c r="A61">
        <v>125.87236000000001</v>
      </c>
      <c r="B61">
        <v>7.0185599999999999</v>
      </c>
      <c r="C61">
        <v>106.929427</v>
      </c>
      <c r="D61">
        <v>5.6920890000000002</v>
      </c>
      <c r="E61">
        <v>106.490859</v>
      </c>
      <c r="F61">
        <v>9.0659080000000003</v>
      </c>
      <c r="G61">
        <v>107.62474400000001</v>
      </c>
      <c r="H61">
        <v>4.6292739999999997</v>
      </c>
      <c r="K61">
        <f>(14/200)</f>
        <v>7.0000000000000007E-2</v>
      </c>
      <c r="L61">
        <f>(13/200)</f>
        <v>6.5000000000000002E-2</v>
      </c>
      <c r="M61">
        <f>(13/200)</f>
        <v>6.5000000000000002E-2</v>
      </c>
      <c r="N61">
        <f>(14/200)</f>
        <v>7.0000000000000007E-2</v>
      </c>
      <c r="P61">
        <f>(8/200)</f>
        <v>0.04</v>
      </c>
      <c r="Q61">
        <f>(8/200)</f>
        <v>0.04</v>
      </c>
      <c r="R61">
        <f>(9/200)</f>
        <v>4.4999999999999998E-2</v>
      </c>
      <c r="S61">
        <f>(8/200)</f>
        <v>0.04</v>
      </c>
      <c r="U61">
        <f>0.07+0.04</f>
        <v>0.11000000000000001</v>
      </c>
      <c r="V61">
        <f>0.065+0.04</f>
        <v>0.10500000000000001</v>
      </c>
      <c r="W61">
        <f>0.065+0.045</f>
        <v>0.11</v>
      </c>
      <c r="X61">
        <f>0.07+0.04</f>
        <v>0.11000000000000001</v>
      </c>
      <c r="Z61">
        <f>SQRT((ABS($A$62-$A$61)^2+(ABS($B$62-$B$61)^2)))</f>
        <v>32.352383916491732</v>
      </c>
      <c r="AA61">
        <f>SQRT((ABS($C$62-$C$61)^2+(ABS($D$62-$D$61)^2)))</f>
        <v>25.003318192414802</v>
      </c>
      <c r="AB61">
        <f>SQRT((ABS($E$62-$E$61)^2+(ABS($F$62-$F$61)^2)))</f>
        <v>25.006700384909738</v>
      </c>
      <c r="AC61">
        <f>SQRT((ABS($G$62-$G$61)^2+(ABS($H$62-$H$61)^2)))</f>
        <v>25.037221323225982</v>
      </c>
      <c r="AJ61">
        <f>1/0.11</f>
        <v>9.0909090909090917</v>
      </c>
      <c r="AK61">
        <f>1/0.105</f>
        <v>9.5238095238095237</v>
      </c>
      <c r="AL61">
        <f>1/0.11</f>
        <v>9.0909090909090917</v>
      </c>
      <c r="AM61">
        <f>1/0.11</f>
        <v>9.0909090909090917</v>
      </c>
      <c r="AO61">
        <f t="shared" si="22"/>
        <v>294.11258105901572</v>
      </c>
      <c r="AP61">
        <f t="shared" si="23"/>
        <v>238.12683992775999</v>
      </c>
      <c r="AQ61">
        <f t="shared" si="24"/>
        <v>227.3336398628158</v>
      </c>
      <c r="AR61">
        <f t="shared" si="25"/>
        <v>227.61110293841799</v>
      </c>
      <c r="AV61">
        <f>((0.07/0.11)*100)</f>
        <v>63.636363636363647</v>
      </c>
      <c r="AW61">
        <f>((0.065/0.105)*100)</f>
        <v>61.904761904761905</v>
      </c>
      <c r="AX61">
        <f>((0.065/0.11)*100)</f>
        <v>59.090909090909093</v>
      </c>
      <c r="AY61">
        <f>((0.07/0.11)*100)</f>
        <v>63.636363636363647</v>
      </c>
      <c r="BA61">
        <f>((0.04/0.11)*100)</f>
        <v>36.363636363636367</v>
      </c>
      <c r="BB61">
        <f>((0.04/0.105)*100)</f>
        <v>38.095238095238102</v>
      </c>
      <c r="BC61">
        <f>((0.045/0.11)*100)</f>
        <v>40.909090909090907</v>
      </c>
      <c r="BD61">
        <f>((0.04/0.11)*100)</f>
        <v>36.363636363636367</v>
      </c>
      <c r="BF61">
        <f>ABS($B$61-$D$61)</f>
        <v>1.3264709999999997</v>
      </c>
      <c r="BG61">
        <f>ABS($F$61-$H$61)</f>
        <v>4.4366340000000006</v>
      </c>
      <c r="BL61">
        <f>SQRT((ABS($A$61-$E$62)^2+(ABS($B$61-$F$62)^2)))</f>
        <v>5.8416355034255458</v>
      </c>
      <c r="BM61">
        <f>SQRT((ABS($C$61-$G$61)^2+(ABS($D$61-$H$61)^2)))</f>
        <v>1.2700556896112882</v>
      </c>
      <c r="BO61">
        <f>SQRT((ABS($A$61-$G$62)^2+(ABS($B$61-$H$62)^2)))</f>
        <v>7.2083708950909173</v>
      </c>
      <c r="BP61">
        <f>SQRT((ABS($C$61-$E$61)^2+(ABS($D$61-$F$61)^2)))</f>
        <v>3.4022046580687948</v>
      </c>
      <c r="BU61">
        <v>14</v>
      </c>
      <c r="BV61">
        <v>8</v>
      </c>
      <c r="BW61">
        <v>5</v>
      </c>
      <c r="BX61">
        <v>6</v>
      </c>
      <c r="BY61">
        <v>13</v>
      </c>
      <c r="BZ61">
        <v>8</v>
      </c>
      <c r="CA61">
        <v>5</v>
      </c>
      <c r="CB61">
        <v>5</v>
      </c>
      <c r="CC61">
        <v>13</v>
      </c>
      <c r="CD61">
        <v>5</v>
      </c>
      <c r="CE61">
        <v>5</v>
      </c>
      <c r="CF61">
        <v>13</v>
      </c>
      <c r="CG61">
        <v>14</v>
      </c>
      <c r="CH61">
        <v>6</v>
      </c>
      <c r="CI61">
        <v>5</v>
      </c>
      <c r="CJ61">
        <v>13</v>
      </c>
      <c r="CL61">
        <v>8</v>
      </c>
      <c r="CM61">
        <v>3</v>
      </c>
      <c r="CN61">
        <v>0</v>
      </c>
      <c r="CO61">
        <v>0</v>
      </c>
      <c r="CP61">
        <v>8</v>
      </c>
      <c r="CQ61">
        <v>3</v>
      </c>
      <c r="CR61">
        <v>1</v>
      </c>
      <c r="CS61">
        <v>0</v>
      </c>
      <c r="CT61">
        <v>9</v>
      </c>
      <c r="CU61">
        <v>0</v>
      </c>
      <c r="CV61">
        <v>1</v>
      </c>
      <c r="CW61">
        <v>8</v>
      </c>
      <c r="CX61">
        <v>8</v>
      </c>
      <c r="CY61">
        <v>0</v>
      </c>
      <c r="CZ61">
        <v>0</v>
      </c>
      <c r="DA61">
        <v>8</v>
      </c>
      <c r="DC61">
        <f>((8/14)*100)</f>
        <v>57.142857142857139</v>
      </c>
      <c r="DD61">
        <f>((5/14)*100)</f>
        <v>35.714285714285715</v>
      </c>
      <c r="DE61">
        <f>((6/14)*100)</f>
        <v>42.857142857142854</v>
      </c>
      <c r="DF61">
        <f>((8/13)*100)</f>
        <v>61.53846153846154</v>
      </c>
      <c r="DG61">
        <f>((5/13)*100)</f>
        <v>38.461538461538467</v>
      </c>
      <c r="DH61">
        <f>((5/13)*100)</f>
        <v>38.461538461538467</v>
      </c>
      <c r="DI61">
        <f>((5/13)*100)</f>
        <v>38.461538461538467</v>
      </c>
      <c r="DJ61">
        <f>((5/13)*100)</f>
        <v>38.461538461538467</v>
      </c>
      <c r="DK61">
        <f>((13/13)*100)</f>
        <v>100</v>
      </c>
      <c r="DL61">
        <f>((6/14)*100)</f>
        <v>42.857142857142854</v>
      </c>
      <c r="DM61">
        <f>((5/14)*100)</f>
        <v>35.714285714285715</v>
      </c>
      <c r="DN61">
        <f>((13/14)*100)</f>
        <v>92.857142857142861</v>
      </c>
      <c r="DP61">
        <f>((3/8)*100)</f>
        <v>37.5</v>
      </c>
      <c r="DQ61">
        <f>((0/8)*100)</f>
        <v>0</v>
      </c>
      <c r="DR61">
        <f>((0/8)*100)</f>
        <v>0</v>
      </c>
      <c r="DS61">
        <f>((3/8)*100)</f>
        <v>37.5</v>
      </c>
      <c r="DT61">
        <f>((1/8)*100)</f>
        <v>12.5</v>
      </c>
      <c r="DU61">
        <f>((0/8)*100)</f>
        <v>0</v>
      </c>
      <c r="DV61">
        <f>((0/9)*100)</f>
        <v>0</v>
      </c>
      <c r="DW61">
        <f>((1/9)*100)</f>
        <v>11.111111111111111</v>
      </c>
      <c r="DX61">
        <f>((8/9)*100)</f>
        <v>88.888888888888886</v>
      </c>
      <c r="DY61">
        <f t="shared" ref="DY61:DZ63" si="26">((0/8)*100)</f>
        <v>0</v>
      </c>
      <c r="DZ61">
        <f t="shared" si="26"/>
        <v>0</v>
      </c>
      <c r="EA61">
        <f>((8/8)*100)</f>
        <v>100</v>
      </c>
    </row>
    <row r="62" spans="1:131" x14ac:dyDescent="0.25">
      <c r="A62">
        <v>158.212265</v>
      </c>
      <c r="B62">
        <v>7.9170530000000001</v>
      </c>
      <c r="C62">
        <v>131.931892</v>
      </c>
      <c r="D62">
        <v>5.4855349999999996</v>
      </c>
      <c r="E62">
        <v>131.493381</v>
      </c>
      <c r="F62">
        <v>8.6087889999999998</v>
      </c>
      <c r="G62">
        <v>132.661945</v>
      </c>
      <c r="H62">
        <v>4.5973730000000002</v>
      </c>
      <c r="K62">
        <f>(14/200)</f>
        <v>7.0000000000000007E-2</v>
      </c>
      <c r="L62">
        <f>(13/200)</f>
        <v>6.5000000000000002E-2</v>
      </c>
      <c r="M62">
        <f>(13/200)</f>
        <v>6.5000000000000002E-2</v>
      </c>
      <c r="N62">
        <f>(13/200)</f>
        <v>6.5000000000000002E-2</v>
      </c>
      <c r="P62">
        <f>(9/200)</f>
        <v>4.4999999999999998E-2</v>
      </c>
      <c r="Q62">
        <f>(9/200)</f>
        <v>4.4999999999999998E-2</v>
      </c>
      <c r="R62">
        <f>(9/200)</f>
        <v>4.4999999999999998E-2</v>
      </c>
      <c r="S62">
        <f>(8/200)</f>
        <v>0.04</v>
      </c>
      <c r="U62">
        <f>0.07+0.045</f>
        <v>0.115</v>
      </c>
      <c r="V62">
        <f>0.065+0.045</f>
        <v>0.11</v>
      </c>
      <c r="W62">
        <f>0.065+0.045</f>
        <v>0.11</v>
      </c>
      <c r="X62">
        <f>0.065+0.04</f>
        <v>0.10500000000000001</v>
      </c>
      <c r="Z62">
        <f>SQRT((ABS($A$63-$A$62)^2+(ABS($B$63-$B$62)^2)))</f>
        <v>25.20304723077853</v>
      </c>
      <c r="AA62">
        <f>SQRT((ABS($C$63-$C$62)^2+(ABS($D$63-$D$62)^2)))</f>
        <v>30.772723763525185</v>
      </c>
      <c r="AB62">
        <f>SQRT((ABS($E$63-$E$62)^2+(ABS($F$63-$F$62)^2)))</f>
        <v>31.549781682075459</v>
      </c>
      <c r="AC62">
        <f>SQRT((ABS($G$63-$G$62)^2+(ABS($H$63-$H$62)^2)))</f>
        <v>30.899105229855461</v>
      </c>
      <c r="AJ62">
        <f>1/0.115</f>
        <v>8.695652173913043</v>
      </c>
      <c r="AK62">
        <f>1/0.11</f>
        <v>9.0909090909090917</v>
      </c>
      <c r="AL62">
        <f>1/0.11</f>
        <v>9.0909090909090917</v>
      </c>
      <c r="AM62">
        <f>1/0.105</f>
        <v>9.5238095238095237</v>
      </c>
      <c r="AO62">
        <f t="shared" si="22"/>
        <v>219.15693244155241</v>
      </c>
      <c r="AP62">
        <f t="shared" si="23"/>
        <v>279.75203421386533</v>
      </c>
      <c r="AQ62">
        <f t="shared" si="24"/>
        <v>286.81619710977691</v>
      </c>
      <c r="AR62">
        <f t="shared" si="25"/>
        <v>294.2771926652901</v>
      </c>
      <c r="AV62">
        <f>((0.07/0.115)*100)</f>
        <v>60.869565217391312</v>
      </c>
      <c r="AW62">
        <f>((0.065/0.11)*100)</f>
        <v>59.090909090909093</v>
      </c>
      <c r="AX62">
        <f>((0.065/0.11)*100)</f>
        <v>59.090909090909093</v>
      </c>
      <c r="AY62">
        <f>((0.065/0.105)*100)</f>
        <v>61.904761904761905</v>
      </c>
      <c r="BA62">
        <f>((0.045/0.115)*100)</f>
        <v>39.130434782608688</v>
      </c>
      <c r="BB62">
        <f>((0.045/0.11)*100)</f>
        <v>40.909090909090907</v>
      </c>
      <c r="BC62">
        <f>((0.045/0.11)*100)</f>
        <v>40.909090909090907</v>
      </c>
      <c r="BD62">
        <f>((0.04/0.105)*100)</f>
        <v>38.095238095238102</v>
      </c>
      <c r="BF62">
        <f>ABS($B$62-$D$62)</f>
        <v>2.4315180000000005</v>
      </c>
      <c r="BG62">
        <f>ABS($F$62-$H$62)</f>
        <v>4.0114159999999996</v>
      </c>
      <c r="BL62">
        <f>SQRT((ABS($A$62-$E$63)^2+(ABS($B$62-$F$63)^2)))</f>
        <v>5.0209284270788848</v>
      </c>
      <c r="BM62">
        <f>SQRT((ABS($C$62-$G$62)^2+(ABS($D$62-$H$62)^2)))</f>
        <v>1.1496995786086885</v>
      </c>
      <c r="BO62">
        <f>SQRT((ABS($A$62-$G$63)^2+(ABS($B$62-$H$63)^2)))</f>
        <v>5.9041041244409849</v>
      </c>
      <c r="BP62">
        <f>SQRT((ABS($C$62-$E$62)^2+(ABS($D$62-$F$62)^2)))</f>
        <v>3.1538876716898154</v>
      </c>
      <c r="BU62">
        <v>14</v>
      </c>
      <c r="BV62">
        <v>10</v>
      </c>
      <c r="BW62">
        <v>6</v>
      </c>
      <c r="BX62">
        <v>6</v>
      </c>
      <c r="BY62">
        <v>13</v>
      </c>
      <c r="BZ62">
        <v>8</v>
      </c>
      <c r="CA62">
        <v>5</v>
      </c>
      <c r="CB62">
        <v>5</v>
      </c>
      <c r="CC62">
        <v>13</v>
      </c>
      <c r="CD62">
        <v>4</v>
      </c>
      <c r="CE62">
        <v>5</v>
      </c>
      <c r="CF62">
        <v>13</v>
      </c>
      <c r="CG62">
        <v>13</v>
      </c>
      <c r="CH62">
        <v>4</v>
      </c>
      <c r="CI62">
        <v>5</v>
      </c>
      <c r="CJ62">
        <v>13</v>
      </c>
      <c r="CL62">
        <v>9</v>
      </c>
      <c r="CM62">
        <v>4</v>
      </c>
      <c r="CN62">
        <v>0</v>
      </c>
      <c r="CO62">
        <v>0</v>
      </c>
      <c r="CP62">
        <v>9</v>
      </c>
      <c r="CQ62">
        <v>3</v>
      </c>
      <c r="CR62">
        <v>1</v>
      </c>
      <c r="CS62">
        <v>0</v>
      </c>
      <c r="CT62">
        <v>9</v>
      </c>
      <c r="CU62">
        <v>0</v>
      </c>
      <c r="CV62">
        <v>1</v>
      </c>
      <c r="CW62">
        <v>8</v>
      </c>
      <c r="CX62">
        <v>8</v>
      </c>
      <c r="CY62">
        <v>0</v>
      </c>
      <c r="CZ62">
        <v>0</v>
      </c>
      <c r="DA62">
        <v>8</v>
      </c>
      <c r="DC62">
        <f>((10/14)*100)</f>
        <v>71.428571428571431</v>
      </c>
      <c r="DD62">
        <f>((6/14)*100)</f>
        <v>42.857142857142854</v>
      </c>
      <c r="DE62">
        <f>((6/14)*100)</f>
        <v>42.857142857142854</v>
      </c>
      <c r="DF62">
        <f>((8/13)*100)</f>
        <v>61.53846153846154</v>
      </c>
      <c r="DG62">
        <f>((5/13)*100)</f>
        <v>38.461538461538467</v>
      </c>
      <c r="DH62">
        <f>((5/13)*100)</f>
        <v>38.461538461538467</v>
      </c>
      <c r="DI62">
        <f>((4/13)*100)</f>
        <v>30.76923076923077</v>
      </c>
      <c r="DJ62">
        <f>((5/13)*100)</f>
        <v>38.461538461538467</v>
      </c>
      <c r="DK62">
        <f>((13/13)*100)</f>
        <v>100</v>
      </c>
      <c r="DL62">
        <f>((4/13)*100)</f>
        <v>30.76923076923077</v>
      </c>
      <c r="DM62">
        <f>((5/13)*100)</f>
        <v>38.461538461538467</v>
      </c>
      <c r="DN62">
        <f>((13/13)*100)</f>
        <v>100</v>
      </c>
      <c r="DP62">
        <f>((4/9)*100)</f>
        <v>44.444444444444443</v>
      </c>
      <c r="DQ62">
        <f>((0/9)*100)</f>
        <v>0</v>
      </c>
      <c r="DR62">
        <f>((0/9)*100)</f>
        <v>0</v>
      </c>
      <c r="DS62">
        <f>((3/9)*100)</f>
        <v>33.333333333333329</v>
      </c>
      <c r="DT62">
        <f>((1/9)*100)</f>
        <v>11.111111111111111</v>
      </c>
      <c r="DU62">
        <f>((0/9)*100)</f>
        <v>0</v>
      </c>
      <c r="DV62">
        <f>((0/9)*100)</f>
        <v>0</v>
      </c>
      <c r="DW62">
        <f>((1/9)*100)</f>
        <v>11.111111111111111</v>
      </c>
      <c r="DX62">
        <f>((8/9)*100)</f>
        <v>88.888888888888886</v>
      </c>
      <c r="DY62">
        <f t="shared" si="26"/>
        <v>0</v>
      </c>
      <c r="DZ62">
        <f t="shared" si="26"/>
        <v>0</v>
      </c>
      <c r="EA62">
        <f>((8/8)*100)</f>
        <v>100</v>
      </c>
    </row>
    <row r="63" spans="1:131" x14ac:dyDescent="0.25">
      <c r="A63">
        <v>183.39072300000001</v>
      </c>
      <c r="B63">
        <v>6.8040200000000004</v>
      </c>
      <c r="C63">
        <v>162.692904</v>
      </c>
      <c r="D63">
        <v>6.3344569999999996</v>
      </c>
      <c r="E63">
        <v>163.03530799999999</v>
      </c>
      <c r="F63">
        <v>9.3127530000000007</v>
      </c>
      <c r="G63">
        <v>163.55074500000001</v>
      </c>
      <c r="H63">
        <v>5.3953319999999998</v>
      </c>
      <c r="K63">
        <f>(13/200)</f>
        <v>6.5000000000000002E-2</v>
      </c>
      <c r="L63">
        <f>(13/200)</f>
        <v>6.5000000000000002E-2</v>
      </c>
      <c r="M63">
        <f>(15/200)</f>
        <v>7.4999999999999997E-2</v>
      </c>
      <c r="N63">
        <f>(14/200)</f>
        <v>7.0000000000000007E-2</v>
      </c>
      <c r="P63">
        <f>(7/200)</f>
        <v>3.5000000000000003E-2</v>
      </c>
      <c r="Q63">
        <f t="shared" ref="Q63:R65" si="27">(8/200)</f>
        <v>0.04</v>
      </c>
      <c r="R63">
        <f t="shared" si="27"/>
        <v>0.04</v>
      </c>
      <c r="S63">
        <f>(8/200)</f>
        <v>0.04</v>
      </c>
      <c r="U63">
        <f>0.065+0.035</f>
        <v>0.1</v>
      </c>
      <c r="V63">
        <f>0.065+0.04</f>
        <v>0.10500000000000001</v>
      </c>
      <c r="W63">
        <f>0.075+0.04</f>
        <v>0.11499999999999999</v>
      </c>
      <c r="X63">
        <f>0.07+0.04</f>
        <v>0.11000000000000001</v>
      </c>
      <c r="Z63">
        <f>SQRT((ABS($A$64-$A$63)^2+(ABS($B$64-$B$63)^2)))</f>
        <v>24.147668851904719</v>
      </c>
      <c r="AA63">
        <f>SQRT((ABS($C$64-$C$63)^2+(ABS($D$64-$D$63)^2)))</f>
        <v>25.475971952254959</v>
      </c>
      <c r="AB63">
        <f>SQRT((ABS($E$64-$E$63)^2+(ABS($F$64-$F$63)^2)))</f>
        <v>27.447176570206651</v>
      </c>
      <c r="AC63">
        <f>SQRT((ABS($G$64-$G$63)^2+(ABS($H$64-$H$63)^2)))</f>
        <v>26.380649645602656</v>
      </c>
      <c r="AJ63">
        <f>1/0.1</f>
        <v>10</v>
      </c>
      <c r="AK63">
        <f>1/0.105</f>
        <v>9.5238095238095237</v>
      </c>
      <c r="AL63">
        <f>1/0.115</f>
        <v>8.695652173913043</v>
      </c>
      <c r="AM63">
        <f>1/0.11</f>
        <v>9.0909090909090917</v>
      </c>
      <c r="AO63">
        <f t="shared" si="22"/>
        <v>241.47668851904717</v>
      </c>
      <c r="AP63">
        <f t="shared" si="23"/>
        <v>242.62830430719006</v>
      </c>
      <c r="AQ63">
        <f t="shared" si="24"/>
        <v>238.67110061049263</v>
      </c>
      <c r="AR63">
        <f t="shared" si="25"/>
        <v>239.82408768729684</v>
      </c>
      <c r="AV63">
        <f>((0.065/0.1)*100)</f>
        <v>65</v>
      </c>
      <c r="AW63">
        <f>((0.065/0.105)*100)</f>
        <v>61.904761904761905</v>
      </c>
      <c r="AX63">
        <f>((0.075/0.115)*100)</f>
        <v>65.217391304347814</v>
      </c>
      <c r="AY63">
        <f>((0.07/0.11)*100)</f>
        <v>63.636363636363647</v>
      </c>
      <c r="BA63">
        <f>((0.035/0.1)*100)</f>
        <v>35</v>
      </c>
      <c r="BB63">
        <f>((0.04/0.105)*100)</f>
        <v>38.095238095238102</v>
      </c>
      <c r="BC63">
        <f>((0.04/0.115)*100)</f>
        <v>34.782608695652172</v>
      </c>
      <c r="BD63">
        <f>((0.04/0.11)*100)</f>
        <v>36.363636363636367</v>
      </c>
      <c r="BF63">
        <f>ABS($B$63-$D$63)</f>
        <v>0.46956300000000084</v>
      </c>
      <c r="BG63">
        <f>ABS($F$63-$H$63)</f>
        <v>3.9174210000000009</v>
      </c>
      <c r="BL63">
        <f>SQRT((ABS($A$63-$E$64)^2+(ABS($B$63-$F$64)^2)))</f>
        <v>7.0940688983376727</v>
      </c>
      <c r="BM63">
        <f>SQRT((ABS($C$63-$G$63)^2+(ABS($D$63-$H$63)^2)))</f>
        <v>1.2719461257875715</v>
      </c>
      <c r="BO63">
        <f>SQRT((ABS($A$63-$G$64)^2+(ABS($B$63-$H$64)^2)))</f>
        <v>7.0956454007736216</v>
      </c>
      <c r="BP63">
        <f>SQRT((ABS($C$63-$E$63)^2+(ABS($D$63-$F$63)^2)))</f>
        <v>2.9979138684812141</v>
      </c>
      <c r="BU63">
        <v>13</v>
      </c>
      <c r="BV63">
        <v>9</v>
      </c>
      <c r="BW63">
        <v>6</v>
      </c>
      <c r="BX63">
        <v>5</v>
      </c>
      <c r="BY63">
        <v>13</v>
      </c>
      <c r="BZ63">
        <v>10</v>
      </c>
      <c r="CA63">
        <v>5</v>
      </c>
      <c r="CB63">
        <v>5</v>
      </c>
      <c r="CC63">
        <v>15</v>
      </c>
      <c r="CD63">
        <v>8</v>
      </c>
      <c r="CE63">
        <v>7</v>
      </c>
      <c r="CF63">
        <v>14</v>
      </c>
      <c r="CG63">
        <v>14</v>
      </c>
      <c r="CH63">
        <v>7</v>
      </c>
      <c r="CI63">
        <v>6</v>
      </c>
      <c r="CJ63">
        <v>14</v>
      </c>
      <c r="CL63">
        <v>7</v>
      </c>
      <c r="CM63">
        <v>4</v>
      </c>
      <c r="CN63">
        <v>0</v>
      </c>
      <c r="CO63">
        <v>0</v>
      </c>
      <c r="CP63">
        <v>8</v>
      </c>
      <c r="CQ63">
        <v>4</v>
      </c>
      <c r="CR63">
        <v>0</v>
      </c>
      <c r="CS63">
        <v>0</v>
      </c>
      <c r="CT63">
        <v>8</v>
      </c>
      <c r="CU63">
        <v>0</v>
      </c>
      <c r="CV63">
        <v>0</v>
      </c>
      <c r="CW63">
        <v>8</v>
      </c>
      <c r="CX63">
        <v>8</v>
      </c>
      <c r="CY63">
        <v>0</v>
      </c>
      <c r="CZ63">
        <v>0</v>
      </c>
      <c r="DA63">
        <v>8</v>
      </c>
      <c r="DC63">
        <f>((9/13)*100)</f>
        <v>69.230769230769226</v>
      </c>
      <c r="DD63">
        <f>((6/13)*100)</f>
        <v>46.153846153846153</v>
      </c>
      <c r="DE63">
        <f>((5/13)*100)</f>
        <v>38.461538461538467</v>
      </c>
      <c r="DF63">
        <f>((10/13)*100)</f>
        <v>76.923076923076934</v>
      </c>
      <c r="DG63">
        <f>((5/13)*100)</f>
        <v>38.461538461538467</v>
      </c>
      <c r="DH63">
        <f>((5/13)*100)</f>
        <v>38.461538461538467</v>
      </c>
      <c r="DI63">
        <f>((8/15)*100)</f>
        <v>53.333333333333336</v>
      </c>
      <c r="DJ63">
        <f>((7/15)*100)</f>
        <v>46.666666666666664</v>
      </c>
      <c r="DK63">
        <f>((14/15)*100)</f>
        <v>93.333333333333329</v>
      </c>
      <c r="DL63">
        <f>((7/14)*100)</f>
        <v>50</v>
      </c>
      <c r="DM63">
        <f>((6/14)*100)</f>
        <v>42.857142857142854</v>
      </c>
      <c r="DN63">
        <f>((14/14)*100)</f>
        <v>100</v>
      </c>
      <c r="DP63">
        <f>((4/7)*100)</f>
        <v>57.142857142857139</v>
      </c>
      <c r="DQ63">
        <f>((0/7)*100)</f>
        <v>0</v>
      </c>
      <c r="DR63">
        <f>((0/7)*100)</f>
        <v>0</v>
      </c>
      <c r="DS63">
        <f>((4/8)*100)</f>
        <v>50</v>
      </c>
      <c r="DT63">
        <f>((0/8)*100)</f>
        <v>0</v>
      </c>
      <c r="DU63">
        <f>((0/8)*100)</f>
        <v>0</v>
      </c>
      <c r="DV63">
        <f>((0/8)*100)</f>
        <v>0</v>
      </c>
      <c r="DW63">
        <f>((0/8)*100)</f>
        <v>0</v>
      </c>
      <c r="DX63">
        <f>((8/8)*100)</f>
        <v>100</v>
      </c>
      <c r="DY63">
        <f t="shared" si="26"/>
        <v>0</v>
      </c>
      <c r="DZ63">
        <f t="shared" si="26"/>
        <v>0</v>
      </c>
      <c r="EA63">
        <f>((8/8)*100)</f>
        <v>100</v>
      </c>
    </row>
    <row r="64" spans="1:131" x14ac:dyDescent="0.25">
      <c r="A64">
        <v>207.525218</v>
      </c>
      <c r="B64">
        <v>6.0064849999999996</v>
      </c>
      <c r="C64">
        <v>188.130988</v>
      </c>
      <c r="D64">
        <v>4.9455619999999998</v>
      </c>
      <c r="E64">
        <v>190.432772</v>
      </c>
      <c r="F64">
        <v>7.6615510000000002</v>
      </c>
      <c r="G64">
        <v>189.892439</v>
      </c>
      <c r="H64">
        <v>3.9622120000000001</v>
      </c>
      <c r="K64">
        <f>(12/200)</f>
        <v>0.06</v>
      </c>
      <c r="L64">
        <f>(14/200)</f>
        <v>7.0000000000000007E-2</v>
      </c>
      <c r="M64">
        <f>(13/200)</f>
        <v>6.5000000000000002E-2</v>
      </c>
      <c r="N64">
        <f>(13/200)</f>
        <v>6.5000000000000002E-2</v>
      </c>
      <c r="P64">
        <f>(8/200)</f>
        <v>0.04</v>
      </c>
      <c r="Q64">
        <f t="shared" si="27"/>
        <v>0.04</v>
      </c>
      <c r="R64">
        <f t="shared" si="27"/>
        <v>0.04</v>
      </c>
      <c r="S64">
        <f>(9/200)</f>
        <v>4.4999999999999998E-2</v>
      </c>
      <c r="U64">
        <f>0.06+0.04</f>
        <v>0.1</v>
      </c>
      <c r="V64">
        <f>0.07+0.04</f>
        <v>0.11000000000000001</v>
      </c>
      <c r="W64">
        <f>0.065+0.04</f>
        <v>0.10500000000000001</v>
      </c>
      <c r="X64">
        <f>0.065+0.045</f>
        <v>0.11</v>
      </c>
      <c r="Z64">
        <f>SQRT((ABS($A$65-$A$64)^2+(ABS($B$65-$B$64)^2)))</f>
        <v>21.529136327644579</v>
      </c>
      <c r="AA64">
        <f>SQRT((ABS($C$65-$C$64)^2+(ABS($D$65-$D$64)^2)))</f>
        <v>25.235362288428721</v>
      </c>
      <c r="AB64">
        <f>SQRT((ABS($E$65-$E$64)^2+(ABS($F$65-$F$64)^2)))</f>
        <v>23.783263720865982</v>
      </c>
      <c r="AC64">
        <f>SQRT((ABS($G$65-$G$64)^2+(ABS($H$65-$H$64)^2)))</f>
        <v>24.549408491728201</v>
      </c>
      <c r="AJ64">
        <f>1/0.1</f>
        <v>10</v>
      </c>
      <c r="AK64">
        <f>1/0.11</f>
        <v>9.0909090909090917</v>
      </c>
      <c r="AL64">
        <f>1/0.105</f>
        <v>9.5238095238095237</v>
      </c>
      <c r="AM64">
        <f>1/0.11</f>
        <v>9.0909090909090917</v>
      </c>
      <c r="AO64">
        <f t="shared" si="22"/>
        <v>215.29136327644579</v>
      </c>
      <c r="AP64">
        <f t="shared" si="23"/>
        <v>229.41238444026106</v>
      </c>
      <c r="AQ64">
        <f t="shared" si="24"/>
        <v>226.50727353205696</v>
      </c>
      <c r="AR64">
        <f t="shared" si="25"/>
        <v>223.17644083389274</v>
      </c>
      <c r="AV64">
        <f>((0.06/0.1)*100)</f>
        <v>60</v>
      </c>
      <c r="AW64">
        <f>((0.07/0.11)*100)</f>
        <v>63.636363636363647</v>
      </c>
      <c r="AX64">
        <f>((0.065/0.105)*100)</f>
        <v>61.904761904761905</v>
      </c>
      <c r="AY64">
        <f>((0.065/0.11)*100)</f>
        <v>59.090909090909093</v>
      </c>
      <c r="BA64">
        <f>((0.04/0.1)*100)</f>
        <v>40</v>
      </c>
      <c r="BB64">
        <f>((0.04/0.11)*100)</f>
        <v>36.363636363636367</v>
      </c>
      <c r="BC64">
        <f>((0.04/0.105)*100)</f>
        <v>38.095238095238102</v>
      </c>
      <c r="BD64">
        <f>((0.045/0.11)*100)</f>
        <v>40.909090909090907</v>
      </c>
      <c r="BF64">
        <f>ABS($B$64-$D$64)</f>
        <v>1.0609229999999998</v>
      </c>
      <c r="BG64">
        <f>ABS($F$64-$H$64)</f>
        <v>3.6993390000000002</v>
      </c>
      <c r="BL64">
        <f>SQRT((ABS($A$64-$E$65)^2+(ABS($B$64-$F$65)^2)))</f>
        <v>6.8036619771840563</v>
      </c>
      <c r="BM64">
        <f>SQRT((ABS($C$64-$G$64)^2+(ABS($D$64-$H$64)^2)))</f>
        <v>2.017346486823961</v>
      </c>
      <c r="BO64">
        <f>SQRT((ABS($A$64-$G$65)^2+(ABS($B$64-$H$65)^2)))</f>
        <v>7.2865861417191047</v>
      </c>
      <c r="BP64">
        <f>SQRT((ABS($C$64-$E$64)^2+(ABS($D$64-$F$64)^2)))</f>
        <v>3.5601693542269857</v>
      </c>
      <c r="BU64">
        <v>12</v>
      </c>
      <c r="BV64">
        <v>7</v>
      </c>
      <c r="BW64">
        <v>6</v>
      </c>
      <c r="BX64">
        <v>6</v>
      </c>
      <c r="BY64">
        <v>14</v>
      </c>
      <c r="BZ64">
        <v>9</v>
      </c>
      <c r="CA64">
        <v>6</v>
      </c>
      <c r="CB64">
        <v>5</v>
      </c>
      <c r="CC64">
        <v>13</v>
      </c>
      <c r="CD64">
        <v>6</v>
      </c>
      <c r="CE64">
        <v>5</v>
      </c>
      <c r="CF64">
        <v>13</v>
      </c>
      <c r="CG64">
        <v>13</v>
      </c>
      <c r="CH64">
        <v>6</v>
      </c>
      <c r="CI64">
        <v>5</v>
      </c>
      <c r="CJ64">
        <v>13</v>
      </c>
      <c r="CL64">
        <v>8</v>
      </c>
      <c r="CM64">
        <v>3</v>
      </c>
      <c r="CN64">
        <v>1</v>
      </c>
      <c r="CO64">
        <v>1</v>
      </c>
      <c r="CP64">
        <v>8</v>
      </c>
      <c r="CQ64">
        <v>4</v>
      </c>
      <c r="CR64">
        <v>0</v>
      </c>
      <c r="CS64">
        <v>0</v>
      </c>
      <c r="CT64">
        <v>8</v>
      </c>
      <c r="CU64">
        <v>1</v>
      </c>
      <c r="CV64">
        <v>0</v>
      </c>
      <c r="CW64">
        <v>8</v>
      </c>
      <c r="CX64">
        <v>9</v>
      </c>
      <c r="CY64">
        <v>1</v>
      </c>
      <c r="CZ64">
        <v>0</v>
      </c>
      <c r="DA64">
        <v>8</v>
      </c>
      <c r="DC64">
        <f>((7/12)*100)</f>
        <v>58.333333333333336</v>
      </c>
      <c r="DD64">
        <f>((6/12)*100)</f>
        <v>50</v>
      </c>
      <c r="DE64">
        <f>((6/12)*100)</f>
        <v>50</v>
      </c>
      <c r="DF64">
        <f>((9/14)*100)</f>
        <v>64.285714285714292</v>
      </c>
      <c r="DG64">
        <f>((6/14)*100)</f>
        <v>42.857142857142854</v>
      </c>
      <c r="DH64">
        <f>((5/14)*100)</f>
        <v>35.714285714285715</v>
      </c>
      <c r="DI64">
        <f>((6/13)*100)</f>
        <v>46.153846153846153</v>
      </c>
      <c r="DJ64">
        <f>((5/13)*100)</f>
        <v>38.461538461538467</v>
      </c>
      <c r="DK64">
        <f>((13/13)*100)</f>
        <v>100</v>
      </c>
      <c r="DL64">
        <f>((6/13)*100)</f>
        <v>46.153846153846153</v>
      </c>
      <c r="DM64">
        <f>((5/13)*100)</f>
        <v>38.461538461538467</v>
      </c>
      <c r="DN64">
        <f>((13/13)*100)</f>
        <v>100</v>
      </c>
      <c r="DP64">
        <f>((3/8)*100)</f>
        <v>37.5</v>
      </c>
      <c r="DQ64">
        <f>((1/8)*100)</f>
        <v>12.5</v>
      </c>
      <c r="DR64">
        <f>((1/8)*100)</f>
        <v>12.5</v>
      </c>
      <c r="DS64">
        <f>((4/8)*100)</f>
        <v>50</v>
      </c>
      <c r="DT64">
        <f>((0/8)*100)</f>
        <v>0</v>
      </c>
      <c r="DU64">
        <f>((0/8)*100)</f>
        <v>0</v>
      </c>
      <c r="DV64">
        <f>((1/8)*100)</f>
        <v>12.5</v>
      </c>
      <c r="DW64">
        <f>((0/8)*100)</f>
        <v>0</v>
      </c>
      <c r="DX64">
        <f>((8/8)*100)</f>
        <v>100</v>
      </c>
      <c r="DY64">
        <f>((1/9)*100)</f>
        <v>11.111111111111111</v>
      </c>
      <c r="DZ64">
        <f>((0/9)*100)</f>
        <v>0</v>
      </c>
      <c r="EA64">
        <f>((8/9)*100)</f>
        <v>88.888888888888886</v>
      </c>
    </row>
    <row r="65" spans="1:131" x14ac:dyDescent="0.25">
      <c r="A65">
        <v>229.05116200000001</v>
      </c>
      <c r="B65">
        <v>6.3772219999999997</v>
      </c>
      <c r="C65">
        <v>213.36530300000001</v>
      </c>
      <c r="D65">
        <v>4.7156570000000002</v>
      </c>
      <c r="E65">
        <v>214.212626</v>
      </c>
      <c r="F65">
        <v>7.258839</v>
      </c>
      <c r="G65">
        <v>214.44055499999999</v>
      </c>
      <c r="H65">
        <v>3.7103030000000001</v>
      </c>
      <c r="K65">
        <f>(12/200)</f>
        <v>0.06</v>
      </c>
      <c r="L65">
        <f>(13/200)</f>
        <v>6.5000000000000002E-2</v>
      </c>
      <c r="M65">
        <f>(13/200)</f>
        <v>6.5000000000000002E-2</v>
      </c>
      <c r="N65">
        <f>(14/200)</f>
        <v>7.0000000000000007E-2</v>
      </c>
      <c r="P65">
        <f>(10/200)</f>
        <v>0.05</v>
      </c>
      <c r="Q65">
        <f t="shared" si="27"/>
        <v>0.04</v>
      </c>
      <c r="R65">
        <f t="shared" si="27"/>
        <v>0.04</v>
      </c>
      <c r="S65">
        <f>(8/200)</f>
        <v>0.04</v>
      </c>
      <c r="U65">
        <f>0.06+0.05</f>
        <v>0.11</v>
      </c>
      <c r="V65">
        <f>0.065+0.04</f>
        <v>0.10500000000000001</v>
      </c>
      <c r="W65">
        <f>0.065+0.04</f>
        <v>0.10500000000000001</v>
      </c>
      <c r="X65">
        <f>0.07+0.04</f>
        <v>0.11000000000000001</v>
      </c>
      <c r="Z65">
        <f>SQRT((ABS($A$66-$A$65)^2+(ABS($B$66-$B$65)^2)))</f>
        <v>23.74231700299422</v>
      </c>
      <c r="AA65">
        <f>SQRT((ABS($C$66-$C$65)^2+(ABS($D$66-$D$65)^2)))</f>
        <v>21.307126623417918</v>
      </c>
      <c r="AB65">
        <f>SQRT((ABS($E$66-$E$65)^2+(ABS($F$66-$F$65)^2)))</f>
        <v>20.721377293793122</v>
      </c>
      <c r="AC65">
        <f>SQRT((ABS($G$66-$G$65)^2+(ABS($H$66-$H$65)^2)))</f>
        <v>21.985635922374271</v>
      </c>
      <c r="AJ65">
        <f>1/0.11</f>
        <v>9.0909090909090917</v>
      </c>
      <c r="AK65">
        <f>1/0.105</f>
        <v>9.5238095238095237</v>
      </c>
      <c r="AL65">
        <f>1/0.105</f>
        <v>9.5238095238095237</v>
      </c>
      <c r="AM65">
        <f>1/0.11</f>
        <v>9.0909090909090917</v>
      </c>
      <c r="AO65">
        <f t="shared" si="22"/>
        <v>215.83924548176563</v>
      </c>
      <c r="AP65">
        <f t="shared" si="23"/>
        <v>202.92501546112302</v>
      </c>
      <c r="AQ65">
        <f t="shared" si="24"/>
        <v>197.34645041707734</v>
      </c>
      <c r="AR65">
        <f t="shared" si="25"/>
        <v>199.86941747612971</v>
      </c>
      <c r="AV65">
        <f>((0.06/0.11)*100)</f>
        <v>54.54545454545454</v>
      </c>
      <c r="AW65">
        <f>((0.065/0.105)*100)</f>
        <v>61.904761904761905</v>
      </c>
      <c r="AX65">
        <f>((0.065/0.105)*100)</f>
        <v>61.904761904761905</v>
      </c>
      <c r="AY65">
        <f>((0.07/0.11)*100)</f>
        <v>63.636363636363647</v>
      </c>
      <c r="BA65">
        <f>((0.05/0.11)*100)</f>
        <v>45.45454545454546</v>
      </c>
      <c r="BB65">
        <f>((0.04/0.105)*100)</f>
        <v>38.095238095238102</v>
      </c>
      <c r="BC65">
        <f>((0.04/0.105)*100)</f>
        <v>38.095238095238102</v>
      </c>
      <c r="BD65">
        <f>((0.04/0.11)*100)</f>
        <v>36.363636363636367</v>
      </c>
      <c r="BF65">
        <f>ABS($B$65-$D$65)</f>
        <v>1.6615649999999995</v>
      </c>
      <c r="BG65">
        <f>ABS($F$65-$H$65)</f>
        <v>3.5485359999999999</v>
      </c>
      <c r="BL65">
        <f>SQRT((ABS($A$65-$E$66)^2+(ABS($B$65-$F$66)^2)))</f>
        <v>6.086078332924246</v>
      </c>
      <c r="BM65">
        <f>SQRT((ABS($C$65-$G$65)^2+(ABS($D$65-$H$65)^2)))</f>
        <v>1.4720406002620825</v>
      </c>
      <c r="BO65">
        <f>SQRT((ABS($A$65-$G$66)^2+(ABS($B$65-$H$66)^2)))</f>
        <v>7.7729720937726112</v>
      </c>
      <c r="BP65">
        <f>SQRT((ABS($C$65-$E$65)^2+(ABS($D$65-$F$65)^2)))</f>
        <v>2.6806213741319342</v>
      </c>
      <c r="BU65">
        <v>12</v>
      </c>
      <c r="BV65">
        <v>7</v>
      </c>
      <c r="BW65">
        <v>5</v>
      </c>
      <c r="BX65">
        <v>6</v>
      </c>
      <c r="BY65">
        <v>13</v>
      </c>
      <c r="BZ65">
        <v>7</v>
      </c>
      <c r="CA65">
        <v>5</v>
      </c>
      <c r="CB65">
        <v>5</v>
      </c>
      <c r="CC65">
        <v>13</v>
      </c>
      <c r="CD65">
        <v>5</v>
      </c>
      <c r="CE65">
        <v>4</v>
      </c>
      <c r="CF65">
        <v>13</v>
      </c>
      <c r="CG65">
        <v>14</v>
      </c>
      <c r="CH65">
        <v>6</v>
      </c>
      <c r="CI65">
        <v>5</v>
      </c>
      <c r="CJ65">
        <v>13</v>
      </c>
      <c r="CL65">
        <v>10</v>
      </c>
      <c r="CM65">
        <v>4</v>
      </c>
      <c r="CN65">
        <v>2</v>
      </c>
      <c r="CO65">
        <v>2</v>
      </c>
      <c r="CP65">
        <v>8</v>
      </c>
      <c r="CQ65">
        <v>3</v>
      </c>
      <c r="CR65">
        <v>0</v>
      </c>
      <c r="CS65">
        <v>0</v>
      </c>
      <c r="CT65">
        <v>8</v>
      </c>
      <c r="CU65">
        <v>2</v>
      </c>
      <c r="CV65">
        <v>0</v>
      </c>
      <c r="CW65">
        <v>8</v>
      </c>
      <c r="CX65">
        <v>8</v>
      </c>
      <c r="CY65">
        <v>2</v>
      </c>
      <c r="CZ65">
        <v>0</v>
      </c>
      <c r="DA65">
        <v>8</v>
      </c>
      <c r="DC65">
        <f>((7/12)*100)</f>
        <v>58.333333333333336</v>
      </c>
      <c r="DD65">
        <f>((5/12)*100)</f>
        <v>41.666666666666671</v>
      </c>
      <c r="DE65">
        <f>((6/12)*100)</f>
        <v>50</v>
      </c>
      <c r="DF65">
        <f>((7/13)*100)</f>
        <v>53.846153846153847</v>
      </c>
      <c r="DG65">
        <f>((5/13)*100)</f>
        <v>38.461538461538467</v>
      </c>
      <c r="DH65">
        <f>((5/13)*100)</f>
        <v>38.461538461538467</v>
      </c>
      <c r="DI65">
        <f>((5/13)*100)</f>
        <v>38.461538461538467</v>
      </c>
      <c r="DJ65">
        <f>((4/13)*100)</f>
        <v>30.76923076923077</v>
      </c>
      <c r="DK65">
        <f>((13/13)*100)</f>
        <v>100</v>
      </c>
      <c r="DL65">
        <f>((6/14)*100)</f>
        <v>42.857142857142854</v>
      </c>
      <c r="DM65">
        <f>((5/14)*100)</f>
        <v>35.714285714285715</v>
      </c>
      <c r="DN65">
        <f>((13/14)*100)</f>
        <v>92.857142857142861</v>
      </c>
      <c r="DP65">
        <f>((4/10)*100)</f>
        <v>40</v>
      </c>
      <c r="DQ65">
        <f>((2/10)*100)</f>
        <v>20</v>
      </c>
      <c r="DR65">
        <f>((2/10)*100)</f>
        <v>20</v>
      </c>
      <c r="DS65">
        <f>((3/8)*100)</f>
        <v>37.5</v>
      </c>
      <c r="DT65">
        <f>((0/8)*100)</f>
        <v>0</v>
      </c>
      <c r="DU65">
        <f>((0/8)*100)</f>
        <v>0</v>
      </c>
      <c r="DV65">
        <f>((2/8)*100)</f>
        <v>25</v>
      </c>
      <c r="DW65">
        <f>((0/8)*100)</f>
        <v>0</v>
      </c>
      <c r="DX65">
        <f>((8/8)*100)</f>
        <v>100</v>
      </c>
      <c r="DY65">
        <f>((2/8)*100)</f>
        <v>25</v>
      </c>
      <c r="DZ65">
        <f>((0/8)*100)</f>
        <v>0</v>
      </c>
      <c r="EA65">
        <f>((8/8)*100)</f>
        <v>100</v>
      </c>
    </row>
    <row r="66" spans="1:131" x14ac:dyDescent="0.25">
      <c r="A66">
        <v>252.78242399999999</v>
      </c>
      <c r="B66">
        <v>7.101667</v>
      </c>
      <c r="C66">
        <v>234.67005</v>
      </c>
      <c r="D66">
        <v>5.0340910000000001</v>
      </c>
      <c r="E66">
        <v>234.921311</v>
      </c>
      <c r="F66">
        <v>7.9839890000000002</v>
      </c>
      <c r="G66">
        <v>236.42519999999999</v>
      </c>
      <c r="H66">
        <v>3.9190399999999999</v>
      </c>
      <c r="L66">
        <f>(13/200)</f>
        <v>6.5000000000000002E-2</v>
      </c>
      <c r="M66">
        <f>(14/200)</f>
        <v>7.0000000000000007E-2</v>
      </c>
      <c r="N66">
        <f>(13/200)</f>
        <v>6.5000000000000002E-2</v>
      </c>
      <c r="P66">
        <f>(10/200)</f>
        <v>0.05</v>
      </c>
      <c r="Q66">
        <f>(9/200)</f>
        <v>4.4999999999999998E-2</v>
      </c>
      <c r="R66">
        <f>(9/200)</f>
        <v>4.4999999999999998E-2</v>
      </c>
      <c r="S66">
        <f>(9/200)</f>
        <v>4.4999999999999998E-2</v>
      </c>
      <c r="V66">
        <f>0.065+0.045</f>
        <v>0.11</v>
      </c>
      <c r="W66">
        <f>0.07+0.045</f>
        <v>0.115</v>
      </c>
      <c r="X66">
        <f>0.065+0.045</f>
        <v>0.11</v>
      </c>
      <c r="AA66">
        <f>SQRT((ABS($C$67-$C$66)^2+(ABS($D$67-$D$66)^2)))</f>
        <v>24.098411008104204</v>
      </c>
      <c r="AB66">
        <f>SQRT((ABS($E$67-$E$66)^2+(ABS($F$67-$F$66)^2)))</f>
        <v>23.820256147090774</v>
      </c>
      <c r="AC66">
        <f>SQRT((ABS($G$67-$G$66)^2+(ABS($H$67-$H$66)^2)))</f>
        <v>23.250006177093475</v>
      </c>
      <c r="AK66">
        <f>1/0.11</f>
        <v>9.0909090909090917</v>
      </c>
      <c r="AL66">
        <f>1/0.115</f>
        <v>8.695652173913043</v>
      </c>
      <c r="AM66">
        <f>1/0.11</f>
        <v>9.0909090909090917</v>
      </c>
      <c r="AP66">
        <f t="shared" si="23"/>
        <v>219.07646371003821</v>
      </c>
      <c r="AQ66">
        <f t="shared" si="24"/>
        <v>207.13266214861542</v>
      </c>
      <c r="AR66">
        <f t="shared" si="25"/>
        <v>211.36369251903159</v>
      </c>
      <c r="AW66">
        <f>((0.065/0.11)*100)</f>
        <v>59.090909090909093</v>
      </c>
      <c r="AX66">
        <f>((0.07/0.115)*100)</f>
        <v>60.869565217391312</v>
      </c>
      <c r="AY66">
        <f>((0.065/0.11)*100)</f>
        <v>59.090909090909093</v>
      </c>
      <c r="BB66">
        <f>((0.045/0.11)*100)</f>
        <v>40.909090909090907</v>
      </c>
      <c r="BC66">
        <f>((0.045/0.115)*100)</f>
        <v>39.130434782608688</v>
      </c>
      <c r="BD66">
        <f>((0.045/0.11)*100)</f>
        <v>40.909090909090907</v>
      </c>
      <c r="BF66">
        <f>ABS($B$66-$D$66)</f>
        <v>2.0675759999999999</v>
      </c>
      <c r="BG66">
        <f>ABS($F$66-$H$66)</f>
        <v>4.0649490000000004</v>
      </c>
      <c r="BM66">
        <f>SQRT((ABS($C$66-$G$66)^2+(ABS($D$66-$H$66)^2)))</f>
        <v>2.0793966084181612</v>
      </c>
      <c r="BO66">
        <f>SQRT((ABS($A$66-$G$67)^2+(ABS($B$66-$H$67)^2)))</f>
        <v>7.3846062574153022</v>
      </c>
      <c r="BP66">
        <f>SQRT((ABS($C$66-$E$66)^2+(ABS($D$66-$F$66)^2)))</f>
        <v>2.9605793859521823</v>
      </c>
      <c r="BY66">
        <v>13</v>
      </c>
      <c r="BZ66">
        <v>7</v>
      </c>
      <c r="CA66">
        <v>4</v>
      </c>
      <c r="CB66">
        <v>4</v>
      </c>
      <c r="CC66">
        <v>14</v>
      </c>
      <c r="CD66">
        <v>6</v>
      </c>
      <c r="CE66">
        <v>4</v>
      </c>
      <c r="CF66">
        <v>13</v>
      </c>
      <c r="CG66">
        <v>13</v>
      </c>
      <c r="CH66">
        <v>6</v>
      </c>
      <c r="CI66">
        <v>3</v>
      </c>
      <c r="CJ66">
        <v>13</v>
      </c>
      <c r="CL66">
        <v>10</v>
      </c>
      <c r="CM66">
        <v>4</v>
      </c>
      <c r="CN66">
        <v>2</v>
      </c>
      <c r="CO66">
        <v>3</v>
      </c>
      <c r="CP66">
        <v>9</v>
      </c>
      <c r="CQ66">
        <v>4</v>
      </c>
      <c r="CR66">
        <v>0</v>
      </c>
      <c r="CS66">
        <v>0</v>
      </c>
      <c r="CT66">
        <v>9</v>
      </c>
      <c r="CU66">
        <v>2</v>
      </c>
      <c r="CV66">
        <v>0</v>
      </c>
      <c r="CW66">
        <v>8</v>
      </c>
      <c r="CX66">
        <v>9</v>
      </c>
      <c r="CY66">
        <v>3</v>
      </c>
      <c r="CZ66">
        <v>0</v>
      </c>
      <c r="DA66">
        <v>8</v>
      </c>
      <c r="DF66">
        <f>((7/13)*100)</f>
        <v>53.846153846153847</v>
      </c>
      <c r="DG66">
        <f>((4/13)*100)</f>
        <v>30.76923076923077</v>
      </c>
      <c r="DH66">
        <f>((4/13)*100)</f>
        <v>30.76923076923077</v>
      </c>
      <c r="DI66">
        <f>((6/14)*100)</f>
        <v>42.857142857142854</v>
      </c>
      <c r="DJ66">
        <f>((4/14)*100)</f>
        <v>28.571428571428569</v>
      </c>
      <c r="DK66">
        <f>((13/14)*100)</f>
        <v>92.857142857142861</v>
      </c>
      <c r="DL66">
        <f>((6/13)*100)</f>
        <v>46.153846153846153</v>
      </c>
      <c r="DM66">
        <f>((3/13)*100)</f>
        <v>23.076923076923077</v>
      </c>
      <c r="DN66">
        <f>((13/13)*100)</f>
        <v>100</v>
      </c>
      <c r="DP66">
        <f>((4/10)*100)</f>
        <v>40</v>
      </c>
      <c r="DQ66">
        <f>((2/10)*100)</f>
        <v>20</v>
      </c>
      <c r="DR66">
        <f>((3/10)*100)</f>
        <v>30</v>
      </c>
      <c r="DS66">
        <f>((4/9)*100)</f>
        <v>44.444444444444443</v>
      </c>
      <c r="DT66">
        <f>((0/9)*100)</f>
        <v>0</v>
      </c>
      <c r="DU66">
        <f>((0/9)*100)</f>
        <v>0</v>
      </c>
      <c r="DV66">
        <f>((2/9)*100)</f>
        <v>22.222222222222221</v>
      </c>
      <c r="DW66">
        <f>((0/9)*100)</f>
        <v>0</v>
      </c>
      <c r="DX66">
        <f>((8/9)*100)</f>
        <v>88.888888888888886</v>
      </c>
      <c r="DY66">
        <f>((3/9)*100)</f>
        <v>33.333333333333329</v>
      </c>
      <c r="DZ66">
        <f>((0/9)*100)</f>
        <v>0</v>
      </c>
      <c r="EA66">
        <f>((8/9)*100)</f>
        <v>88.888888888888886</v>
      </c>
    </row>
    <row r="67" spans="1:131" x14ac:dyDescent="0.25">
      <c r="C67">
        <v>258.75969600000002</v>
      </c>
      <c r="D67">
        <v>5.6839899999999997</v>
      </c>
      <c r="E67">
        <v>258.73201999999998</v>
      </c>
      <c r="F67">
        <v>8.6583330000000007</v>
      </c>
      <c r="G67">
        <v>259.66944000000001</v>
      </c>
      <c r="H67">
        <v>4.4368179999999997</v>
      </c>
      <c r="Q67">
        <f>(10/200)</f>
        <v>0.05</v>
      </c>
      <c r="BG67">
        <f>ABS($F$67-$H$67)</f>
        <v>4.221515000000001</v>
      </c>
      <c r="BI67">
        <v>1.800224</v>
      </c>
      <c r="BJ67">
        <v>2.0050655000000002</v>
      </c>
      <c r="BP67">
        <f>SQRT((ABS($C$67-$E$67)^2+(ABS($D$67-$F$67)^2)))</f>
        <v>2.9744717585858855</v>
      </c>
      <c r="CP67">
        <v>10</v>
      </c>
      <c r="CQ67">
        <v>4</v>
      </c>
      <c r="CR67">
        <v>0</v>
      </c>
      <c r="CS67">
        <v>0</v>
      </c>
      <c r="DS67">
        <f>((4/10)*100)</f>
        <v>40</v>
      </c>
      <c r="DT67">
        <f>((0/10)*100)</f>
        <v>0</v>
      </c>
      <c r="DU67">
        <f>((0/10)*100)</f>
        <v>0</v>
      </c>
    </row>
    <row r="68" spans="1:131" x14ac:dyDescent="0.25">
      <c r="A68" t="s">
        <v>22</v>
      </c>
      <c r="B68" t="s">
        <v>22</v>
      </c>
      <c r="C68" t="s">
        <v>22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5FCF-FFAC-44B4-8742-27C97891A7E9}">
  <dimension ref="A1:CB1333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301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285</v>
      </c>
      <c r="U2">
        <v>217</v>
      </c>
      <c r="X2" t="s">
        <v>274</v>
      </c>
      <c r="Y2" t="s">
        <v>259</v>
      </c>
      <c r="Z2">
        <f>(Z$6/Z$4)*100</f>
        <v>98.617511520737324</v>
      </c>
      <c r="AD2">
        <f>(AD$6/AD$4)*100</f>
        <v>93.61702127659575</v>
      </c>
      <c r="AF2">
        <f>(AF$8/AF$6)*100</f>
        <v>99.152542372881356</v>
      </c>
      <c r="AI2" t="s">
        <v>206</v>
      </c>
      <c r="AJ2">
        <f>COUNTIF($P:$P,0)</f>
        <v>13</v>
      </c>
      <c r="AK2">
        <f>(AJ2/AJ7)*100</f>
        <v>0.99009900990099009</v>
      </c>
      <c r="AL2">
        <f>(13/200)</f>
        <v>6.5000000000000002E-2</v>
      </c>
      <c r="AN2">
        <v>4</v>
      </c>
      <c r="AO2">
        <v>12</v>
      </c>
      <c r="AP2">
        <v>19</v>
      </c>
      <c r="AQ2">
        <v>22</v>
      </c>
      <c r="AR2">
        <v>3</v>
      </c>
      <c r="AT2">
        <f>(($AO$2-$AN$2)/($AN$3-$AN$2))</f>
        <v>0.33333333333333331</v>
      </c>
      <c r="AU2">
        <f>(($AP$2-$AN$2)/($AN$3-$AN$2))</f>
        <v>0.625</v>
      </c>
      <c r="AV2">
        <f>(($AQ$2-$AN$2)/($AN$3-$AN$2))</f>
        <v>0.75</v>
      </c>
      <c r="AW2">
        <f>(($AN$3-$AO$2)/($AO$3-$AO$2))</f>
        <v>0.64</v>
      </c>
      <c r="AX2">
        <f>(($AP$2-$AO$2)/($AO$3-$AO$2))</f>
        <v>0.28000000000000003</v>
      </c>
      <c r="AY2">
        <f>(($AQ$2-$AO$2)/($AO$3-$AO$2))</f>
        <v>0.4</v>
      </c>
      <c r="AZ2">
        <f>(($AN$3-$AP$2)/($AP$3-$AP$2))</f>
        <v>0.39130434782608697</v>
      </c>
      <c r="BA2">
        <f>(($AO$3-$AP$2)/($AP$3-$AP$2))</f>
        <v>0.78260869565217395</v>
      </c>
      <c r="BB2">
        <f>(($AQ$2-$AP$2)/($AP$3-$AP$2))</f>
        <v>0.13043478260869565</v>
      </c>
      <c r="BC2">
        <f>(($AN$3-$AQ$2)/($AQ$3-$AQ$2))</f>
        <v>0.2608695652173913</v>
      </c>
      <c r="BD2">
        <f>(($AO$3-$AQ$2)/($AQ$3-$AQ$2))</f>
        <v>0.65217391304347827</v>
      </c>
      <c r="BE2">
        <f>(($AP$3-$AQ$2)/($AQ$3-$AQ$2))</f>
        <v>0.86956521739130432</v>
      </c>
      <c r="BG2" t="s">
        <v>22</v>
      </c>
      <c r="BH2">
        <v>3</v>
      </c>
      <c r="BI2">
        <f>($BH$6-$BH$3)/200</f>
        <v>0.09</v>
      </c>
      <c r="BJ2">
        <f>($BH$41-$BH$2)/200</f>
        <v>1.08</v>
      </c>
      <c r="BK2">
        <f>SUM($BJ:$BJ)</f>
        <v>6.5950000000000006</v>
      </c>
      <c r="BL2" t="s">
        <v>30</v>
      </c>
      <c r="BM2">
        <f>AVERAGE($BI:$BI)</f>
        <v>8.4838709677419383E-2</v>
      </c>
      <c r="BN2">
        <f>BK4/BK2</f>
        <v>32.90371493555724</v>
      </c>
      <c r="BQ2">
        <f>(($AO$2-$AN$2)/($AN$3-$AN$2))</f>
        <v>0.33333333333333331</v>
      </c>
      <c r="BR2">
        <f>1-(($AP$2-$AN$2)/($AN$3-$AN$2))</f>
        <v>0.375</v>
      </c>
      <c r="BS2">
        <f>1-(($AQ$2-$AN$2)/($AN$3-$AN$2))</f>
        <v>0.25</v>
      </c>
      <c r="BT2">
        <f>1-(($AN$3-$AO$2)/($AO$3-$AO$2))</f>
        <v>0.36</v>
      </c>
      <c r="BU2">
        <f>(($AP$2-$AO$2)/($AO$3-$AO$2))</f>
        <v>0.28000000000000003</v>
      </c>
      <c r="BV2">
        <f>(($AQ$2-$AO$2)/($AO$3-$AO$2))</f>
        <v>0.4</v>
      </c>
      <c r="BW2">
        <f>(($AN$3-$AP$2)/($AP$3-$AP$2))</f>
        <v>0.39130434782608697</v>
      </c>
      <c r="BX2">
        <f>1-(($AO$3-$AP$2)/($AP$3-$AP$2))</f>
        <v>0.21739130434782605</v>
      </c>
      <c r="BY2">
        <f>(($AQ$2-$AP$2)/($AP$3-$AP$2))</f>
        <v>0.13043478260869565</v>
      </c>
      <c r="BZ2">
        <f>(($AN$3-$AQ$2)/($AQ$3-$AQ$2))</f>
        <v>0.2608695652173913</v>
      </c>
      <c r="CA2">
        <f>1-(($AO$3-$AQ$2)/($AQ$3-$AQ$2))</f>
        <v>0.34782608695652173</v>
      </c>
      <c r="CB2">
        <f>1-(($AP$3-$AQ$2)/($AQ$3-$AQ$2))</f>
        <v>0.13043478260869568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279</v>
      </c>
      <c r="U3">
        <v>170</v>
      </c>
      <c r="V3">
        <f t="shared" ref="V3:V9" si="1" xml:space="preserve"> (U3/U$2)*100</f>
        <v>78.341013824884797</v>
      </c>
      <c r="X3" t="s">
        <v>274</v>
      </c>
      <c r="Y3" t="s">
        <v>260</v>
      </c>
      <c r="Z3" t="s">
        <v>247</v>
      </c>
      <c r="AB3" t="s">
        <v>274</v>
      </c>
      <c r="AC3" t="str">
        <f>CONCATENATE($R3,$R4,$R5,$R6)</f>
        <v>1234</v>
      </c>
      <c r="AD3" t="s">
        <v>247</v>
      </c>
      <c r="AF3" t="s">
        <v>249</v>
      </c>
      <c r="AI3" t="s">
        <v>207</v>
      </c>
      <c r="AJ3">
        <f>COUNTIF($P:$P,1)</f>
        <v>535</v>
      </c>
      <c r="AK3">
        <f>(AJ3/AJ7)*100</f>
        <v>40.746382330540747</v>
      </c>
      <c r="AL3">
        <f>(535/200)</f>
        <v>2.6749999999999998</v>
      </c>
      <c r="AN3">
        <v>28</v>
      </c>
      <c r="AO3">
        <v>37</v>
      </c>
      <c r="AP3">
        <v>42</v>
      </c>
      <c r="AQ3">
        <v>45</v>
      </c>
      <c r="AR3">
        <v>219</v>
      </c>
      <c r="AT3">
        <f>(($AO$3-$AN$3)/($AN$4-$AN$3))</f>
        <v>0.36</v>
      </c>
      <c r="AU3">
        <f>(($AP$3-$AN$3)/($AN$4-$AN$3))</f>
        <v>0.56000000000000005</v>
      </c>
      <c r="AV3">
        <f>(($AQ$3-$AN$3)/($AN$4-$AN$3))</f>
        <v>0.68</v>
      </c>
      <c r="AW3">
        <f>(($AN$4-$AO$3)/($AO$4-$AO$3))</f>
        <v>0.69565217391304346</v>
      </c>
      <c r="AX3">
        <f>(($AP$3-$AO$3)/($AO$4-$AO$3))</f>
        <v>0.21739130434782608</v>
      </c>
      <c r="AY3">
        <f>(($AQ$3-$AO$3)/($AO$4-$AO$3))</f>
        <v>0.34782608695652173</v>
      </c>
      <c r="AZ3">
        <f>(($AN$4-$AP$3)/($AP$4-$AP$3))</f>
        <v>0.44</v>
      </c>
      <c r="BA3">
        <f>(($AO$4-$AP$3)/($AP$4-$AP$3))</f>
        <v>0.72</v>
      </c>
      <c r="BB3">
        <f>(($AQ$3-$AP$3)/($AP$4-$AP$3))</f>
        <v>0.12</v>
      </c>
      <c r="BC3">
        <f>(($AN$4-$AQ$3)/($AQ$4-$AQ$3))</f>
        <v>0.34782608695652173</v>
      </c>
      <c r="BD3">
        <f>(($AO$4-$AQ$3)/($AQ$4-$AQ$3))</f>
        <v>0.65217391304347827</v>
      </c>
      <c r="BE3">
        <f>(($AP$4-$AQ$3)/($AQ$4-$AQ$3))</f>
        <v>0.95652173913043481</v>
      </c>
      <c r="BG3">
        <v>1</v>
      </c>
      <c r="BH3">
        <v>4</v>
      </c>
      <c r="BI3">
        <f>($BH$7-$BH$4)/200</f>
        <v>0.08</v>
      </c>
      <c r="BJ3">
        <f>($BH$82-$BH$42)/200</f>
        <v>1.07</v>
      </c>
      <c r="BK3" t="s">
        <v>247</v>
      </c>
      <c r="BL3" t="s">
        <v>31</v>
      </c>
      <c r="BM3">
        <f>STDEV($BI:$BI)</f>
        <v>1.4855687718399601E-2</v>
      </c>
      <c r="BQ3">
        <f>(($AO$3-$AN$3)/($AN$4-$AN$3))</f>
        <v>0.36</v>
      </c>
      <c r="BR3">
        <f>1-(($AP$3-$AN$3)/($AN$4-$AN$3))</f>
        <v>0.43999999999999995</v>
      </c>
      <c r="BS3">
        <f>1-(($AQ$3-$AN$3)/($AN$4-$AN$3))</f>
        <v>0.31999999999999995</v>
      </c>
      <c r="BT3">
        <f>1-(($AN$4-$AO$3)/($AO$4-$AO$3))</f>
        <v>0.30434782608695654</v>
      </c>
      <c r="BU3">
        <f>(($AP$3-$AO$3)/($AO$4-$AO$3))</f>
        <v>0.21739130434782608</v>
      </c>
      <c r="BV3">
        <f>(($AQ$3-$AO$3)/($AO$4-$AO$3))</f>
        <v>0.34782608695652173</v>
      </c>
      <c r="BW3">
        <f>(($AN$4-$AP$3)/($AP$4-$AP$3))</f>
        <v>0.44</v>
      </c>
      <c r="BX3">
        <f>1-(($AO$4-$AP$3)/($AP$4-$AP$3))</f>
        <v>0.28000000000000003</v>
      </c>
      <c r="BY3">
        <f>(($AQ$3-$AP$3)/($AP$4-$AP$3))</f>
        <v>0.12</v>
      </c>
      <c r="BZ3">
        <f>(($AN$4-$AQ$3)/($AQ$4-$AQ$3))</f>
        <v>0.34782608695652173</v>
      </c>
      <c r="CA3">
        <f>1-(($AO$4-$AQ$3)/($AQ$4-$AQ$3))</f>
        <v>0.34782608695652173</v>
      </c>
      <c r="CB3">
        <f>1-(($AP$4-$AQ$3)/($AQ$4-$AQ$3))</f>
        <v>4.3478260869565188E-2</v>
      </c>
    </row>
    <row r="4" spans="1:80" x14ac:dyDescent="0.25">
      <c r="A4">
        <v>3</v>
      </c>
      <c r="J4">
        <v>39.486877</v>
      </c>
      <c r="K4" t="s">
        <v>22</v>
      </c>
      <c r="Q4" t="str">
        <f t="shared" si="0"/>
        <v/>
      </c>
      <c r="R4">
        <v>2</v>
      </c>
      <c r="T4" t="s">
        <v>280</v>
      </c>
      <c r="U4">
        <v>0</v>
      </c>
      <c r="V4">
        <f t="shared" si="1"/>
        <v>0</v>
      </c>
      <c r="X4" t="s">
        <v>274</v>
      </c>
      <c r="Y4" t="s">
        <v>261</v>
      </c>
      <c r="Z4">
        <v>217</v>
      </c>
      <c r="AD4">
        <f>COUNTIF($R:$R,"1")+COUNTIF($R:$R,"2")+COUNTIF($R:$R,"3")+COUNTIF($R:$R,"4")+COUNTIF($R:$R,"3D")+COUNTIF($R:$R,"4D")</f>
        <v>235</v>
      </c>
      <c r="AF4">
        <f>(AF$10/(AF$8+AF$10))*100</f>
        <v>0</v>
      </c>
      <c r="AI4" t="s">
        <v>208</v>
      </c>
      <c r="AJ4">
        <f>COUNTIF($P:$P,2)</f>
        <v>681</v>
      </c>
      <c r="AK4">
        <f>(AJ4/AJ7)*100</f>
        <v>51.865955826351865</v>
      </c>
      <c r="AL4">
        <f>(681/200)</f>
        <v>3.4049999999999998</v>
      </c>
      <c r="AN4">
        <v>53</v>
      </c>
      <c r="AO4">
        <v>60</v>
      </c>
      <c r="AP4">
        <v>67</v>
      </c>
      <c r="AQ4">
        <v>68</v>
      </c>
      <c r="AR4">
        <v>221</v>
      </c>
      <c r="AT4">
        <f>(($AO$4-$AN$4)/($AN$5-$AN$4))</f>
        <v>0.33333333333333331</v>
      </c>
      <c r="AU4">
        <f>(($AP$4-$AN$4)/($AN$5-$AN$4))</f>
        <v>0.66666666666666663</v>
      </c>
      <c r="AV4">
        <f>(($AQ$4-$AN$4)/($AN$5-$AN$4))</f>
        <v>0.7142857142857143</v>
      </c>
      <c r="AW4">
        <f>(($AN$5-$AO$4)/($AO$5-$AO$4))</f>
        <v>0.66666666666666663</v>
      </c>
      <c r="AX4">
        <f>(($AP$4-$AO$4)/($AO$5-$AO$4))</f>
        <v>0.33333333333333331</v>
      </c>
      <c r="AY4">
        <f>(($AQ$4-$AO$4)/($AO$5-$AO$4))</f>
        <v>0.38095238095238093</v>
      </c>
      <c r="AZ4">
        <f>(($AN$5-$AP$4)/($AP$5-$AP$4))</f>
        <v>0.30434782608695654</v>
      </c>
      <c r="BA4">
        <f>(($AO$5-$AP$4)/($AP$5-$AP$4))</f>
        <v>0.60869565217391308</v>
      </c>
      <c r="BB4">
        <f>(($AQ$4-$AP$4)/($AP$5-$AP$4))</f>
        <v>4.3478260869565216E-2</v>
      </c>
      <c r="BC4">
        <f>(($AN$5-$AQ$4)/($AQ$5-$AQ$4))</f>
        <v>0.27272727272727271</v>
      </c>
      <c r="BD4">
        <f>(($AO$5-$AQ$4)/($AQ$5-$AQ$4))</f>
        <v>0.59090909090909094</v>
      </c>
      <c r="BE4">
        <f>(($AP$5-$AQ$5)/($AQ$6-$AQ$5))</f>
        <v>0</v>
      </c>
      <c r="BG4">
        <v>2</v>
      </c>
      <c r="BH4">
        <v>12</v>
      </c>
      <c r="BI4">
        <f>($BH$8-$BH$5)/200</f>
        <v>0.09</v>
      </c>
      <c r="BJ4">
        <f>($BH$121-$BH$83)/200</f>
        <v>1.03</v>
      </c>
      <c r="BK4">
        <f>COUNTA($Y:$Y)-1</f>
        <v>217</v>
      </c>
      <c r="BQ4">
        <f>(($AO$4-$AN$4)/($AN$5-$AN$4))</f>
        <v>0.33333333333333331</v>
      </c>
      <c r="BR4">
        <f>1-(($AP$4-$AN$4)/($AN$5-$AN$4))</f>
        <v>0.33333333333333337</v>
      </c>
      <c r="BS4">
        <f>1-(($AQ$4-$AN$4)/($AN$5-$AN$4))</f>
        <v>0.2857142857142857</v>
      </c>
      <c r="BT4">
        <f>1-(($AN$5-$AO$4)/($AO$5-$AO$4))</f>
        <v>0.33333333333333337</v>
      </c>
      <c r="BU4">
        <f>(($AP$4-$AO$4)/($AO$5-$AO$4))</f>
        <v>0.33333333333333331</v>
      </c>
      <c r="BV4">
        <f>(($AQ$4-$AO$4)/($AO$5-$AO$4))</f>
        <v>0.38095238095238093</v>
      </c>
      <c r="BW4">
        <f>(($AN$5-$AP$4)/($AP$5-$AP$4))</f>
        <v>0.30434782608695654</v>
      </c>
      <c r="BX4">
        <f>1-(($AO$5-$AP$4)/($AP$5-$AP$4))</f>
        <v>0.39130434782608692</v>
      </c>
      <c r="BY4">
        <f>(($AQ$4-$AP$4)/($AP$5-$AP$4))</f>
        <v>4.3478260869565216E-2</v>
      </c>
      <c r="BZ4">
        <f>(($AN$5-$AQ$4)/($AQ$5-$AQ$4))</f>
        <v>0.27272727272727271</v>
      </c>
      <c r="CA4">
        <f>1-(($AO$5-$AQ$4)/($AQ$5-$AQ$4))</f>
        <v>0.40909090909090906</v>
      </c>
      <c r="CB4">
        <f>(($AP$5-$AQ$5)/($AQ$6-$AQ$5))</f>
        <v>0</v>
      </c>
    </row>
    <row r="5" spans="1:80" x14ac:dyDescent="0.25">
      <c r="A5">
        <v>4</v>
      </c>
      <c r="B5">
        <v>51.599117</v>
      </c>
      <c r="C5" s="2">
        <v>1</v>
      </c>
      <c r="P5">
        <v>1</v>
      </c>
      <c r="Q5" t="str">
        <f t="shared" si="0"/>
        <v>1</v>
      </c>
      <c r="R5">
        <v>3</v>
      </c>
      <c r="T5" t="s">
        <v>281</v>
      </c>
      <c r="U5">
        <v>3</v>
      </c>
      <c r="V5">
        <f t="shared" si="1"/>
        <v>1.3824884792626728</v>
      </c>
      <c r="X5" t="s">
        <v>274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84</v>
      </c>
      <c r="AK5">
        <f>(AJ5/AJ7)*100</f>
        <v>6.3975628332063978</v>
      </c>
      <c r="AL5">
        <f>(84/200)</f>
        <v>0.42</v>
      </c>
      <c r="AN5">
        <v>74</v>
      </c>
      <c r="AO5">
        <v>81</v>
      </c>
      <c r="AP5">
        <v>90</v>
      </c>
      <c r="AQ5">
        <v>90</v>
      </c>
      <c r="AR5">
        <v>435</v>
      </c>
      <c r="AT5">
        <f>(($AO$5-$AN$5)/($AN$6-$AN$5))</f>
        <v>0.31818181818181818</v>
      </c>
      <c r="AU5">
        <f>(($AP$5-$AN$5)/($AN$6-$AN$5))</f>
        <v>0.72727272727272729</v>
      </c>
      <c r="AV5">
        <f>(($AQ$5-$AN$5)/($AN$6-$AN$5))</f>
        <v>0.72727272727272729</v>
      </c>
      <c r="AW5">
        <f>(($AN$6-$AO$5)/($AO$6-$AO$5))</f>
        <v>0.68181818181818177</v>
      </c>
      <c r="AX5">
        <f>(($AP$5-$AO$5)/($AO$6-$AO$5))</f>
        <v>0.40909090909090912</v>
      </c>
      <c r="AY5">
        <f>(($AQ$5-$AO$5)/($AO$6-$AO$5))</f>
        <v>0.40909090909090912</v>
      </c>
      <c r="AZ5">
        <f>(($AN$6-$AP$5)/($AP$6-$AP$5))</f>
        <v>0.3</v>
      </c>
      <c r="BA5">
        <f>(($AO$6-$AP$5)/($AP$6-$AP$5))</f>
        <v>0.65</v>
      </c>
      <c r="BB5">
        <f>(($AQ$5-$AP$5)/($AP$6-$AP$5))</f>
        <v>0</v>
      </c>
      <c r="BC5">
        <f>(($AN$6-$AQ$5)/($AQ$6-$AQ$5))</f>
        <v>0.2608695652173913</v>
      </c>
      <c r="BD5">
        <f>(($AO$6-$AQ$5)/($AQ$6-$AQ$5))</f>
        <v>0.56521739130434778</v>
      </c>
      <c r="BE5">
        <f>(($AP$6-$AQ$5)/($AQ$6-$AQ$5))</f>
        <v>0.86956521739130432</v>
      </c>
      <c r="BG5">
        <v>3</v>
      </c>
      <c r="BH5">
        <v>19</v>
      </c>
      <c r="BI5">
        <f>($BH$9-$BH$6)/200</f>
        <v>0.1</v>
      </c>
      <c r="BJ5">
        <f>($BH$162-$BH$122)/200</f>
        <v>1.095</v>
      </c>
      <c r="BQ5">
        <f>(($AO$5-$AN$5)/($AN$6-$AN$5))</f>
        <v>0.31818181818181818</v>
      </c>
      <c r="BR5">
        <f>1-(($AP$5-$AN$5)/($AN$6-$AN$5))</f>
        <v>0.27272727272727271</v>
      </c>
      <c r="BS5">
        <f>1-(($AQ$5-$AN$5)/($AN$6-$AN$5))</f>
        <v>0.27272727272727271</v>
      </c>
      <c r="BT5">
        <f>1-(($AN$6-$AO$5)/($AO$6-$AO$5))</f>
        <v>0.31818181818181823</v>
      </c>
      <c r="BU5">
        <f>(($AP$5-$AO$5)/($AO$6-$AO$5))</f>
        <v>0.40909090909090912</v>
      </c>
      <c r="BV5">
        <f>(($AQ$5-$AO$5)/($AO$6-$AO$5))</f>
        <v>0.40909090909090912</v>
      </c>
      <c r="BW5">
        <f>(($AN$6-$AP$5)/($AP$6-$AP$5))</f>
        <v>0.3</v>
      </c>
      <c r="BX5">
        <f>1-(($AO$6-$AP$5)/($AP$6-$AP$5))</f>
        <v>0.35</v>
      </c>
      <c r="BY5">
        <f>(($AQ$5-$AP$5)/($AP$6-$AP$5))</f>
        <v>0</v>
      </c>
      <c r="BZ5">
        <f>(($AN$6-$AQ$5)/($AQ$6-$AQ$5))</f>
        <v>0.2608695652173913</v>
      </c>
      <c r="CA5">
        <f>1-(($AO$6-$AQ$5)/($AQ$6-$AQ$5))</f>
        <v>0.43478260869565222</v>
      </c>
      <c r="CB5">
        <f>1-(($AP$6-$AQ$5)/($AQ$6-$AQ$5))</f>
        <v>0.13043478260869568</v>
      </c>
    </row>
    <row r="6" spans="1:80" x14ac:dyDescent="0.25">
      <c r="A6">
        <v>5</v>
      </c>
      <c r="B6">
        <v>51.581149000000003</v>
      </c>
      <c r="C6" s="2">
        <v>1</v>
      </c>
      <c r="P6">
        <v>1</v>
      </c>
      <c r="Q6" t="str">
        <f t="shared" si="0"/>
        <v>1</v>
      </c>
      <c r="R6">
        <v>4</v>
      </c>
      <c r="T6" t="s">
        <v>282</v>
      </c>
      <c r="U6">
        <v>40</v>
      </c>
      <c r="V6">
        <f t="shared" si="1"/>
        <v>18.433179723502306</v>
      </c>
      <c r="X6" t="s">
        <v>274</v>
      </c>
      <c r="Y6" t="s">
        <v>259</v>
      </c>
      <c r="Z6">
        <v>214</v>
      </c>
      <c r="AD6">
        <v>220</v>
      </c>
      <c r="AF6">
        <f>COUNTIF($R:$R,1)+COUNTIF($R:$R,2)</f>
        <v>118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96</v>
      </c>
      <c r="AO6">
        <v>103</v>
      </c>
      <c r="AP6">
        <v>110</v>
      </c>
      <c r="AQ6">
        <v>113</v>
      </c>
      <c r="AR6">
        <v>437</v>
      </c>
      <c r="AT6">
        <f>(($AO$6-$AN$6)/($AN$7-$AN$6))</f>
        <v>0.30434782608695654</v>
      </c>
      <c r="AU6">
        <f>(($AP$6-$AN$6)/($AN$7-$AN$6))</f>
        <v>0.60869565217391308</v>
      </c>
      <c r="AV6">
        <f>(($AQ$6-$AN$6)/($AN$7-$AN$6))</f>
        <v>0.73913043478260865</v>
      </c>
      <c r="AW6">
        <f>(($AN$7-$AO$6)/($AO$7-$AO$6))</f>
        <v>0.72727272727272729</v>
      </c>
      <c r="AX6">
        <f>(($AP$6-$AO$6)/($AO$7-$AO$6))</f>
        <v>0.31818181818181818</v>
      </c>
      <c r="AY6">
        <f>(($AQ$6-$AO$6)/($AO$7-$AO$6))</f>
        <v>0.45454545454545453</v>
      </c>
      <c r="AZ6">
        <f>(($AN$7-$AP$6)/($AP$7-$AP$6))</f>
        <v>0.375</v>
      </c>
      <c r="BA6">
        <f>(($AO$7-$AP$6)/($AP$7-$AP$6))</f>
        <v>0.625</v>
      </c>
      <c r="BB6">
        <f>(($AQ$6-$AP$6)/($AP$7-$AP$6))</f>
        <v>0.125</v>
      </c>
      <c r="BC6">
        <f>(($AN$7-$AQ$6)/($AQ$7-$AQ$6))</f>
        <v>0.2857142857142857</v>
      </c>
      <c r="BD6">
        <f>(($AO$7-$AQ$6)/($AQ$7-$AQ$6))</f>
        <v>0.5714285714285714</v>
      </c>
      <c r="BE6">
        <f>(($AP$7-$AQ$7)/($AQ$8-$AQ$7))</f>
        <v>0</v>
      </c>
      <c r="BG6">
        <v>4</v>
      </c>
      <c r="BH6">
        <v>22</v>
      </c>
      <c r="BI6">
        <f>($BH$10-$BH$7)/200</f>
        <v>8.5000000000000006E-2</v>
      </c>
      <c r="BJ6">
        <f>($BH$207-$BH$163)/200</f>
        <v>1.24</v>
      </c>
      <c r="BQ6">
        <f>(($AO$6-$AN$6)/($AN$7-$AN$6))</f>
        <v>0.30434782608695654</v>
      </c>
      <c r="BR6">
        <f>1-(($AP$6-$AN$6)/($AN$7-$AN$6))</f>
        <v>0.39130434782608692</v>
      </c>
      <c r="BS6">
        <f>1-(($AQ$6-$AN$6)/($AN$7-$AN$6))</f>
        <v>0.26086956521739135</v>
      </c>
      <c r="BT6">
        <f>1-(($AN$7-$AO$6)/($AO$7-$AO$6))</f>
        <v>0.27272727272727271</v>
      </c>
      <c r="BU6">
        <f>(($AP$6-$AO$6)/($AO$7-$AO$6))</f>
        <v>0.31818181818181818</v>
      </c>
      <c r="BV6">
        <f>(($AQ$6-$AO$6)/($AO$7-$AO$6))</f>
        <v>0.45454545454545453</v>
      </c>
      <c r="BW6">
        <f>(($AN$7-$AP$6)/($AP$7-$AP$6))</f>
        <v>0.375</v>
      </c>
      <c r="BX6">
        <f>1-(($AO$7-$AP$6)/($AP$7-$AP$6))</f>
        <v>0.375</v>
      </c>
      <c r="BY6">
        <f>(($AQ$6-$AP$6)/($AP$7-$AP$6))</f>
        <v>0.125</v>
      </c>
      <c r="BZ6">
        <f>(($AN$7-$AQ$6)/($AQ$7-$AQ$6))</f>
        <v>0.2857142857142857</v>
      </c>
      <c r="CA6">
        <f>1-(($AO$7-$AQ$6)/($AQ$7-$AQ$6))</f>
        <v>0.4285714285714286</v>
      </c>
      <c r="CB6">
        <f>(($AP$7-$AQ$7)/($AQ$8-$AQ$7))</f>
        <v>0</v>
      </c>
    </row>
    <row r="7" spans="1:80" x14ac:dyDescent="0.25">
      <c r="A7">
        <v>6</v>
      </c>
      <c r="B7">
        <v>51.572395</v>
      </c>
      <c r="C7" s="2">
        <v>1</v>
      </c>
      <c r="P7">
        <v>1</v>
      </c>
      <c r="Q7" t="str">
        <f t="shared" si="0"/>
        <v>1</v>
      </c>
      <c r="R7">
        <v>1</v>
      </c>
      <c r="T7" t="s">
        <v>283</v>
      </c>
      <c r="U7">
        <v>1</v>
      </c>
      <c r="V7">
        <f t="shared" si="1"/>
        <v>0.46082949308755761</v>
      </c>
      <c r="X7" t="s">
        <v>274</v>
      </c>
      <c r="Y7" t="s">
        <v>260</v>
      </c>
      <c r="AB7" t="s">
        <v>274</v>
      </c>
      <c r="AC7" t="str">
        <f>CONCATENATE($R7,$R8,$R9,$R10)</f>
        <v>1234</v>
      </c>
      <c r="AF7" t="s">
        <v>251</v>
      </c>
      <c r="AI7" t="s">
        <v>211</v>
      </c>
      <c r="AJ7">
        <f>COUNT($P:$P)</f>
        <v>1313</v>
      </c>
      <c r="AN7">
        <v>119</v>
      </c>
      <c r="AO7">
        <v>125</v>
      </c>
      <c r="AP7">
        <v>134</v>
      </c>
      <c r="AQ7">
        <v>134</v>
      </c>
      <c r="AR7">
        <v>643</v>
      </c>
      <c r="AT7">
        <f>(($AO$7-$AN$7)/($AN$8-$AN$7))</f>
        <v>0.2857142857142857</v>
      </c>
      <c r="AU7">
        <f>(($AP$7-$AN$7)/($AN$8-$AN$7))</f>
        <v>0.7142857142857143</v>
      </c>
      <c r="AV7">
        <f>(($AQ$7-$AN$7)/($AN$8-$AN$7))</f>
        <v>0.7142857142857143</v>
      </c>
      <c r="AW7">
        <f>(($AN$8-$AO$7)/($AO$8-$AO$7))</f>
        <v>0.68181818181818177</v>
      </c>
      <c r="AX7">
        <f>(($AP$7-$AO$7)/($AO$8-$AO$7))</f>
        <v>0.40909090909090912</v>
      </c>
      <c r="AY7">
        <f>(($AQ$7-$AO$7)/($AO$8-$AO$7))</f>
        <v>0.40909090909090912</v>
      </c>
      <c r="AZ7">
        <f>(($AN$8-$AP$7)/($AP$8-$AP$7))</f>
        <v>0.2857142857142857</v>
      </c>
      <c r="BA7">
        <f>(($AO$8-$AP$7)/($AP$8-$AP$7))</f>
        <v>0.61904761904761907</v>
      </c>
      <c r="BB7">
        <f>(($AQ$7-$AP$7)/($AP$8-$AP$7))</f>
        <v>0</v>
      </c>
      <c r="BC7">
        <f>(($AN$8-$AQ$7)/($AQ$8-$AQ$7))</f>
        <v>0.27272727272727271</v>
      </c>
      <c r="BD7">
        <f>(($AO$8-$AQ$7)/($AQ$8-$AQ$7))</f>
        <v>0.59090909090909094</v>
      </c>
      <c r="BE7">
        <f>(($AP$8-$AQ$7)/($AQ$8-$AQ$7))</f>
        <v>0.95454545454545459</v>
      </c>
      <c r="BG7">
        <v>1</v>
      </c>
      <c r="BH7">
        <v>28</v>
      </c>
      <c r="BI7">
        <f>($BH$11-$BH$8)/200</f>
        <v>0.08</v>
      </c>
      <c r="BJ7">
        <f>($BH$248-$BH$208)/200</f>
        <v>1.08</v>
      </c>
      <c r="BQ7">
        <f>(($AO$7-$AN$7)/($AN$8-$AN$7))</f>
        <v>0.2857142857142857</v>
      </c>
      <c r="BR7">
        <f>1-(($AP$7-$AN$7)/($AN$8-$AN$7))</f>
        <v>0.2857142857142857</v>
      </c>
      <c r="BS7">
        <f>1-(($AQ$7-$AN$7)/($AN$8-$AN$7))</f>
        <v>0.2857142857142857</v>
      </c>
      <c r="BT7">
        <f>1-(($AN$8-$AO$7)/($AO$8-$AO$7))</f>
        <v>0.31818181818181823</v>
      </c>
      <c r="BU7">
        <f>(($AP$7-$AO$7)/($AO$8-$AO$7))</f>
        <v>0.40909090909090912</v>
      </c>
      <c r="BV7">
        <f>(($AQ$7-$AO$7)/($AO$8-$AO$7))</f>
        <v>0.40909090909090912</v>
      </c>
      <c r="BW7">
        <f>(($AN$8-$AP$7)/($AP$8-$AP$7))</f>
        <v>0.2857142857142857</v>
      </c>
      <c r="BX7">
        <f>1-(($AO$8-$AP$7)/($AP$8-$AP$7))</f>
        <v>0.38095238095238093</v>
      </c>
      <c r="BY7">
        <f>(($AQ$7-$AP$7)/($AP$8-$AP$7))</f>
        <v>0</v>
      </c>
      <c r="BZ7">
        <f>(($AN$8-$AQ$7)/($AQ$8-$AQ$7))</f>
        <v>0.27272727272727271</v>
      </c>
      <c r="CA7">
        <f>1-(($AO$8-$AQ$7)/($AQ$8-$AQ$7))</f>
        <v>0.40909090909090906</v>
      </c>
      <c r="CB7">
        <f>1-(($AP$8-$AQ$7)/($AQ$8-$AQ$7))</f>
        <v>4.5454545454545414E-2</v>
      </c>
    </row>
    <row r="8" spans="1:80" x14ac:dyDescent="0.25">
      <c r="A8">
        <v>7</v>
      </c>
      <c r="B8">
        <v>51.553699000000002</v>
      </c>
      <c r="C8" s="2">
        <v>1</v>
      </c>
      <c r="P8">
        <v>1</v>
      </c>
      <c r="Q8" t="str">
        <f t="shared" si="0"/>
        <v>1</v>
      </c>
      <c r="R8">
        <v>2</v>
      </c>
      <c r="T8" t="s">
        <v>284</v>
      </c>
      <c r="U8">
        <v>0</v>
      </c>
      <c r="V8">
        <f t="shared" si="1"/>
        <v>0</v>
      </c>
      <c r="X8" t="s">
        <v>274</v>
      </c>
      <c r="Y8" t="s">
        <v>261</v>
      </c>
      <c r="AF8">
        <f>COUNTIF($R:$R,3)+COUNTIF($R:$R,4)</f>
        <v>117</v>
      </c>
      <c r="AN8">
        <v>140</v>
      </c>
      <c r="AO8">
        <v>147</v>
      </c>
      <c r="AP8">
        <v>155</v>
      </c>
      <c r="AQ8">
        <v>156</v>
      </c>
      <c r="AR8">
        <v>645</v>
      </c>
      <c r="AT8">
        <f>(($AO$8-$AN$8)/($AN$9-$AN$8))</f>
        <v>0.33333333333333331</v>
      </c>
      <c r="AU8">
        <f>(($AP$8-$AN$8)/($AN$9-$AN$8))</f>
        <v>0.7142857142857143</v>
      </c>
      <c r="AV8">
        <f>(($AQ$8-$AN$8)/($AN$9-$AN$8))</f>
        <v>0.76190476190476186</v>
      </c>
      <c r="AW8">
        <f>(($AN$9-$AO$8)/($AO$9-$AO$8))</f>
        <v>0.63636363636363635</v>
      </c>
      <c r="AX8">
        <f>(($AP$8-$AO$8)/($AO$9-$AO$8))</f>
        <v>0.36363636363636365</v>
      </c>
      <c r="AY8">
        <f>(($AQ$8-$AO$8)/($AO$9-$AO$8))</f>
        <v>0.40909090909090912</v>
      </c>
      <c r="AZ8">
        <f>(($AN$9-$AP$8)/($AP$9-$AP$8))</f>
        <v>0.2857142857142857</v>
      </c>
      <c r="BA8">
        <f>(($AO$9-$AP$8)/($AP$9-$AP$8))</f>
        <v>0.66666666666666663</v>
      </c>
      <c r="BB8">
        <f>(($AQ$8-$AP$8)/($AP$9-$AP$8))</f>
        <v>4.7619047619047616E-2</v>
      </c>
      <c r="BC8">
        <f>(($AN$9-$AQ$8)/($AQ$9-$AQ$8))</f>
        <v>0.22727272727272727</v>
      </c>
      <c r="BD8">
        <f>(($AO$9-$AQ$8)/($AQ$9-$AQ$8))</f>
        <v>0.59090909090909094</v>
      </c>
      <c r="BE8">
        <f>(($AP$9-$AQ$8)/($AQ$9-$AQ$8))</f>
        <v>0.90909090909090906</v>
      </c>
      <c r="BG8">
        <v>2</v>
      </c>
      <c r="BH8">
        <v>37</v>
      </c>
      <c r="BI8">
        <f>($BH$12-$BH$9)/200</f>
        <v>0.09</v>
      </c>
      <c r="BQ8">
        <f>(($AO$8-$AN$8)/($AN$9-$AN$8))</f>
        <v>0.33333333333333331</v>
      </c>
      <c r="BR8">
        <f>1-(($AP$8-$AN$8)/($AN$9-$AN$8))</f>
        <v>0.2857142857142857</v>
      </c>
      <c r="BS8">
        <f>1-(($AQ$8-$AN$8)/($AN$9-$AN$8))</f>
        <v>0.23809523809523814</v>
      </c>
      <c r="BT8">
        <f>1-(($AN$9-$AO$8)/($AO$9-$AO$8))</f>
        <v>0.36363636363636365</v>
      </c>
      <c r="BU8">
        <f>(($AP$8-$AO$8)/($AO$9-$AO$8))</f>
        <v>0.36363636363636365</v>
      </c>
      <c r="BV8">
        <f>(($AQ$8-$AO$8)/($AO$9-$AO$8))</f>
        <v>0.40909090909090912</v>
      </c>
      <c r="BW8">
        <f>(($AN$9-$AP$8)/($AP$9-$AP$8))</f>
        <v>0.2857142857142857</v>
      </c>
      <c r="BX8">
        <f>1-(($AO$9-$AP$8)/($AP$9-$AP$8))</f>
        <v>0.33333333333333337</v>
      </c>
      <c r="BY8">
        <f>(($AQ$8-$AP$8)/($AP$9-$AP$8))</f>
        <v>4.7619047619047616E-2</v>
      </c>
      <c r="BZ8">
        <f>(($AN$9-$AQ$8)/($AQ$9-$AQ$8))</f>
        <v>0.22727272727272727</v>
      </c>
      <c r="CA8">
        <f>1-(($AO$9-$AQ$8)/($AQ$9-$AQ$8))</f>
        <v>0.40909090909090906</v>
      </c>
      <c r="CB8">
        <f>1-(($AP$9-$AQ$8)/($AQ$9-$AQ$8))</f>
        <v>9.0909090909090939E-2</v>
      </c>
    </row>
    <row r="9" spans="1:80" x14ac:dyDescent="0.25">
      <c r="A9">
        <v>8</v>
      </c>
      <c r="B9">
        <v>51.550989999999999</v>
      </c>
      <c r="C9" s="2">
        <v>1</v>
      </c>
      <c r="P9">
        <v>1</v>
      </c>
      <c r="Q9" t="str">
        <f t="shared" si="0"/>
        <v>1</v>
      </c>
      <c r="R9">
        <v>3</v>
      </c>
      <c r="T9" t="s">
        <v>276</v>
      </c>
      <c r="U9">
        <v>3</v>
      </c>
      <c r="V9">
        <f t="shared" si="1"/>
        <v>1.3824884792626728</v>
      </c>
      <c r="X9" t="s">
        <v>274</v>
      </c>
      <c r="Y9" t="s">
        <v>262</v>
      </c>
      <c r="AF9" t="s">
        <v>252</v>
      </c>
      <c r="AN9">
        <v>161</v>
      </c>
      <c r="AO9">
        <v>169</v>
      </c>
      <c r="AP9">
        <v>176</v>
      </c>
      <c r="AQ9">
        <v>178</v>
      </c>
      <c r="AR9">
        <v>864</v>
      </c>
      <c r="AT9">
        <f>(($AO$9-$AN$9)/($AN$10-$AN$9))</f>
        <v>0.36363636363636365</v>
      </c>
      <c r="AU9">
        <f>(($AP$9-$AN$9)/($AN$10-$AN$9))</f>
        <v>0.68181818181818177</v>
      </c>
      <c r="AV9">
        <f>(($AQ$9-$AN$9)/($AN$10-$AN$9))</f>
        <v>0.77272727272727271</v>
      </c>
      <c r="AW9">
        <f>(($AN$10-$AO$9)/($AO$10-$AO$9))</f>
        <v>0.63636363636363635</v>
      </c>
      <c r="AX9">
        <f>(($AP$9-$AO$9)/($AO$10-$AO$9))</f>
        <v>0.31818181818181818</v>
      </c>
      <c r="AY9">
        <f>(($AQ$9-$AO$9)/($AO$10-$AO$9))</f>
        <v>0.40909090909090912</v>
      </c>
      <c r="AZ9">
        <f>(($AN$10-$AP$9)/($AP$10-$AP$9))</f>
        <v>0.30434782608695654</v>
      </c>
      <c r="BA9">
        <f>(($AO$10-$AP$9)/($AP$10-$AP$9))</f>
        <v>0.65217391304347827</v>
      </c>
      <c r="BB9">
        <f>(($AQ$9-$AP$9)/($AP$10-$AP$9))</f>
        <v>8.6956521739130432E-2</v>
      </c>
      <c r="BC9">
        <f>(($AN$10-$AQ$9)/($AQ$10-$AQ$9))</f>
        <v>0.20833333333333334</v>
      </c>
      <c r="BD9">
        <f>(($AO$10-$AQ$9)/($AQ$10-$AQ$9))</f>
        <v>0.54166666666666663</v>
      </c>
      <c r="BE9">
        <f>(($AP$10-$AQ$9)/($AQ$10-$AQ$9))</f>
        <v>0.875</v>
      </c>
      <c r="BG9">
        <v>3</v>
      </c>
      <c r="BH9">
        <v>42</v>
      </c>
      <c r="BI9">
        <f>($BH$13-$BH$10)/200</f>
        <v>0.11</v>
      </c>
      <c r="BQ9">
        <f>(($AO$9-$AN$9)/($AN$10-$AN$9))</f>
        <v>0.36363636363636365</v>
      </c>
      <c r="BR9">
        <f>1-(($AP$9-$AN$9)/($AN$10-$AN$9))</f>
        <v>0.31818181818181823</v>
      </c>
      <c r="BS9">
        <f>1-(($AQ$9-$AN$9)/($AN$10-$AN$9))</f>
        <v>0.22727272727272729</v>
      </c>
      <c r="BT9">
        <f>1-(($AN$10-$AO$9)/($AO$10-$AO$9))</f>
        <v>0.36363636363636365</v>
      </c>
      <c r="BU9">
        <f>(($AP$9-$AO$9)/($AO$10-$AO$9))</f>
        <v>0.31818181818181818</v>
      </c>
      <c r="BV9">
        <f>(($AQ$9-$AO$9)/($AO$10-$AO$9))</f>
        <v>0.40909090909090912</v>
      </c>
      <c r="BW9">
        <f>(($AN$10-$AP$9)/($AP$10-$AP$9))</f>
        <v>0.30434782608695654</v>
      </c>
      <c r="BX9">
        <f>1-(($AO$10-$AP$9)/($AP$10-$AP$9))</f>
        <v>0.34782608695652173</v>
      </c>
      <c r="BY9">
        <f>(($AQ$9-$AP$9)/($AP$10-$AP$9))</f>
        <v>8.6956521739130432E-2</v>
      </c>
      <c r="BZ9">
        <f>(($AN$10-$AQ$9)/($AQ$10-$AQ$9))</f>
        <v>0.20833333333333334</v>
      </c>
      <c r="CA9">
        <f>1-(($AO$10-$AQ$9)/($AQ$10-$AQ$9))</f>
        <v>0.45833333333333337</v>
      </c>
      <c r="CB9">
        <f>1-(($AP$10-$AQ$9)/($AQ$10-$AQ$9))</f>
        <v>0.125</v>
      </c>
    </row>
    <row r="10" spans="1:80" x14ac:dyDescent="0.25">
      <c r="A10">
        <v>9</v>
      </c>
      <c r="B10">
        <v>51.568386000000004</v>
      </c>
      <c r="C10" s="2">
        <v>1</v>
      </c>
      <c r="P10">
        <v>1</v>
      </c>
      <c r="Q10" t="str">
        <f t="shared" si="0"/>
        <v>1</v>
      </c>
      <c r="R10">
        <v>4</v>
      </c>
      <c r="X10" t="s">
        <v>274</v>
      </c>
      <c r="Y10" t="s">
        <v>259</v>
      </c>
      <c r="AF10">
        <v>0</v>
      </c>
      <c r="AN10">
        <v>183</v>
      </c>
      <c r="AO10">
        <v>191</v>
      </c>
      <c r="AP10">
        <v>199</v>
      </c>
      <c r="AQ10">
        <v>202</v>
      </c>
      <c r="AR10">
        <v>866</v>
      </c>
      <c r="AT10">
        <f>(($AO$10-$AN$10)/($AN$11-$AN$10))</f>
        <v>0.36363636363636365</v>
      </c>
      <c r="AU10">
        <f>(($AP$10-$AN$10)/($AN$11-$AN$10))</f>
        <v>0.72727272727272729</v>
      </c>
      <c r="AV10">
        <f>(($AQ$10-$AN$10)/($AN$11-$AN$10))</f>
        <v>0.86363636363636365</v>
      </c>
      <c r="AW10">
        <f>(($AN$11-$AO$10)/($AO$11-$AO$10))</f>
        <v>0.58333333333333337</v>
      </c>
      <c r="AX10">
        <f>(($AP$10-$AO$10)/($AO$11-$AO$10))</f>
        <v>0.33333333333333331</v>
      </c>
      <c r="AY10">
        <f>(($AQ$10-$AO$10)/($AO$11-$AO$10))</f>
        <v>0.45833333333333331</v>
      </c>
      <c r="BG10">
        <v>4</v>
      </c>
      <c r="BH10">
        <v>45</v>
      </c>
      <c r="BI10">
        <f>($BH$14-$BH$11)/200</f>
        <v>7.4999999999999997E-2</v>
      </c>
      <c r="BQ10">
        <f>(($AO$10-$AN$10)/($AN$11-$AN$10))</f>
        <v>0.36363636363636365</v>
      </c>
      <c r="BR10">
        <f>1-(($AP$10-$AN$10)/($AN$11-$AN$10))</f>
        <v>0.27272727272727271</v>
      </c>
      <c r="BS10">
        <f>1-(($AQ$10-$AN$10)/($AN$11-$AN$10))</f>
        <v>0.13636363636363635</v>
      </c>
      <c r="BT10">
        <f>1-(($AN$11-$AO$10)/($AO$11-$AO$10))</f>
        <v>0.41666666666666663</v>
      </c>
      <c r="BU10">
        <f>(($AP$10-$AO$10)/($AO$11-$AO$10))</f>
        <v>0.33333333333333331</v>
      </c>
      <c r="BV10">
        <f>(($AQ$10-$AO$10)/($AO$11-$AO$10))</f>
        <v>0.45833333333333331</v>
      </c>
    </row>
    <row r="11" spans="1:80" x14ac:dyDescent="0.25">
      <c r="A11">
        <v>10</v>
      </c>
      <c r="B11">
        <v>51.584636000000003</v>
      </c>
      <c r="C11" s="2">
        <v>1</v>
      </c>
      <c r="P11">
        <v>1</v>
      </c>
      <c r="Q11" t="str">
        <f t="shared" si="0"/>
        <v>1</v>
      </c>
      <c r="R11">
        <v>1</v>
      </c>
      <c r="X11" t="s">
        <v>274</v>
      </c>
      <c r="Y11" t="s">
        <v>260</v>
      </c>
      <c r="AB11" t="s">
        <v>274</v>
      </c>
      <c r="AC11" t="str">
        <f>CONCATENATE($R11,$R12,$R13,$R14)</f>
        <v>1234</v>
      </c>
      <c r="AF11" t="s">
        <v>253</v>
      </c>
      <c r="AN11">
        <v>205</v>
      </c>
      <c r="AO11">
        <v>215</v>
      </c>
      <c r="AP11">
        <v>241</v>
      </c>
      <c r="AQ11">
        <v>223</v>
      </c>
      <c r="AR11">
        <v>1114</v>
      </c>
      <c r="BG11">
        <v>1</v>
      </c>
      <c r="BH11">
        <v>53</v>
      </c>
      <c r="BI11">
        <f>($BH$15-$BH$12)/200</f>
        <v>7.0000000000000007E-2</v>
      </c>
    </row>
    <row r="12" spans="1:80" x14ac:dyDescent="0.25">
      <c r="A12">
        <v>11</v>
      </c>
      <c r="B12">
        <v>51.595157</v>
      </c>
      <c r="C12" s="2">
        <v>1</v>
      </c>
      <c r="P12">
        <v>1</v>
      </c>
      <c r="Q12" t="str">
        <f t="shared" si="0"/>
        <v>1</v>
      </c>
      <c r="R12">
        <v>2</v>
      </c>
      <c r="X12" t="s">
        <v>274</v>
      </c>
      <c r="Y12" t="s">
        <v>261</v>
      </c>
      <c r="AF12">
        <v>0</v>
      </c>
      <c r="AN12">
        <v>222</v>
      </c>
      <c r="AO12">
        <v>233</v>
      </c>
      <c r="AP12">
        <v>263</v>
      </c>
      <c r="AQ12">
        <v>245</v>
      </c>
      <c r="AR12">
        <v>1116</v>
      </c>
      <c r="BG12">
        <v>2</v>
      </c>
      <c r="BH12">
        <v>60</v>
      </c>
      <c r="BI12">
        <f>($BH$16-$BH$13)/200</f>
        <v>7.0000000000000007E-2</v>
      </c>
    </row>
    <row r="13" spans="1:80" x14ac:dyDescent="0.25">
      <c r="A13">
        <v>12</v>
      </c>
      <c r="B13">
        <v>51.661720000000003</v>
      </c>
      <c r="C13" s="2">
        <v>1</v>
      </c>
      <c r="D13">
        <v>58.667659</v>
      </c>
      <c r="E13" s="3">
        <v>2</v>
      </c>
      <c r="P13">
        <v>2</v>
      </c>
      <c r="Q13" t="str">
        <f t="shared" si="0"/>
        <v>12</v>
      </c>
      <c r="R13">
        <v>3</v>
      </c>
      <c r="X13" t="s">
        <v>274</v>
      </c>
      <c r="Y13" t="s">
        <v>262</v>
      </c>
      <c r="AF13" t="s">
        <v>254</v>
      </c>
      <c r="AN13">
        <v>248</v>
      </c>
      <c r="AO13">
        <v>256</v>
      </c>
      <c r="AP13">
        <v>286</v>
      </c>
      <c r="AQ13">
        <v>265</v>
      </c>
      <c r="AR13">
        <v>1332</v>
      </c>
      <c r="AT13">
        <f>(($AO$12-$AN$12)/($AN$13-$AN$12))</f>
        <v>0.42307692307692307</v>
      </c>
      <c r="AU13">
        <f>(($AP$11-$AN$12)/($AN$13-$AN$12))</f>
        <v>0.73076923076923073</v>
      </c>
      <c r="AV13">
        <f>(($AQ$11-$AN$12)/($AN$13-$AN$12))</f>
        <v>3.8461538461538464E-2</v>
      </c>
      <c r="AW13">
        <f>(($AN$13-$AO$12)/($AO$13-$AO$12))</f>
        <v>0.65217391304347827</v>
      </c>
      <c r="AX13">
        <f>(($AP$11-$AO$12)/($AO$13-$AO$12))</f>
        <v>0.34782608695652173</v>
      </c>
      <c r="AY13">
        <f>(($AQ$12-$AO$12)/($AO$13-$AO$12))</f>
        <v>0.52173913043478259</v>
      </c>
      <c r="AZ13">
        <f>(($AN$13-$AP$11)/($AP$12-$AP$11))</f>
        <v>0.31818181818181818</v>
      </c>
      <c r="BA13">
        <f>(($AO$13-$AP$11)/($AP$12-$AP$11))</f>
        <v>0.68181818181818177</v>
      </c>
      <c r="BB13">
        <f>(($AQ$12-$AP$11)/($AP$12-$AP$11))</f>
        <v>0.18181818181818182</v>
      </c>
      <c r="BC13">
        <f>(($AN$13-$AQ$12)/($AQ$13-$AQ$12))</f>
        <v>0.15</v>
      </c>
      <c r="BD13">
        <f>(($AO$12-$AQ$11)/($AQ$12-$AQ$11))</f>
        <v>0.45454545454545453</v>
      </c>
      <c r="BE13">
        <f>(($AP$11-$AQ$11)/($AQ$12-$AQ$11))</f>
        <v>0.81818181818181823</v>
      </c>
      <c r="BG13">
        <v>3</v>
      </c>
      <c r="BH13">
        <v>67</v>
      </c>
      <c r="BI13">
        <f>($BH$17-$BH$14)/200</f>
        <v>0.11</v>
      </c>
      <c r="BQ13">
        <f>(($AO$12-$AN$12)/($AN$13-$AN$12))</f>
        <v>0.42307692307692307</v>
      </c>
      <c r="BR13">
        <f>1-(($AP$11-$AN$12)/($AN$13-$AN$12))</f>
        <v>0.26923076923076927</v>
      </c>
      <c r="BS13">
        <f>(($AQ$11-$AN$12)/($AN$13-$AN$12))</f>
        <v>3.8461538461538464E-2</v>
      </c>
      <c r="BT13">
        <f>1-(($AN$13-$AO$12)/($AO$13-$AO$12))</f>
        <v>0.34782608695652173</v>
      </c>
      <c r="BU13">
        <f>(($AP$11-$AO$12)/($AO$13-$AO$12))</f>
        <v>0.34782608695652173</v>
      </c>
      <c r="BV13">
        <f>1-(($AQ$12-$AO$12)/($AO$13-$AO$12))</f>
        <v>0.47826086956521741</v>
      </c>
      <c r="BW13">
        <f>(($AN$13-$AP$11)/($AP$12-$AP$11))</f>
        <v>0.31818181818181818</v>
      </c>
      <c r="BX13">
        <f>1-(($AO$13-$AP$11)/($AP$12-$AP$11))</f>
        <v>0.31818181818181823</v>
      </c>
      <c r="BY13">
        <f>(($AQ$12-$AP$11)/($AP$12-$AP$11))</f>
        <v>0.18181818181818182</v>
      </c>
      <c r="BZ13">
        <f>(($AN$13-$AQ$12)/($AQ$13-$AQ$12))</f>
        <v>0.15</v>
      </c>
      <c r="CA13">
        <f>(($AO$12-$AQ$11)/($AQ$12-$AQ$11))</f>
        <v>0.45454545454545453</v>
      </c>
      <c r="CB13">
        <f>1-(($AP$11-$AQ$11)/($AQ$12-$AQ$11))</f>
        <v>0.18181818181818177</v>
      </c>
    </row>
    <row r="14" spans="1:80" x14ac:dyDescent="0.25">
      <c r="A14">
        <v>13</v>
      </c>
      <c r="B14">
        <v>51.581149000000003</v>
      </c>
      <c r="C14" s="2">
        <v>1</v>
      </c>
      <c r="D14">
        <v>58.685157000000004</v>
      </c>
      <c r="E14" s="3">
        <v>2</v>
      </c>
      <c r="P14">
        <v>2</v>
      </c>
      <c r="Q14" t="str">
        <f t="shared" si="0"/>
        <v>12</v>
      </c>
      <c r="R14">
        <v>4</v>
      </c>
      <c r="X14" t="s">
        <v>274</v>
      </c>
      <c r="Y14" t="s">
        <v>259</v>
      </c>
      <c r="AF14">
        <v>0</v>
      </c>
      <c r="AN14">
        <v>272</v>
      </c>
      <c r="AO14">
        <v>279</v>
      </c>
      <c r="AP14">
        <v>308</v>
      </c>
      <c r="AQ14">
        <v>288</v>
      </c>
      <c r="AT14">
        <f>(($AO$13-$AN$13)/($AN$14-$AN$13))</f>
        <v>0.33333333333333331</v>
      </c>
      <c r="AU14">
        <f>(($AP$12-$AN$13)/($AN$14-$AN$13))</f>
        <v>0.625</v>
      </c>
      <c r="AV14">
        <f>(($AQ$12-$AN$12)/($AN$13-$AN$12))</f>
        <v>0.88461538461538458</v>
      </c>
      <c r="AW14">
        <f>(($AN$14-$AO$13)/($AO$14-$AO$13))</f>
        <v>0.69565217391304346</v>
      </c>
      <c r="AX14">
        <f>(($AP$12-$AO$13)/($AO$14-$AO$13))</f>
        <v>0.30434782608695654</v>
      </c>
      <c r="AY14">
        <f>(($AQ$13-$AO$13)/($AO$14-$AO$13))</f>
        <v>0.39130434782608697</v>
      </c>
      <c r="AZ14">
        <f>(($AN$14-$AP$12)/($AP$13-$AP$12))</f>
        <v>0.39130434782608697</v>
      </c>
      <c r="BA14">
        <f>(($AO$14-$AP$12)/($AP$13-$AP$12))</f>
        <v>0.69565217391304346</v>
      </c>
      <c r="BB14">
        <f>(($AQ$13-$AP$12)/($AP$13-$AP$12))</f>
        <v>8.6956521739130432E-2</v>
      </c>
      <c r="BC14">
        <f>(($AN$14-$AQ$13)/($AQ$14-$AQ$13))</f>
        <v>0.30434782608695654</v>
      </c>
      <c r="BD14">
        <f>(($AO$13-$AQ$12)/($AQ$13-$AQ$12))</f>
        <v>0.55000000000000004</v>
      </c>
      <c r="BE14">
        <f>(($AP$12-$AQ$12)/($AQ$13-$AQ$12))</f>
        <v>0.9</v>
      </c>
      <c r="BG14">
        <v>4</v>
      </c>
      <c r="BH14">
        <v>68</v>
      </c>
      <c r="BI14">
        <f>($BH$18-$BH$15)/200</f>
        <v>0.08</v>
      </c>
      <c r="BQ14">
        <f>(($AO$13-$AN$13)/($AN$14-$AN$13))</f>
        <v>0.33333333333333331</v>
      </c>
      <c r="BR14">
        <f>1-(($AP$12-$AN$13)/($AN$14-$AN$13))</f>
        <v>0.375</v>
      </c>
      <c r="BS14">
        <f>1-(($AQ$12-$AN$12)/($AN$13-$AN$12))</f>
        <v>0.11538461538461542</v>
      </c>
      <c r="BT14">
        <f>1-(($AN$14-$AO$13)/($AO$14-$AO$13))</f>
        <v>0.30434782608695654</v>
      </c>
      <c r="BU14">
        <f>(($AP$12-$AO$13)/($AO$14-$AO$13))</f>
        <v>0.30434782608695654</v>
      </c>
      <c r="BV14">
        <f>(($AQ$13-$AO$13)/($AO$14-$AO$13))</f>
        <v>0.39130434782608697</v>
      </c>
      <c r="BW14">
        <f>(($AN$14-$AP$12)/($AP$13-$AP$12))</f>
        <v>0.39130434782608697</v>
      </c>
      <c r="BX14">
        <f>1-(($AO$14-$AP$12)/($AP$13-$AP$12))</f>
        <v>0.30434782608695654</v>
      </c>
      <c r="BY14">
        <f>(($AQ$13-$AP$12)/($AP$13-$AP$12))</f>
        <v>8.6956521739130432E-2</v>
      </c>
      <c r="BZ14">
        <f>(($AN$14-$AQ$13)/($AQ$14-$AQ$13))</f>
        <v>0.30434782608695654</v>
      </c>
      <c r="CA14">
        <f>1-(($AO$13-$AQ$12)/($AQ$13-$AQ$12))</f>
        <v>0.44999999999999996</v>
      </c>
      <c r="CB14">
        <f>1-(($AP$12-$AQ$12)/($AQ$13-$AQ$12))</f>
        <v>9.9999999999999978E-2</v>
      </c>
    </row>
    <row r="15" spans="1:80" x14ac:dyDescent="0.25">
      <c r="A15">
        <v>14</v>
      </c>
      <c r="B15">
        <v>51.581149000000003</v>
      </c>
      <c r="C15" s="2">
        <v>1</v>
      </c>
      <c r="D15">
        <v>58.657398000000001</v>
      </c>
      <c r="E15" s="3">
        <v>2</v>
      </c>
      <c r="P15">
        <v>2</v>
      </c>
      <c r="Q15" t="str">
        <f t="shared" si="0"/>
        <v>12</v>
      </c>
      <c r="R15">
        <v>1</v>
      </c>
      <c r="X15" t="s">
        <v>274</v>
      </c>
      <c r="Y15" t="s">
        <v>260</v>
      </c>
      <c r="AB15" t="s">
        <v>274</v>
      </c>
      <c r="AC15" t="str">
        <f>CONCATENATE($R15,$R16,$R17,$R18)</f>
        <v>1234</v>
      </c>
      <c r="AF15" t="s">
        <v>255</v>
      </c>
      <c r="AN15">
        <v>294</v>
      </c>
      <c r="AO15">
        <v>302</v>
      </c>
      <c r="AP15">
        <v>330</v>
      </c>
      <c r="AQ15">
        <v>310</v>
      </c>
      <c r="AT15">
        <f>(($AO$14-$AN$14)/($AN$15-$AN$14))</f>
        <v>0.31818181818181818</v>
      </c>
      <c r="AU15">
        <f>(($AP$13-$AN$14)/($AN$15-$AN$14))</f>
        <v>0.63636363636363635</v>
      </c>
      <c r="AV15">
        <f>(($AQ$13-$AN$13)/($AN$14-$AN$13))</f>
        <v>0.70833333333333337</v>
      </c>
      <c r="AW15">
        <f>(($AN$15-$AO$14)/($AO$15-$AO$14))</f>
        <v>0.65217391304347827</v>
      </c>
      <c r="AX15">
        <f>(($AP$13-$AO$14)/($AO$15-$AO$14))</f>
        <v>0.30434782608695654</v>
      </c>
      <c r="AY15">
        <f>(($AQ$14-$AO$14)/($AO$15-$AO$14))</f>
        <v>0.39130434782608697</v>
      </c>
      <c r="AZ15">
        <f>(($AN$15-$AP$13)/($AP$14-$AP$13))</f>
        <v>0.36363636363636365</v>
      </c>
      <c r="BA15">
        <f>(($AO$15-$AP$13)/($AP$14-$AP$13))</f>
        <v>0.72727272727272729</v>
      </c>
      <c r="BB15">
        <f>(($AQ$14-$AP$13)/($AP$14-$AP$13))</f>
        <v>9.0909090909090912E-2</v>
      </c>
      <c r="BC15">
        <f>(($AN$15-$AQ$14)/($AQ$15-$AQ$14))</f>
        <v>0.27272727272727271</v>
      </c>
      <c r="BD15">
        <f>(($AO$14-$AQ$13)/($AQ$14-$AQ$13))</f>
        <v>0.60869565217391308</v>
      </c>
      <c r="BE15">
        <f>(($AP$13-$AQ$13)/($AQ$14-$AQ$13))</f>
        <v>0.91304347826086951</v>
      </c>
      <c r="BG15">
        <v>1</v>
      </c>
      <c r="BH15">
        <v>74</v>
      </c>
      <c r="BI15">
        <f>($BH$19-$BH$16)/200</f>
        <v>7.4999999999999997E-2</v>
      </c>
      <c r="BQ15">
        <f>(($AO$14-$AN$14)/($AN$15-$AN$14))</f>
        <v>0.31818181818181818</v>
      </c>
      <c r="BR15">
        <f>1-(($AP$13-$AN$14)/($AN$15-$AN$14))</f>
        <v>0.36363636363636365</v>
      </c>
      <c r="BS15">
        <f>1-(($AQ$13-$AN$13)/($AN$14-$AN$13))</f>
        <v>0.29166666666666663</v>
      </c>
      <c r="BT15">
        <f>1-(($AN$15-$AO$14)/($AO$15-$AO$14))</f>
        <v>0.34782608695652173</v>
      </c>
      <c r="BU15">
        <f>(($AP$13-$AO$14)/($AO$15-$AO$14))</f>
        <v>0.30434782608695654</v>
      </c>
      <c r="BV15">
        <f>(($AQ$14-$AO$14)/($AO$15-$AO$14))</f>
        <v>0.39130434782608697</v>
      </c>
      <c r="BW15">
        <f>(($AN$15-$AP$13)/($AP$14-$AP$13))</f>
        <v>0.36363636363636365</v>
      </c>
      <c r="BX15">
        <f>1-(($AO$15-$AP$13)/($AP$14-$AP$13))</f>
        <v>0.27272727272727271</v>
      </c>
      <c r="BY15">
        <f>(($AQ$14-$AP$13)/($AP$14-$AP$13))</f>
        <v>9.0909090909090912E-2</v>
      </c>
      <c r="BZ15">
        <f>(($AN$15-$AQ$14)/($AQ$15-$AQ$14))</f>
        <v>0.27272727272727271</v>
      </c>
      <c r="CA15">
        <f>1-(($AO$14-$AQ$13)/($AQ$14-$AQ$13))</f>
        <v>0.39130434782608692</v>
      </c>
      <c r="CB15">
        <f>1-(($AP$13-$AQ$13)/($AQ$14-$AQ$13))</f>
        <v>8.6956521739130488E-2</v>
      </c>
    </row>
    <row r="16" spans="1:80" x14ac:dyDescent="0.25">
      <c r="A16">
        <v>15</v>
      </c>
      <c r="D16">
        <v>58.641249999999999</v>
      </c>
      <c r="E16" s="3">
        <v>2</v>
      </c>
      <c r="P16">
        <v>1</v>
      </c>
      <c r="Q16" t="str">
        <f t="shared" si="0"/>
        <v>2</v>
      </c>
      <c r="R16">
        <v>2</v>
      </c>
      <c r="X16" t="s">
        <v>274</v>
      </c>
      <c r="Y16" t="s">
        <v>261</v>
      </c>
      <c r="AF16">
        <v>0</v>
      </c>
      <c r="AN16">
        <v>315</v>
      </c>
      <c r="AO16">
        <v>323</v>
      </c>
      <c r="AP16">
        <v>352</v>
      </c>
      <c r="AQ16">
        <v>330</v>
      </c>
      <c r="AT16">
        <f>(($AO$15-$AN$15)/($AN$16-$AN$15))</f>
        <v>0.38095238095238093</v>
      </c>
      <c r="AU16">
        <f>(($AP$14-$AN$15)/($AN$16-$AN$15))</f>
        <v>0.66666666666666663</v>
      </c>
      <c r="AV16">
        <f>(($AQ$14-$AN$14)/($AN$15-$AN$14))</f>
        <v>0.72727272727272729</v>
      </c>
      <c r="AW16">
        <f>(($AN$16-$AO$15)/($AO$16-$AO$15))</f>
        <v>0.61904761904761907</v>
      </c>
      <c r="AX16">
        <f>(($AP$14-$AO$15)/($AO$16-$AO$15))</f>
        <v>0.2857142857142857</v>
      </c>
      <c r="AY16">
        <f>(($AQ$15-$AO$15)/($AO$16-$AO$15))</f>
        <v>0.38095238095238093</v>
      </c>
      <c r="AZ16">
        <f>(($AN$16-$AP$14)/($AP$15-$AP$14))</f>
        <v>0.31818181818181818</v>
      </c>
      <c r="BA16">
        <f>(($AO$16-$AP$14)/($AP$15-$AP$14))</f>
        <v>0.68181818181818177</v>
      </c>
      <c r="BB16">
        <f>(($AQ$15-$AP$14)/($AP$15-$AP$14))</f>
        <v>9.0909090909090912E-2</v>
      </c>
      <c r="BC16">
        <f>(($AN$16-$AQ$15)/($AQ$16-$AQ$15))</f>
        <v>0.25</v>
      </c>
      <c r="BD16">
        <f>(($AO$15-$AQ$14)/($AQ$15-$AQ$14))</f>
        <v>0.63636363636363635</v>
      </c>
      <c r="BE16">
        <f>(($AP$14-$AQ$14)/($AQ$15-$AQ$14))</f>
        <v>0.90909090909090906</v>
      </c>
      <c r="BG16">
        <v>2</v>
      </c>
      <c r="BH16">
        <v>81</v>
      </c>
      <c r="BI16">
        <f>($BH$20-$BH$17)/200</f>
        <v>6.5000000000000002E-2</v>
      </c>
      <c r="BQ16">
        <f>(($AO$15-$AN$15)/($AN$16-$AN$15))</f>
        <v>0.38095238095238093</v>
      </c>
      <c r="BR16">
        <f>1-(($AP$14-$AN$15)/($AN$16-$AN$15))</f>
        <v>0.33333333333333337</v>
      </c>
      <c r="BS16">
        <f>1-(($AQ$14-$AN$14)/($AN$15-$AN$14))</f>
        <v>0.27272727272727271</v>
      </c>
      <c r="BT16">
        <f>1-(($AN$16-$AO$15)/($AO$16-$AO$15))</f>
        <v>0.38095238095238093</v>
      </c>
      <c r="BU16">
        <f>(($AP$14-$AO$15)/($AO$16-$AO$15))</f>
        <v>0.2857142857142857</v>
      </c>
      <c r="BV16">
        <f>(($AQ$15-$AO$15)/($AO$16-$AO$15))</f>
        <v>0.38095238095238093</v>
      </c>
      <c r="BW16">
        <f>(($AN$16-$AP$14)/($AP$15-$AP$14))</f>
        <v>0.31818181818181818</v>
      </c>
      <c r="BX16">
        <f>1-(($AO$16-$AP$14)/($AP$15-$AP$14))</f>
        <v>0.31818181818181823</v>
      </c>
      <c r="BY16">
        <f>(($AQ$15-$AP$14)/($AP$15-$AP$14))</f>
        <v>9.0909090909090912E-2</v>
      </c>
      <c r="BZ16">
        <f>(($AN$16-$AQ$15)/($AQ$16-$AQ$15))</f>
        <v>0.25</v>
      </c>
      <c r="CA16">
        <f>1-(($AO$15-$AQ$14)/($AQ$15-$AQ$14))</f>
        <v>0.36363636363636365</v>
      </c>
      <c r="CB16">
        <f>1-(($AP$14-$AQ$14)/($AQ$15-$AQ$14))</f>
        <v>9.0909090909090939E-2</v>
      </c>
    </row>
    <row r="17" spans="1:80" x14ac:dyDescent="0.25">
      <c r="A17">
        <v>16</v>
      </c>
      <c r="D17">
        <v>58.662241999999999</v>
      </c>
      <c r="E17" s="3">
        <v>2</v>
      </c>
      <c r="P17">
        <v>1</v>
      </c>
      <c r="Q17" t="str">
        <f t="shared" si="0"/>
        <v>2</v>
      </c>
      <c r="R17">
        <v>3</v>
      </c>
      <c r="X17" t="s">
        <v>274</v>
      </c>
      <c r="Y17" t="s">
        <v>262</v>
      </c>
      <c r="AF17" t="s">
        <v>256</v>
      </c>
      <c r="AN17">
        <v>340</v>
      </c>
      <c r="AO17">
        <v>345</v>
      </c>
      <c r="AP17">
        <v>373</v>
      </c>
      <c r="AQ17">
        <v>353</v>
      </c>
      <c r="AT17">
        <f>(($AO$16-$AN$16)/($AN$17-$AN$16))</f>
        <v>0.32</v>
      </c>
      <c r="AU17">
        <f>(($AP$15-$AN$16)/($AN$17-$AN$16))</f>
        <v>0.6</v>
      </c>
      <c r="AV17">
        <f>(($AQ$15-$AN$15)/($AN$16-$AN$15))</f>
        <v>0.76190476190476186</v>
      </c>
      <c r="AW17">
        <f>(($AN$17-$AO$16)/($AO$17-$AO$16))</f>
        <v>0.77272727272727271</v>
      </c>
      <c r="AX17">
        <f>(($AP$15-$AO$16)/($AO$17-$AO$16))</f>
        <v>0.31818181818181818</v>
      </c>
      <c r="AY17">
        <f>(($AQ$16-$AO$16)/($AO$17-$AO$16))</f>
        <v>0.31818181818181818</v>
      </c>
      <c r="AZ17">
        <f>(($AN$17-$AP$15)/($AP$16-$AP$15))</f>
        <v>0.45454545454545453</v>
      </c>
      <c r="BA17">
        <f>(($AO$17-$AP$15)/($AP$16-$AP$15))</f>
        <v>0.68181818181818177</v>
      </c>
      <c r="BB17">
        <f>(($AQ$16-$AP$15)/($AP$16-$AP$15))</f>
        <v>0</v>
      </c>
      <c r="BC17">
        <f>(($AN$17-$AQ$16)/($AQ$17-$AQ$16))</f>
        <v>0.43478260869565216</v>
      </c>
      <c r="BD17">
        <f>(($AO$16-$AQ$15)/($AQ$16-$AQ$15))</f>
        <v>0.65</v>
      </c>
      <c r="BE17">
        <f>(($AP$15-$AQ$16)/($AQ$17-$AQ$16))</f>
        <v>0</v>
      </c>
      <c r="BG17">
        <v>3</v>
      </c>
      <c r="BH17">
        <v>90</v>
      </c>
      <c r="BI17">
        <f>($BH$21-$BH$18)/200</f>
        <v>0.1</v>
      </c>
      <c r="BQ17">
        <f>(($AO$16-$AN$16)/($AN$17-$AN$16))</f>
        <v>0.32</v>
      </c>
      <c r="BR17">
        <f>1-(($AP$15-$AN$16)/($AN$17-$AN$16))</f>
        <v>0.4</v>
      </c>
      <c r="BS17">
        <f>1-(($AQ$15-$AN$15)/($AN$16-$AN$15))</f>
        <v>0.23809523809523814</v>
      </c>
      <c r="BT17">
        <f>1-(($AN$17-$AO$16)/($AO$17-$AO$16))</f>
        <v>0.22727272727272729</v>
      </c>
      <c r="BU17">
        <f>(($AP$15-$AO$16)/($AO$17-$AO$16))</f>
        <v>0.31818181818181818</v>
      </c>
      <c r="BV17">
        <f>(($AQ$16-$AO$16)/($AO$17-$AO$16))</f>
        <v>0.31818181818181818</v>
      </c>
      <c r="BW17">
        <f>(($AN$17-$AP$15)/($AP$16-$AP$15))</f>
        <v>0.45454545454545453</v>
      </c>
      <c r="BX17">
        <f>1-(($AO$17-$AP$15)/($AP$16-$AP$15))</f>
        <v>0.31818181818181823</v>
      </c>
      <c r="BY17">
        <f>(($AQ$16-$AP$15)/($AP$16-$AP$15))</f>
        <v>0</v>
      </c>
      <c r="BZ17">
        <f>(($AN$17-$AQ$16)/($AQ$17-$AQ$16))</f>
        <v>0.43478260869565216</v>
      </c>
      <c r="CA17">
        <f>1-(($AO$16-$AQ$15)/($AQ$16-$AQ$15))</f>
        <v>0.35</v>
      </c>
      <c r="CB17">
        <f>(($AP$15-$AQ$16)/($AQ$17-$AQ$16))</f>
        <v>0</v>
      </c>
    </row>
    <row r="18" spans="1:80" x14ac:dyDescent="0.25">
      <c r="A18">
        <v>17</v>
      </c>
      <c r="D18">
        <v>58.669429000000001</v>
      </c>
      <c r="E18" s="3">
        <v>2</v>
      </c>
      <c r="P18">
        <v>1</v>
      </c>
      <c r="Q18" t="str">
        <f t="shared" si="0"/>
        <v>2</v>
      </c>
      <c r="R18">
        <v>4</v>
      </c>
      <c r="X18" t="s">
        <v>274</v>
      </c>
      <c r="Y18" t="s">
        <v>259</v>
      </c>
      <c r="AF18">
        <v>0</v>
      </c>
      <c r="AN18">
        <v>360</v>
      </c>
      <c r="AO18">
        <v>365</v>
      </c>
      <c r="AP18">
        <v>394</v>
      </c>
      <c r="AQ18">
        <v>375</v>
      </c>
      <c r="AT18">
        <f>(($AO$17-$AN$17)/($AN$18-$AN$17))</f>
        <v>0.25</v>
      </c>
      <c r="AU18">
        <f>(($AP$16-$AN$17)/($AN$18-$AN$17))</f>
        <v>0.6</v>
      </c>
      <c r="AV18">
        <f>(($AQ$16-$AN$16)/($AN$17-$AN$16))</f>
        <v>0.6</v>
      </c>
      <c r="AW18">
        <f>(($AN$18-$AO$17)/($AO$18-$AO$17))</f>
        <v>0.75</v>
      </c>
      <c r="AX18">
        <f>(($AP$16-$AO$17)/($AO$18-$AO$17))</f>
        <v>0.35</v>
      </c>
      <c r="AY18">
        <f>(($AQ$17-$AO$17)/($AO$18-$AO$17))</f>
        <v>0.4</v>
      </c>
      <c r="AZ18">
        <f>(($AN$18-$AP$16)/($AP$17-$AP$16))</f>
        <v>0.38095238095238093</v>
      </c>
      <c r="BA18">
        <f>(($AO$18-$AP$16)/($AP$17-$AP$16))</f>
        <v>0.61904761904761907</v>
      </c>
      <c r="BB18">
        <f>(($AQ$17-$AP$16)/($AP$17-$AP$16))</f>
        <v>4.7619047619047616E-2</v>
      </c>
      <c r="BC18">
        <f>(($AN$18-$AQ$17)/($AQ$18-$AQ$17))</f>
        <v>0.31818181818181818</v>
      </c>
      <c r="BD18">
        <f>(($AO$17-$AQ$16)/($AQ$17-$AQ$16))</f>
        <v>0.65217391304347827</v>
      </c>
      <c r="BE18">
        <f>(($AP$16-$AQ$16)/($AQ$17-$AQ$16))</f>
        <v>0.95652173913043481</v>
      </c>
      <c r="BG18">
        <v>4</v>
      </c>
      <c r="BH18">
        <v>90</v>
      </c>
      <c r="BI18">
        <f>($BH$22-$BH$19)/200</f>
        <v>8.5000000000000006E-2</v>
      </c>
      <c r="BQ18">
        <f>(($AO$17-$AN$17)/($AN$18-$AN$17))</f>
        <v>0.25</v>
      </c>
      <c r="BR18">
        <f>1-(($AP$16-$AN$17)/($AN$18-$AN$17))</f>
        <v>0.4</v>
      </c>
      <c r="BS18">
        <f>1-(($AQ$16-$AN$16)/($AN$17-$AN$16))</f>
        <v>0.4</v>
      </c>
      <c r="BT18">
        <f>1-(($AN$18-$AO$17)/($AO$18-$AO$17))</f>
        <v>0.25</v>
      </c>
      <c r="BU18">
        <f>(($AP$16-$AO$17)/($AO$18-$AO$17))</f>
        <v>0.35</v>
      </c>
      <c r="BV18">
        <f>(($AQ$17-$AO$17)/($AO$18-$AO$17))</f>
        <v>0.4</v>
      </c>
      <c r="BW18">
        <f>(($AN$18-$AP$16)/($AP$17-$AP$16))</f>
        <v>0.38095238095238093</v>
      </c>
      <c r="BX18">
        <f>1-(($AO$18-$AP$16)/($AP$17-$AP$16))</f>
        <v>0.38095238095238093</v>
      </c>
      <c r="BY18">
        <f>(($AQ$17-$AP$16)/($AP$17-$AP$16))</f>
        <v>4.7619047619047616E-2</v>
      </c>
      <c r="BZ18">
        <f>(($AN$18-$AQ$17)/($AQ$18-$AQ$17))</f>
        <v>0.31818181818181818</v>
      </c>
      <c r="CA18">
        <f>1-(($AO$17-$AQ$16)/($AQ$17-$AQ$16))</f>
        <v>0.34782608695652173</v>
      </c>
      <c r="CB18">
        <f>1-(($AP$16-$AQ$16)/($AQ$17-$AQ$16))</f>
        <v>4.3478260869565188E-2</v>
      </c>
    </row>
    <row r="19" spans="1:80" x14ac:dyDescent="0.25">
      <c r="A19">
        <v>18</v>
      </c>
      <c r="D19">
        <v>58.649844999999999</v>
      </c>
      <c r="E19" s="3">
        <v>2</v>
      </c>
      <c r="P19">
        <v>1</v>
      </c>
      <c r="Q19" t="str">
        <f t="shared" si="0"/>
        <v>2</v>
      </c>
      <c r="R19">
        <v>1</v>
      </c>
      <c r="X19" t="s">
        <v>274</v>
      </c>
      <c r="Y19" t="s">
        <v>260</v>
      </c>
      <c r="AB19" t="s">
        <v>274</v>
      </c>
      <c r="AC19" t="str">
        <f>CONCATENATE($R19,$R20,$R21,$R22)</f>
        <v>1234</v>
      </c>
      <c r="AF19" t="s">
        <v>257</v>
      </c>
      <c r="AG19" t="s">
        <v>258</v>
      </c>
      <c r="AN19">
        <v>379</v>
      </c>
      <c r="AO19">
        <v>386</v>
      </c>
      <c r="AP19">
        <v>416</v>
      </c>
      <c r="AQ19">
        <v>396</v>
      </c>
      <c r="AT19">
        <f>(($AO$18-$AN$18)/($AN$19-$AN$18))</f>
        <v>0.26315789473684209</v>
      </c>
      <c r="AU19">
        <f>(($AP$17-$AN$18)/($AN$19-$AN$18))</f>
        <v>0.68421052631578949</v>
      </c>
      <c r="AV19">
        <f>(($AQ$17-$AN$17)/($AN$18-$AN$17))</f>
        <v>0.65</v>
      </c>
      <c r="AW19">
        <f>(($AN$19-$AO$18)/($AO$19-$AO$18))</f>
        <v>0.66666666666666663</v>
      </c>
      <c r="AX19">
        <f>(($AP$17-$AO$18)/($AO$19-$AO$18))</f>
        <v>0.38095238095238093</v>
      </c>
      <c r="AY19">
        <f>(($AQ$18-$AO$18)/($AO$19-$AO$18))</f>
        <v>0.47619047619047616</v>
      </c>
      <c r="AZ19">
        <f>(($AN$19-$AP$17)/($AP$18-$AP$17))</f>
        <v>0.2857142857142857</v>
      </c>
      <c r="BA19">
        <f>(($AO$19-$AP$17)/($AP$18-$AP$17))</f>
        <v>0.61904761904761907</v>
      </c>
      <c r="BB19">
        <f>(($AQ$18-$AP$17)/($AP$18-$AP$17))</f>
        <v>9.5238095238095233E-2</v>
      </c>
      <c r="BC19">
        <f>(($AN$19-$AQ$18)/($AQ$19-$AQ$18))</f>
        <v>0.19047619047619047</v>
      </c>
      <c r="BD19">
        <f>(($AO$18-$AQ$17)/($AQ$18-$AQ$17))</f>
        <v>0.54545454545454541</v>
      </c>
      <c r="BE19">
        <f>(($AP$17-$AQ$17)/($AQ$18-$AQ$17))</f>
        <v>0.90909090909090906</v>
      </c>
      <c r="BG19">
        <v>1</v>
      </c>
      <c r="BH19">
        <v>96</v>
      </c>
      <c r="BI19">
        <f>($BH$23-$BH$20)/200</f>
        <v>0.08</v>
      </c>
      <c r="BQ19">
        <f>(($AO$18-$AN$18)/($AN$19-$AN$18))</f>
        <v>0.26315789473684209</v>
      </c>
      <c r="BR19">
        <f>1-(($AP$17-$AN$18)/($AN$19-$AN$18))</f>
        <v>0.31578947368421051</v>
      </c>
      <c r="BS19">
        <f>1-(($AQ$17-$AN$17)/($AN$18-$AN$17))</f>
        <v>0.35</v>
      </c>
      <c r="BT19">
        <f>1-(($AN$19-$AO$18)/($AO$19-$AO$18))</f>
        <v>0.33333333333333337</v>
      </c>
      <c r="BU19">
        <f>(($AP$17-$AO$18)/($AO$19-$AO$18))</f>
        <v>0.38095238095238093</v>
      </c>
      <c r="BV19">
        <f>(($AQ$18-$AO$18)/($AO$19-$AO$18))</f>
        <v>0.47619047619047616</v>
      </c>
      <c r="BW19">
        <f>(($AN$19-$AP$17)/($AP$18-$AP$17))</f>
        <v>0.2857142857142857</v>
      </c>
      <c r="BX19">
        <f>1-(($AO$19-$AP$17)/($AP$18-$AP$17))</f>
        <v>0.38095238095238093</v>
      </c>
      <c r="BY19">
        <f>(($AQ$18-$AP$17)/($AP$18-$AP$17))</f>
        <v>9.5238095238095233E-2</v>
      </c>
      <c r="BZ19">
        <f>(($AN$19-$AQ$18)/($AQ$19-$AQ$18))</f>
        <v>0.19047619047619047</v>
      </c>
      <c r="CA19">
        <f>1-(($AO$18-$AQ$17)/($AQ$18-$AQ$17))</f>
        <v>0.45454545454545459</v>
      </c>
      <c r="CB19">
        <f>1-(($AP$17-$AQ$17)/($AQ$18-$AQ$17))</f>
        <v>9.0909090909090939E-2</v>
      </c>
    </row>
    <row r="20" spans="1:80" x14ac:dyDescent="0.25">
      <c r="A20">
        <v>19</v>
      </c>
      <c r="D20">
        <v>58.596355000000003</v>
      </c>
      <c r="E20" s="3">
        <v>2</v>
      </c>
      <c r="F20">
        <v>55.169376</v>
      </c>
      <c r="G20" s="4">
        <v>3</v>
      </c>
      <c r="P20">
        <v>2</v>
      </c>
      <c r="Q20" t="str">
        <f t="shared" si="0"/>
        <v>23</v>
      </c>
      <c r="R20">
        <v>2</v>
      </c>
      <c r="X20" t="s">
        <v>274</v>
      </c>
      <c r="Y20" t="s">
        <v>261</v>
      </c>
      <c r="AF20">
        <v>0</v>
      </c>
      <c r="AG20">
        <v>0</v>
      </c>
      <c r="AN20">
        <v>400</v>
      </c>
      <c r="AO20">
        <v>409</v>
      </c>
      <c r="AP20">
        <v>443</v>
      </c>
      <c r="AQ20">
        <v>419</v>
      </c>
      <c r="AT20">
        <f>(($AO$19-$AN$19)/($AN$20-$AN$19))</f>
        <v>0.33333333333333331</v>
      </c>
      <c r="AU20">
        <f>(($AP$18-$AN$19)/($AN$20-$AN$19))</f>
        <v>0.7142857142857143</v>
      </c>
      <c r="AV20">
        <f>(($AQ$18-$AN$18)/($AN$19-$AN$18))</f>
        <v>0.78947368421052633</v>
      </c>
      <c r="AW20">
        <f>(($AN$20-$AO$19)/($AO$20-$AO$19))</f>
        <v>0.60869565217391308</v>
      </c>
      <c r="AX20">
        <f>(($AP$18-$AO$19)/($AO$20-$AO$19))</f>
        <v>0.34782608695652173</v>
      </c>
      <c r="AY20">
        <f>(($AQ$19-$AO$19)/($AO$20-$AO$19))</f>
        <v>0.43478260869565216</v>
      </c>
      <c r="AZ20">
        <f>(($AN$20-$AP$18)/($AP$19-$AP$18))</f>
        <v>0.27272727272727271</v>
      </c>
      <c r="BA20">
        <f>(($AO$20-$AP$18)/($AP$19-$AP$18))</f>
        <v>0.68181818181818177</v>
      </c>
      <c r="BB20">
        <f>(($AQ$19-$AP$18)/($AP$19-$AP$18))</f>
        <v>9.0909090909090912E-2</v>
      </c>
      <c r="BC20">
        <f>(($AN$20-$AQ$19)/($AQ$20-$AQ$19))</f>
        <v>0.17391304347826086</v>
      </c>
      <c r="BD20">
        <f>(($AO$19-$AQ$18)/($AQ$19-$AQ$18))</f>
        <v>0.52380952380952384</v>
      </c>
      <c r="BE20">
        <f>(($AP$18-$AQ$18)/($AQ$19-$AQ$18))</f>
        <v>0.90476190476190477</v>
      </c>
      <c r="BG20">
        <v>2</v>
      </c>
      <c r="BH20">
        <v>103</v>
      </c>
      <c r="BI20">
        <f>($BH$24-$BH$21)/200</f>
        <v>7.4999999999999997E-2</v>
      </c>
      <c r="BQ20">
        <f>(($AO$19-$AN$19)/($AN$20-$AN$19))</f>
        <v>0.33333333333333331</v>
      </c>
      <c r="BR20">
        <f>1-(($AP$18-$AN$19)/($AN$20-$AN$19))</f>
        <v>0.2857142857142857</v>
      </c>
      <c r="BS20">
        <f>1-(($AQ$18-$AN$18)/($AN$19-$AN$18))</f>
        <v>0.21052631578947367</v>
      </c>
      <c r="BT20">
        <f>1-(($AN$20-$AO$19)/($AO$20-$AO$19))</f>
        <v>0.39130434782608692</v>
      </c>
      <c r="BU20">
        <f>(($AP$18-$AO$19)/($AO$20-$AO$19))</f>
        <v>0.34782608695652173</v>
      </c>
      <c r="BV20">
        <f>(($AQ$19-$AO$19)/($AO$20-$AO$19))</f>
        <v>0.43478260869565216</v>
      </c>
      <c r="BW20">
        <f>(($AN$20-$AP$18)/($AP$19-$AP$18))</f>
        <v>0.27272727272727271</v>
      </c>
      <c r="BX20">
        <f>1-(($AO$20-$AP$18)/($AP$19-$AP$18))</f>
        <v>0.31818181818181823</v>
      </c>
      <c r="BY20">
        <f>(($AQ$19-$AP$18)/($AP$19-$AP$18))</f>
        <v>9.0909090909090912E-2</v>
      </c>
      <c r="BZ20">
        <f>(($AN$20-$AQ$19)/($AQ$20-$AQ$19))</f>
        <v>0.17391304347826086</v>
      </c>
      <c r="CA20">
        <f>1-(($AO$19-$AQ$18)/($AQ$19-$AQ$18))</f>
        <v>0.47619047619047616</v>
      </c>
      <c r="CB20">
        <f>1-(($AP$18-$AQ$18)/($AQ$19-$AQ$18))</f>
        <v>9.5238095238095233E-2</v>
      </c>
    </row>
    <row r="21" spans="1:80" x14ac:dyDescent="0.25">
      <c r="A21">
        <v>20</v>
      </c>
      <c r="D21">
        <v>58.692188000000002</v>
      </c>
      <c r="E21" s="3">
        <v>2</v>
      </c>
      <c r="F21">
        <v>55.162554999999998</v>
      </c>
      <c r="G21" s="4">
        <v>3</v>
      </c>
      <c r="P21">
        <v>2</v>
      </c>
      <c r="Q21" t="str">
        <f t="shared" si="0"/>
        <v>23</v>
      </c>
      <c r="R21">
        <v>3</v>
      </c>
      <c r="X21" t="s">
        <v>274</v>
      </c>
      <c r="Y21" t="s">
        <v>262</v>
      </c>
      <c r="AF21">
        <v>0</v>
      </c>
      <c r="AG21">
        <v>0</v>
      </c>
      <c r="AN21">
        <v>422</v>
      </c>
      <c r="AO21">
        <v>431</v>
      </c>
      <c r="AP21">
        <v>468</v>
      </c>
      <c r="AQ21">
        <v>451</v>
      </c>
      <c r="AT21">
        <f>(($AO$20-$AN$20)/($AN$21-$AN$20))</f>
        <v>0.40909090909090912</v>
      </c>
      <c r="AU21">
        <f>(($AP$19-$AN$20)/($AN$21-$AN$20))</f>
        <v>0.72727272727272729</v>
      </c>
      <c r="AV21">
        <f>(($AQ$19-$AN$19)/($AN$20-$AN$19))</f>
        <v>0.80952380952380953</v>
      </c>
      <c r="AW21">
        <f>(($AN$21-$AO$20)/($AO$21-$AO$20))</f>
        <v>0.59090909090909094</v>
      </c>
      <c r="AX21">
        <f>(($AP$19-$AO$20)/($AO$21-$AO$20))</f>
        <v>0.31818181818181818</v>
      </c>
      <c r="AY21">
        <f>(($AQ$20-$AO$20)/($AO$21-$AO$20))</f>
        <v>0.45454545454545453</v>
      </c>
      <c r="BD21">
        <f>(($AO$20-$AQ$19)/($AQ$20-$AQ$19))</f>
        <v>0.56521739130434778</v>
      </c>
      <c r="BE21">
        <f>(($AP$19-$AQ$19)/($AQ$20-$AQ$19))</f>
        <v>0.86956521739130432</v>
      </c>
      <c r="BG21">
        <v>3</v>
      </c>
      <c r="BH21">
        <v>110</v>
      </c>
      <c r="BI21">
        <f>($BH$25-$BH$22)/200</f>
        <v>0.105</v>
      </c>
      <c r="BQ21">
        <f>(($AO$20-$AN$20)/($AN$21-$AN$20))</f>
        <v>0.40909090909090912</v>
      </c>
      <c r="BR21">
        <f>1-(($AP$19-$AN$20)/($AN$21-$AN$20))</f>
        <v>0.27272727272727271</v>
      </c>
      <c r="BS21">
        <f>1-(($AQ$19-$AN$19)/($AN$20-$AN$19))</f>
        <v>0.19047619047619047</v>
      </c>
      <c r="BT21">
        <f>1-(($AN$21-$AO$20)/($AO$21-$AO$20))</f>
        <v>0.40909090909090906</v>
      </c>
      <c r="BU21">
        <f>(($AP$19-$AO$20)/($AO$21-$AO$20))</f>
        <v>0.31818181818181818</v>
      </c>
      <c r="BV21">
        <f>(($AQ$20-$AO$20)/($AO$21-$AO$20))</f>
        <v>0.45454545454545453</v>
      </c>
      <c r="CA21">
        <f>1-(($AO$20-$AQ$19)/($AQ$20-$AQ$19))</f>
        <v>0.43478260869565222</v>
      </c>
      <c r="CB21">
        <f>1-(($AP$19-$AQ$19)/($AQ$20-$AQ$19))</f>
        <v>0.13043478260869568</v>
      </c>
    </row>
    <row r="22" spans="1:80" x14ac:dyDescent="0.25">
      <c r="A22">
        <v>21</v>
      </c>
      <c r="D22">
        <v>58.667659</v>
      </c>
      <c r="E22" s="3">
        <v>2</v>
      </c>
      <c r="F22">
        <v>55.185676000000001</v>
      </c>
      <c r="G22" s="4">
        <v>3</v>
      </c>
      <c r="P22">
        <v>2</v>
      </c>
      <c r="Q22" t="str">
        <f t="shared" si="0"/>
        <v>23</v>
      </c>
      <c r="R22">
        <v>4</v>
      </c>
      <c r="X22" t="s">
        <v>274</v>
      </c>
      <c r="Y22" t="s">
        <v>259</v>
      </c>
      <c r="AF22">
        <v>0</v>
      </c>
      <c r="AG22">
        <v>0</v>
      </c>
      <c r="AN22">
        <v>454</v>
      </c>
      <c r="AO22">
        <v>438</v>
      </c>
      <c r="AP22">
        <v>491</v>
      </c>
      <c r="AQ22">
        <v>470</v>
      </c>
      <c r="AV22">
        <f>(($AQ$20-$AN$20)/($AN$21-$AN$20))</f>
        <v>0.86363636363636365</v>
      </c>
      <c r="BG22">
        <v>4</v>
      </c>
      <c r="BH22">
        <v>113</v>
      </c>
      <c r="BI22">
        <f>($BH$26-$BH$23)/200</f>
        <v>7.4999999999999997E-2</v>
      </c>
      <c r="BS22">
        <f>1-(($AQ$20-$AN$20)/($AN$21-$AN$20))</f>
        <v>0.13636363636363635</v>
      </c>
    </row>
    <row r="23" spans="1:80" x14ac:dyDescent="0.25">
      <c r="A23">
        <v>22</v>
      </c>
      <c r="F23">
        <v>55.203749999999999</v>
      </c>
      <c r="G23" s="4">
        <v>3</v>
      </c>
      <c r="H23">
        <v>58.648281000000004</v>
      </c>
      <c r="I23" s="5">
        <v>4</v>
      </c>
      <c r="P23">
        <v>2</v>
      </c>
      <c r="Q23" t="str">
        <f t="shared" si="0"/>
        <v>34</v>
      </c>
      <c r="R23">
        <v>1</v>
      </c>
      <c r="X23" t="s">
        <v>274</v>
      </c>
      <c r="Y23" t="s">
        <v>260</v>
      </c>
      <c r="AB23" t="s">
        <v>274</v>
      </c>
      <c r="AC23" t="str">
        <f>CONCATENATE($R23,$R24,$R25,$R26)</f>
        <v>1234</v>
      </c>
      <c r="AF23">
        <v>0</v>
      </c>
      <c r="AG23">
        <v>0</v>
      </c>
      <c r="AN23">
        <v>477</v>
      </c>
      <c r="AO23">
        <v>461</v>
      </c>
      <c r="AP23">
        <v>513</v>
      </c>
      <c r="AQ23">
        <v>493</v>
      </c>
      <c r="BG23">
        <v>1</v>
      </c>
      <c r="BH23">
        <v>119</v>
      </c>
      <c r="BI23">
        <f>($BH$27-$BH$24)/200</f>
        <v>7.4999999999999997E-2</v>
      </c>
    </row>
    <row r="24" spans="1:80" x14ac:dyDescent="0.25">
      <c r="A24">
        <v>23</v>
      </c>
      <c r="F24">
        <v>55.133384</v>
      </c>
      <c r="G24" s="4">
        <v>3</v>
      </c>
      <c r="H24">
        <v>58.722498999999999</v>
      </c>
      <c r="I24" s="5">
        <v>4</v>
      </c>
      <c r="P24">
        <v>2</v>
      </c>
      <c r="Q24" t="str">
        <f t="shared" si="0"/>
        <v>34</v>
      </c>
      <c r="R24">
        <v>2</v>
      </c>
      <c r="X24" t="s">
        <v>274</v>
      </c>
      <c r="Y24" t="s">
        <v>261</v>
      </c>
      <c r="AF24">
        <v>0</v>
      </c>
      <c r="AG24">
        <v>0</v>
      </c>
      <c r="AN24">
        <v>499</v>
      </c>
      <c r="AO24">
        <v>486</v>
      </c>
      <c r="AP24">
        <v>536</v>
      </c>
      <c r="AQ24">
        <v>514</v>
      </c>
      <c r="BG24">
        <v>2</v>
      </c>
      <c r="BH24">
        <v>125</v>
      </c>
      <c r="BI24">
        <f>($BH$28-$BH$25)/200</f>
        <v>6.5000000000000002E-2</v>
      </c>
    </row>
    <row r="25" spans="1:80" x14ac:dyDescent="0.25">
      <c r="A25">
        <v>24</v>
      </c>
      <c r="F25">
        <v>55.152915</v>
      </c>
      <c r="G25" s="4">
        <v>3</v>
      </c>
      <c r="H25">
        <v>58.732452000000002</v>
      </c>
      <c r="I25" s="5">
        <v>4</v>
      </c>
      <c r="P25">
        <v>2</v>
      </c>
      <c r="Q25" t="str">
        <f t="shared" si="0"/>
        <v>34</v>
      </c>
      <c r="R25">
        <v>3</v>
      </c>
      <c r="X25" t="s">
        <v>274</v>
      </c>
      <c r="Y25" t="s">
        <v>262</v>
      </c>
      <c r="AF25">
        <v>0</v>
      </c>
      <c r="AG25">
        <v>0</v>
      </c>
      <c r="AN25">
        <v>523</v>
      </c>
      <c r="AO25">
        <v>507</v>
      </c>
      <c r="AP25">
        <v>559</v>
      </c>
      <c r="AQ25">
        <v>537</v>
      </c>
      <c r="AT25">
        <f>(($AO$23-$AN$22)/($AN$23-$AN$22))</f>
        <v>0.30434782608695654</v>
      </c>
      <c r="AU25">
        <f>(($AP$21-$AN$22)/($AN$23-$AN$22))</f>
        <v>0.60869565217391308</v>
      </c>
      <c r="AV25">
        <f>(($AQ$22-$AN$22)/($AN$23-$AN$22))</f>
        <v>0.69565217391304346</v>
      </c>
      <c r="AW25">
        <f>(($AN$22-$AO$22)/($AO$23-$AO$22))</f>
        <v>0.69565217391304346</v>
      </c>
      <c r="AX25">
        <f>(($AP$20-$AO$22)/($AO$23-$AO$22))</f>
        <v>0.21739130434782608</v>
      </c>
      <c r="AY25">
        <f>(($AQ$21-$AO$22)/($AO$23-$AO$22))</f>
        <v>0.56521739130434778</v>
      </c>
      <c r="AZ25">
        <f>(($AN$22-$AP$20)/($AP$21-$AP$20))</f>
        <v>0.44</v>
      </c>
      <c r="BA25">
        <f>(($AO$23-$AP$20)/($AP$21-$AP$20))</f>
        <v>0.72</v>
      </c>
      <c r="BB25">
        <f>(($AQ$21-$AP$20)/($AP$21-$AP$20))</f>
        <v>0.32</v>
      </c>
      <c r="BC25">
        <f>(($AN$22-$AQ$21)/($AQ$22-$AQ$21))</f>
        <v>0.15789473684210525</v>
      </c>
      <c r="BD25">
        <f>(($AO$23-$AQ$21)/($AQ$22-$AQ$21))</f>
        <v>0.52631578947368418</v>
      </c>
      <c r="BE25">
        <f>(($AP$21-$AQ$21)/($AQ$22-$AQ$21))</f>
        <v>0.89473684210526316</v>
      </c>
      <c r="BG25">
        <v>3</v>
      </c>
      <c r="BH25">
        <v>134</v>
      </c>
      <c r="BI25">
        <f>($BH$29-$BH$26)/200</f>
        <v>0.105</v>
      </c>
      <c r="BQ25">
        <f>(($AO$23-$AN$22)/($AN$23-$AN$22))</f>
        <v>0.30434782608695654</v>
      </c>
      <c r="BR25">
        <f>1-(($AP$21-$AN$22)/($AN$23-$AN$22))</f>
        <v>0.39130434782608692</v>
      </c>
      <c r="BS25">
        <f>1-(($AQ$22-$AN$22)/($AN$23-$AN$22))</f>
        <v>0.30434782608695654</v>
      </c>
      <c r="BT25">
        <f>1-(($AN$22-$AO$22)/($AO$23-$AO$22))</f>
        <v>0.30434782608695654</v>
      </c>
      <c r="BU25">
        <f>(($AP$20-$AO$22)/($AO$23-$AO$22))</f>
        <v>0.21739130434782608</v>
      </c>
      <c r="BV25">
        <f>1-(($AQ$21-$AO$22)/($AO$23-$AO$22))</f>
        <v>0.43478260869565222</v>
      </c>
      <c r="BW25">
        <f>(($AN$22-$AP$20)/($AP$21-$AP$20))</f>
        <v>0.44</v>
      </c>
      <c r="BX25">
        <f>1-(($AO$23-$AP$20)/($AP$21-$AP$20))</f>
        <v>0.28000000000000003</v>
      </c>
      <c r="BY25">
        <f>(($AQ$21-$AP$20)/($AP$21-$AP$20))</f>
        <v>0.32</v>
      </c>
      <c r="BZ25">
        <f>(($AN$22-$AQ$21)/($AQ$22-$AQ$21))</f>
        <v>0.15789473684210525</v>
      </c>
      <c r="CA25">
        <f>1-(($AO$23-$AQ$21)/($AQ$22-$AQ$21))</f>
        <v>0.47368421052631582</v>
      </c>
      <c r="CB25">
        <f>1-(($AP$21-$AQ$21)/($AQ$22-$AQ$21))</f>
        <v>0.10526315789473684</v>
      </c>
    </row>
    <row r="26" spans="1:80" x14ac:dyDescent="0.25">
      <c r="A26">
        <v>25</v>
      </c>
      <c r="F26">
        <v>55.162395000000004</v>
      </c>
      <c r="G26" s="4">
        <v>3</v>
      </c>
      <c r="H26">
        <v>58.723959999999998</v>
      </c>
      <c r="I26" s="5">
        <v>4</v>
      </c>
      <c r="P26">
        <v>2</v>
      </c>
      <c r="Q26" t="str">
        <f t="shared" si="0"/>
        <v>34</v>
      </c>
      <c r="R26">
        <v>4</v>
      </c>
      <c r="X26" t="s">
        <v>274</v>
      </c>
      <c r="Y26" t="s">
        <v>259</v>
      </c>
      <c r="AN26">
        <v>547</v>
      </c>
      <c r="AO26">
        <v>529</v>
      </c>
      <c r="AP26">
        <v>580</v>
      </c>
      <c r="AQ26">
        <v>560</v>
      </c>
      <c r="AT26">
        <f>(($AO$24-$AN$23)/($AN$24-$AN$23))</f>
        <v>0.40909090909090912</v>
      </c>
      <c r="AU26">
        <f>(($AP$22-$AN$23)/($AN$24-$AN$23))</f>
        <v>0.63636363636363635</v>
      </c>
      <c r="AV26">
        <f>(($AQ$23-$AN$23)/($AN$24-$AN$23))</f>
        <v>0.72727272727272729</v>
      </c>
      <c r="AW26">
        <f>(($AN$23-$AO$23)/($AO$24-$AO$23))</f>
        <v>0.64</v>
      </c>
      <c r="AX26">
        <f>(($AP$21-$AO$23)/($AO$24-$AO$23))</f>
        <v>0.28000000000000003</v>
      </c>
      <c r="AY26">
        <f>(($AQ$22-$AO$23)/($AO$24-$AO$23))</f>
        <v>0.36</v>
      </c>
      <c r="AZ26">
        <f>(($AN$23-$AP$21)/($AP$22-$AP$21))</f>
        <v>0.39130434782608697</v>
      </c>
      <c r="BA26">
        <f>(($AO$24-$AP$21)/($AP$22-$AP$21))</f>
        <v>0.78260869565217395</v>
      </c>
      <c r="BB26">
        <f>(($AQ$22-$AP$21)/($AP$22-$AP$21))</f>
        <v>8.6956521739130432E-2</v>
      </c>
      <c r="BC26">
        <f>(($AN$23-$AQ$22)/($AQ$23-$AQ$22))</f>
        <v>0.30434782608695654</v>
      </c>
      <c r="BD26">
        <f>(($AO$24-$AQ$22)/($AQ$23-$AQ$22))</f>
        <v>0.69565217391304346</v>
      </c>
      <c r="BE26">
        <f>(($AP$22-$AQ$22)/($AQ$23-$AQ$22))</f>
        <v>0.91304347826086951</v>
      </c>
      <c r="BG26">
        <v>4</v>
      </c>
      <c r="BH26">
        <v>134</v>
      </c>
      <c r="BI26">
        <f>($BH$30-$BH$27)/200</f>
        <v>0.08</v>
      </c>
      <c r="BQ26">
        <f>(($AO$24-$AN$23)/($AN$24-$AN$23))</f>
        <v>0.40909090909090912</v>
      </c>
      <c r="BR26">
        <f>1-(($AP$22-$AN$23)/($AN$24-$AN$23))</f>
        <v>0.36363636363636365</v>
      </c>
      <c r="BS26">
        <f>1-(($AQ$23-$AN$23)/($AN$24-$AN$23))</f>
        <v>0.27272727272727271</v>
      </c>
      <c r="BT26">
        <f>1-(($AN$23-$AO$23)/($AO$24-$AO$23))</f>
        <v>0.36</v>
      </c>
      <c r="BU26">
        <f>(($AP$21-$AO$23)/($AO$24-$AO$23))</f>
        <v>0.28000000000000003</v>
      </c>
      <c r="BV26">
        <f>(($AQ$22-$AO$23)/($AO$24-$AO$23))</f>
        <v>0.36</v>
      </c>
      <c r="BW26">
        <f>(($AN$23-$AP$21)/($AP$22-$AP$21))</f>
        <v>0.39130434782608697</v>
      </c>
      <c r="BX26">
        <f>1-(($AO$24-$AP$21)/($AP$22-$AP$21))</f>
        <v>0.21739130434782605</v>
      </c>
      <c r="BY26">
        <f>(($AQ$22-$AP$21)/($AP$22-$AP$21))</f>
        <v>8.6956521739130432E-2</v>
      </c>
      <c r="BZ26">
        <f>(($AN$23-$AQ$22)/($AQ$23-$AQ$22))</f>
        <v>0.30434782608695654</v>
      </c>
      <c r="CA26">
        <f>1-(($AO$24-$AQ$22)/($AQ$23-$AQ$22))</f>
        <v>0.30434782608695654</v>
      </c>
      <c r="CB26">
        <f>1-(($AP$22-$AQ$22)/($AQ$23-$AQ$22))</f>
        <v>8.6956521739130488E-2</v>
      </c>
    </row>
    <row r="27" spans="1:80" x14ac:dyDescent="0.25">
      <c r="A27">
        <v>26</v>
      </c>
      <c r="F27">
        <v>55.192138</v>
      </c>
      <c r="G27" s="4">
        <v>3</v>
      </c>
      <c r="H27">
        <v>58.676147</v>
      </c>
      <c r="I27" s="5">
        <v>4</v>
      </c>
      <c r="P27">
        <v>2</v>
      </c>
      <c r="Q27" t="str">
        <f t="shared" si="0"/>
        <v>34</v>
      </c>
      <c r="R27">
        <v>1</v>
      </c>
      <c r="X27" t="s">
        <v>274</v>
      </c>
      <c r="Y27" t="s">
        <v>260</v>
      </c>
      <c r="AB27" t="s">
        <v>274</v>
      </c>
      <c r="AC27" t="str">
        <f>CONCATENATE($R27,$R28,$R29,$R30)</f>
        <v>1234</v>
      </c>
      <c r="AN27">
        <v>566</v>
      </c>
      <c r="AO27">
        <v>552</v>
      </c>
      <c r="AP27">
        <v>602</v>
      </c>
      <c r="AQ27">
        <v>582</v>
      </c>
      <c r="AT27">
        <f>(($AO$25-$AN$24)/($AN$25-$AN$24))</f>
        <v>0.33333333333333331</v>
      </c>
      <c r="AU27">
        <f>(($AP$23-$AN$24)/($AN$25-$AN$24))</f>
        <v>0.58333333333333337</v>
      </c>
      <c r="AV27">
        <f>(($AQ$24-$AN$24)/($AN$25-$AN$24))</f>
        <v>0.625</v>
      </c>
      <c r="AW27">
        <f>(($AN$24-$AO$24)/($AO$25-$AO$24))</f>
        <v>0.61904761904761907</v>
      </c>
      <c r="AX27">
        <f>(($AP$22-$AO$24)/($AO$25-$AO$24))</f>
        <v>0.23809523809523808</v>
      </c>
      <c r="AY27">
        <f>(($AQ$23-$AO$24)/($AO$25-$AO$24))</f>
        <v>0.33333333333333331</v>
      </c>
      <c r="AZ27">
        <f>(($AN$24-$AP$22)/($AP$23-$AP$22))</f>
        <v>0.36363636363636365</v>
      </c>
      <c r="BA27">
        <f>(($AO$25-$AP$22)/($AP$23-$AP$22))</f>
        <v>0.72727272727272729</v>
      </c>
      <c r="BB27">
        <f>(($AQ$23-$AP$22)/($AP$23-$AP$22))</f>
        <v>9.0909090909090912E-2</v>
      </c>
      <c r="BC27">
        <f>(($AN$24-$AQ$23)/($AQ$24-$AQ$23))</f>
        <v>0.2857142857142857</v>
      </c>
      <c r="BD27">
        <f>(($AO$25-$AQ$23)/($AQ$24-$AQ$23))</f>
        <v>0.66666666666666663</v>
      </c>
      <c r="BE27">
        <f>(($AP$23-$AQ$23)/($AQ$24-$AQ$23))</f>
        <v>0.95238095238095233</v>
      </c>
      <c r="BG27">
        <v>1</v>
      </c>
      <c r="BH27">
        <v>140</v>
      </c>
      <c r="BI27">
        <f>($BH$31-$BH$28)/200</f>
        <v>7.0000000000000007E-2</v>
      </c>
      <c r="BQ27">
        <f>(($AO$25-$AN$24)/($AN$25-$AN$24))</f>
        <v>0.33333333333333331</v>
      </c>
      <c r="BR27">
        <f>1-(($AP$23-$AN$24)/($AN$25-$AN$24))</f>
        <v>0.41666666666666663</v>
      </c>
      <c r="BS27">
        <f>1-(($AQ$24-$AN$24)/($AN$25-$AN$24))</f>
        <v>0.375</v>
      </c>
      <c r="BT27">
        <f>1-(($AN$24-$AO$24)/($AO$25-$AO$24))</f>
        <v>0.38095238095238093</v>
      </c>
      <c r="BU27">
        <f>(($AP$22-$AO$24)/($AO$25-$AO$24))</f>
        <v>0.23809523809523808</v>
      </c>
      <c r="BV27">
        <f>(($AQ$23-$AO$24)/($AO$25-$AO$24))</f>
        <v>0.33333333333333331</v>
      </c>
      <c r="BW27">
        <f>(($AN$24-$AP$22)/($AP$23-$AP$22))</f>
        <v>0.36363636363636365</v>
      </c>
      <c r="BX27">
        <f>1-(($AO$25-$AP$22)/($AP$23-$AP$22))</f>
        <v>0.27272727272727271</v>
      </c>
      <c r="BY27">
        <f>(($AQ$23-$AP$22)/($AP$23-$AP$22))</f>
        <v>9.0909090909090912E-2</v>
      </c>
      <c r="BZ27">
        <f>(($AN$24-$AQ$23)/($AQ$24-$AQ$23))</f>
        <v>0.2857142857142857</v>
      </c>
      <c r="CA27">
        <f>1-(($AO$25-$AQ$23)/($AQ$24-$AQ$23))</f>
        <v>0.33333333333333337</v>
      </c>
      <c r="CB27">
        <f>1-(($AP$23-$AQ$23)/($AQ$24-$AQ$23))</f>
        <v>4.7619047619047672E-2</v>
      </c>
    </row>
    <row r="28" spans="1:80" x14ac:dyDescent="0.25">
      <c r="A28">
        <v>27</v>
      </c>
      <c r="F28">
        <v>55.238281000000001</v>
      </c>
      <c r="G28" s="4">
        <v>3</v>
      </c>
      <c r="H28">
        <v>58.699638</v>
      </c>
      <c r="I28" s="5">
        <v>4</v>
      </c>
      <c r="P28">
        <v>2</v>
      </c>
      <c r="Q28" t="str">
        <f t="shared" si="0"/>
        <v>34</v>
      </c>
      <c r="R28">
        <v>2</v>
      </c>
      <c r="X28" t="s">
        <v>274</v>
      </c>
      <c r="Y28" t="s">
        <v>261</v>
      </c>
      <c r="AN28">
        <v>587</v>
      </c>
      <c r="AO28">
        <v>572</v>
      </c>
      <c r="AP28">
        <v>624</v>
      </c>
      <c r="AQ28">
        <v>602</v>
      </c>
      <c r="AT28">
        <f>(($AO$26-$AN$25)/($AN$26-$AN$25))</f>
        <v>0.25</v>
      </c>
      <c r="AU28">
        <f>(($AP$24-$AN$25)/($AN$26-$AN$25))</f>
        <v>0.54166666666666663</v>
      </c>
      <c r="AV28">
        <f>(($AQ$25-$AN$25)/($AN$26-$AN$25))</f>
        <v>0.58333333333333337</v>
      </c>
      <c r="AW28">
        <f>(($AN$25-$AO$25)/($AO$26-$AO$25))</f>
        <v>0.72727272727272729</v>
      </c>
      <c r="AX28">
        <f>(($AP$23-$AO$25)/($AO$26-$AO$25))</f>
        <v>0.27272727272727271</v>
      </c>
      <c r="AY28">
        <f>(($AQ$24-$AO$25)/($AO$26-$AO$25))</f>
        <v>0.31818181818181818</v>
      </c>
      <c r="AZ28">
        <f>(($AN$25-$AP$23)/($AP$24-$AP$23))</f>
        <v>0.43478260869565216</v>
      </c>
      <c r="BA28">
        <f>(($AO$26-$AP$23)/($AP$24-$AP$23))</f>
        <v>0.69565217391304346</v>
      </c>
      <c r="BB28">
        <f>(($AQ$24-$AP$23)/($AP$24-$AP$23))</f>
        <v>4.3478260869565216E-2</v>
      </c>
      <c r="BC28">
        <f>(($AN$25-$AQ$24)/($AQ$25-$AQ$24))</f>
        <v>0.39130434782608697</v>
      </c>
      <c r="BD28">
        <f>(($AO$26-$AQ$24)/($AQ$25-$AQ$24))</f>
        <v>0.65217391304347827</v>
      </c>
      <c r="BE28">
        <f>(($AP$24-$AQ$24)/($AQ$25-$AQ$24))</f>
        <v>0.95652173913043481</v>
      </c>
      <c r="BG28">
        <v>2</v>
      </c>
      <c r="BH28">
        <v>147</v>
      </c>
      <c r="BI28">
        <f>($BH$32-$BH$29)/200</f>
        <v>7.0000000000000007E-2</v>
      </c>
      <c r="BQ28">
        <f>(($AO$26-$AN$25)/($AN$26-$AN$25))</f>
        <v>0.25</v>
      </c>
      <c r="BR28">
        <f>1-(($AP$24-$AN$25)/($AN$26-$AN$25))</f>
        <v>0.45833333333333337</v>
      </c>
      <c r="BS28">
        <f>1-(($AQ$25-$AN$25)/($AN$26-$AN$25))</f>
        <v>0.41666666666666663</v>
      </c>
      <c r="BT28">
        <f>1-(($AN$25-$AO$25)/($AO$26-$AO$25))</f>
        <v>0.27272727272727271</v>
      </c>
      <c r="BU28">
        <f>(($AP$23-$AO$25)/($AO$26-$AO$25))</f>
        <v>0.27272727272727271</v>
      </c>
      <c r="BV28">
        <f>(($AQ$24-$AO$25)/($AO$26-$AO$25))</f>
        <v>0.31818181818181818</v>
      </c>
      <c r="BW28">
        <f>(($AN$25-$AP$23)/($AP$24-$AP$23))</f>
        <v>0.43478260869565216</v>
      </c>
      <c r="BX28">
        <f>1-(($AO$26-$AP$23)/($AP$24-$AP$23))</f>
        <v>0.30434782608695654</v>
      </c>
      <c r="BY28">
        <f>(($AQ$24-$AP$23)/($AP$24-$AP$23))</f>
        <v>4.3478260869565216E-2</v>
      </c>
      <c r="BZ28">
        <f>(($AN$25-$AQ$24)/($AQ$25-$AQ$24))</f>
        <v>0.39130434782608697</v>
      </c>
      <c r="CA28">
        <f>1-(($AO$26-$AQ$24)/($AQ$25-$AQ$24))</f>
        <v>0.34782608695652173</v>
      </c>
      <c r="CB28">
        <f>1-(($AP$24-$AQ$24)/($AQ$25-$AQ$24))</f>
        <v>4.3478260869565188E-2</v>
      </c>
    </row>
    <row r="29" spans="1:80" x14ac:dyDescent="0.25">
      <c r="A29">
        <v>28</v>
      </c>
      <c r="B29">
        <v>72.740815000000012</v>
      </c>
      <c r="C29" s="2">
        <v>1</v>
      </c>
      <c r="F29">
        <v>55.208125000000003</v>
      </c>
      <c r="G29" s="4">
        <v>3</v>
      </c>
      <c r="H29">
        <v>58.691459000000002</v>
      </c>
      <c r="I29" s="5">
        <v>4</v>
      </c>
      <c r="P29">
        <v>3</v>
      </c>
      <c r="Q29" t="str">
        <f t="shared" si="0"/>
        <v>134</v>
      </c>
      <c r="R29">
        <v>3</v>
      </c>
      <c r="X29" t="s">
        <v>274</v>
      </c>
      <c r="Y29" t="s">
        <v>262</v>
      </c>
      <c r="AN29">
        <v>608</v>
      </c>
      <c r="AO29">
        <v>594</v>
      </c>
      <c r="AP29">
        <v>651</v>
      </c>
      <c r="AQ29">
        <v>625</v>
      </c>
      <c r="AT29">
        <f>(($AO$27-$AN$26)/($AN$27-$AN$26))</f>
        <v>0.26315789473684209</v>
      </c>
      <c r="AU29">
        <f>(($AP$25-$AN$26)/($AN$27-$AN$26))</f>
        <v>0.63157894736842102</v>
      </c>
      <c r="AV29">
        <f>(($AQ$26-$AN$26)/($AN$27-$AN$26))</f>
        <v>0.68421052631578949</v>
      </c>
      <c r="AW29">
        <f>(($AN$26-$AO$26)/($AO$27-$AO$26))</f>
        <v>0.78260869565217395</v>
      </c>
      <c r="AX29">
        <f>(($AP$24-$AO$26)/($AO$27-$AO$26))</f>
        <v>0.30434782608695654</v>
      </c>
      <c r="AY29">
        <f>(($AQ$25-$AO$26)/($AO$27-$AO$26))</f>
        <v>0.34782608695652173</v>
      </c>
      <c r="AZ29">
        <f>(($AN$26-$AP$24)/($AP$25-$AP$24))</f>
        <v>0.47826086956521741</v>
      </c>
      <c r="BA29">
        <f>(($AO$27-$AP$24)/($AP$25-$AP$24))</f>
        <v>0.69565217391304346</v>
      </c>
      <c r="BB29">
        <f>(($AQ$25-$AP$24)/($AP$25-$AP$24))</f>
        <v>4.3478260869565216E-2</v>
      </c>
      <c r="BC29">
        <f>(($AN$26-$AQ$25)/($AQ$26-$AQ$25))</f>
        <v>0.43478260869565216</v>
      </c>
      <c r="BD29">
        <f>(($AO$27-$AQ$25)/($AQ$26-$AQ$25))</f>
        <v>0.65217391304347827</v>
      </c>
      <c r="BE29">
        <f>(($AP$25-$AQ$25)/($AQ$26-$AQ$25))</f>
        <v>0.95652173913043481</v>
      </c>
      <c r="BG29">
        <v>3</v>
      </c>
      <c r="BH29">
        <v>155</v>
      </c>
      <c r="BI29">
        <f>($BH$33-$BH$30)/200</f>
        <v>0.1</v>
      </c>
      <c r="BQ29">
        <f>(($AO$27-$AN$26)/($AN$27-$AN$26))</f>
        <v>0.26315789473684209</v>
      </c>
      <c r="BR29">
        <f>1-(($AP$25-$AN$26)/($AN$27-$AN$26))</f>
        <v>0.36842105263157898</v>
      </c>
      <c r="BS29">
        <f>1-(($AQ$26-$AN$26)/($AN$27-$AN$26))</f>
        <v>0.31578947368421051</v>
      </c>
      <c r="BT29">
        <f>1-(($AN$26-$AO$26)/($AO$27-$AO$26))</f>
        <v>0.21739130434782605</v>
      </c>
      <c r="BU29">
        <f>(($AP$24-$AO$26)/($AO$27-$AO$26))</f>
        <v>0.30434782608695654</v>
      </c>
      <c r="BV29">
        <f>(($AQ$25-$AO$26)/($AO$27-$AO$26))</f>
        <v>0.34782608695652173</v>
      </c>
      <c r="BW29">
        <f>(($AN$26-$AP$24)/($AP$25-$AP$24))</f>
        <v>0.47826086956521741</v>
      </c>
      <c r="BX29">
        <f>1-(($AO$27-$AP$24)/($AP$25-$AP$24))</f>
        <v>0.30434782608695654</v>
      </c>
      <c r="BY29">
        <f>(($AQ$25-$AP$24)/($AP$25-$AP$24))</f>
        <v>4.3478260869565216E-2</v>
      </c>
      <c r="BZ29">
        <f>(($AN$26-$AQ$25)/($AQ$26-$AQ$25))</f>
        <v>0.43478260869565216</v>
      </c>
      <c r="CA29">
        <f>1-(($AO$27-$AQ$25)/($AQ$26-$AQ$25))</f>
        <v>0.34782608695652173</v>
      </c>
      <c r="CB29">
        <f>1-(($AP$25-$AQ$25)/($AQ$26-$AQ$25))</f>
        <v>4.3478260869565188E-2</v>
      </c>
    </row>
    <row r="30" spans="1:80" x14ac:dyDescent="0.25">
      <c r="A30">
        <v>29</v>
      </c>
      <c r="B30">
        <v>72.724994000000009</v>
      </c>
      <c r="C30" s="2">
        <v>1</v>
      </c>
      <c r="F30">
        <v>55.169376</v>
      </c>
      <c r="G30" s="4">
        <v>3</v>
      </c>
      <c r="H30">
        <v>58.706457999999998</v>
      </c>
      <c r="I30" s="5">
        <v>4</v>
      </c>
      <c r="P30">
        <v>3</v>
      </c>
      <c r="Q30" t="str">
        <f t="shared" si="0"/>
        <v>134</v>
      </c>
      <c r="R30">
        <v>4</v>
      </c>
      <c r="X30" t="s">
        <v>274</v>
      </c>
      <c r="Y30" t="s">
        <v>259</v>
      </c>
      <c r="AN30">
        <v>630</v>
      </c>
      <c r="AO30">
        <v>616</v>
      </c>
      <c r="AP30">
        <v>680</v>
      </c>
      <c r="AQ30">
        <v>658</v>
      </c>
      <c r="AT30">
        <f>(($AO$28-$AN$27)/($AN$28-$AN$27))</f>
        <v>0.2857142857142857</v>
      </c>
      <c r="AU30">
        <f>(($AP$26-$AN$27)/($AN$28-$AN$27))</f>
        <v>0.66666666666666663</v>
      </c>
      <c r="AV30">
        <f>(($AQ$27-$AN$27)/($AN$28-$AN$27))</f>
        <v>0.76190476190476186</v>
      </c>
      <c r="AW30">
        <f>(($AN$27-$AO$27)/($AO$28-$AO$27))</f>
        <v>0.7</v>
      </c>
      <c r="AX30">
        <f>(($AP$25-$AO$27)/($AO$28-$AO$27))</f>
        <v>0.35</v>
      </c>
      <c r="AY30">
        <f>(($AQ$26-$AO$27)/($AO$28-$AO$27))</f>
        <v>0.4</v>
      </c>
      <c r="AZ30">
        <f>(($AN$27-$AP$25)/($AP$26-$AP$25))</f>
        <v>0.33333333333333331</v>
      </c>
      <c r="BA30">
        <f>(($AO$28-$AP$25)/($AP$26-$AP$25))</f>
        <v>0.61904761904761907</v>
      </c>
      <c r="BB30">
        <f>(($AQ$26-$AP$25)/($AP$26-$AP$25))</f>
        <v>4.7619047619047616E-2</v>
      </c>
      <c r="BC30">
        <f>(($AN$27-$AQ$26)/($AQ$27-$AQ$26))</f>
        <v>0.27272727272727271</v>
      </c>
      <c r="BD30">
        <f>(($AO$28-$AQ$26)/($AQ$27-$AQ$26))</f>
        <v>0.54545454545454541</v>
      </c>
      <c r="BE30">
        <f>(($AP$26-$AQ$26)/($AQ$27-$AQ$26))</f>
        <v>0.90909090909090906</v>
      </c>
      <c r="BG30">
        <v>4</v>
      </c>
      <c r="BH30">
        <v>156</v>
      </c>
      <c r="BI30">
        <f>($BH$34-$BH$31)/200</f>
        <v>8.5000000000000006E-2</v>
      </c>
      <c r="BQ30">
        <f>(($AO$28-$AN$27)/($AN$28-$AN$27))</f>
        <v>0.2857142857142857</v>
      </c>
      <c r="BR30">
        <f>1-(($AP$26-$AN$27)/($AN$28-$AN$27))</f>
        <v>0.33333333333333337</v>
      </c>
      <c r="BS30">
        <f>1-(($AQ$27-$AN$27)/($AN$28-$AN$27))</f>
        <v>0.23809523809523814</v>
      </c>
      <c r="BT30">
        <f>1-(($AN$27-$AO$27)/($AO$28-$AO$27))</f>
        <v>0.30000000000000004</v>
      </c>
      <c r="BU30">
        <f>(($AP$25-$AO$27)/($AO$28-$AO$27))</f>
        <v>0.35</v>
      </c>
      <c r="BV30">
        <f>(($AQ$26-$AO$27)/($AO$28-$AO$27))</f>
        <v>0.4</v>
      </c>
      <c r="BW30">
        <f>(($AN$27-$AP$25)/($AP$26-$AP$25))</f>
        <v>0.33333333333333331</v>
      </c>
      <c r="BX30">
        <f>1-(($AO$28-$AP$25)/($AP$26-$AP$25))</f>
        <v>0.38095238095238093</v>
      </c>
      <c r="BY30">
        <f>(($AQ$26-$AP$25)/($AP$26-$AP$25))</f>
        <v>4.7619047619047616E-2</v>
      </c>
      <c r="BZ30">
        <f>(($AN$27-$AQ$26)/($AQ$27-$AQ$26))</f>
        <v>0.27272727272727271</v>
      </c>
      <c r="CA30">
        <f>1-(($AO$28-$AQ$26)/($AQ$27-$AQ$26))</f>
        <v>0.45454545454545459</v>
      </c>
      <c r="CB30">
        <f>1-(($AP$26-$AQ$26)/($AQ$27-$AQ$26))</f>
        <v>9.0909090909090939E-2</v>
      </c>
    </row>
    <row r="31" spans="1:80" x14ac:dyDescent="0.25">
      <c r="A31">
        <v>30</v>
      </c>
      <c r="B31">
        <v>72.73823800000001</v>
      </c>
      <c r="C31" s="2">
        <v>1</v>
      </c>
      <c r="H31">
        <v>58.745887000000003</v>
      </c>
      <c r="I31" s="5">
        <v>4</v>
      </c>
      <c r="P31">
        <v>2</v>
      </c>
      <c r="Q31" t="str">
        <f t="shared" si="0"/>
        <v>14</v>
      </c>
      <c r="R31">
        <v>1</v>
      </c>
      <c r="X31" t="s">
        <v>274</v>
      </c>
      <c r="Y31" t="s">
        <v>260</v>
      </c>
      <c r="AB31" t="s">
        <v>274</v>
      </c>
      <c r="AC31" t="str">
        <f>CONCATENATE($R31,$R32,$R33,$R34)</f>
        <v>1234</v>
      </c>
      <c r="AN31">
        <v>667</v>
      </c>
      <c r="AO31">
        <v>638</v>
      </c>
      <c r="AP31">
        <v>702</v>
      </c>
      <c r="AQ31">
        <v>681</v>
      </c>
      <c r="AT31">
        <f>(($AO$29-$AN$28)/($AN$29-$AN$28))</f>
        <v>0.33333333333333331</v>
      </c>
      <c r="AU31">
        <f>(($AP$27-$AN$28)/($AN$29-$AN$28))</f>
        <v>0.7142857142857143</v>
      </c>
      <c r="AV31">
        <f>(($AQ$28-$AN$28)/($AN$29-$AN$28))</f>
        <v>0.7142857142857143</v>
      </c>
      <c r="AW31">
        <f>(($AN$28-$AO$28)/($AO$29-$AO$28))</f>
        <v>0.68181818181818177</v>
      </c>
      <c r="AX31">
        <f>(($AP$26-$AO$28)/($AO$29-$AO$28))</f>
        <v>0.36363636363636365</v>
      </c>
      <c r="AY31">
        <f>(($AQ$27-$AO$28)/($AO$29-$AO$28))</f>
        <v>0.45454545454545453</v>
      </c>
      <c r="AZ31">
        <f>(($AN$28-$AP$26)/($AP$27-$AP$26))</f>
        <v>0.31818181818181818</v>
      </c>
      <c r="BA31">
        <f>(($AO$29-$AP$26)/($AP$27-$AP$26))</f>
        <v>0.63636363636363635</v>
      </c>
      <c r="BB31">
        <f>(($AQ$27-$AP$26)/($AP$27-$AP$26))</f>
        <v>9.0909090909090912E-2</v>
      </c>
      <c r="BC31">
        <f>(($AN$28-$AQ$27)/($AQ$28-$AQ$27))</f>
        <v>0.25</v>
      </c>
      <c r="BD31">
        <f>(($AO$29-$AQ$27)/($AQ$28-$AQ$27))</f>
        <v>0.6</v>
      </c>
      <c r="BE31">
        <f>(($AP$27-$AQ$28)/($AQ$29-$AQ$28))</f>
        <v>0</v>
      </c>
      <c r="BG31">
        <v>1</v>
      </c>
      <c r="BH31">
        <v>161</v>
      </c>
      <c r="BI31">
        <f>($BH$35-$BH$32)/200</f>
        <v>7.0000000000000007E-2</v>
      </c>
      <c r="BQ31">
        <f>(($AO$29-$AN$28)/($AN$29-$AN$28))</f>
        <v>0.33333333333333331</v>
      </c>
      <c r="BR31">
        <f>1-(($AP$27-$AN$28)/($AN$29-$AN$28))</f>
        <v>0.2857142857142857</v>
      </c>
      <c r="BS31">
        <f>1-(($AQ$28-$AN$28)/($AN$29-$AN$28))</f>
        <v>0.2857142857142857</v>
      </c>
      <c r="BT31">
        <f>1-(($AN$28-$AO$28)/($AO$29-$AO$28))</f>
        <v>0.31818181818181823</v>
      </c>
      <c r="BU31">
        <f>(($AP$26-$AO$28)/($AO$29-$AO$28))</f>
        <v>0.36363636363636365</v>
      </c>
      <c r="BV31">
        <f>(($AQ$27-$AO$28)/($AO$29-$AO$28))</f>
        <v>0.45454545454545453</v>
      </c>
      <c r="BW31">
        <f>(($AN$28-$AP$26)/($AP$27-$AP$26))</f>
        <v>0.31818181818181818</v>
      </c>
      <c r="BX31">
        <f>1-(($AO$29-$AP$26)/($AP$27-$AP$26))</f>
        <v>0.36363636363636365</v>
      </c>
      <c r="BY31">
        <f>(($AQ$27-$AP$26)/($AP$27-$AP$26))</f>
        <v>9.0909090909090912E-2</v>
      </c>
      <c r="BZ31">
        <f>(($AN$28-$AQ$27)/($AQ$28-$AQ$27))</f>
        <v>0.25</v>
      </c>
      <c r="CA31">
        <f>1-(($AO$29-$AQ$27)/($AQ$28-$AQ$27))</f>
        <v>0.4</v>
      </c>
      <c r="CB31">
        <f>(($AP$27-$AQ$28)/($AQ$29-$AQ$28))</f>
        <v>0</v>
      </c>
    </row>
    <row r="32" spans="1:80" x14ac:dyDescent="0.25">
      <c r="A32">
        <v>31</v>
      </c>
      <c r="B32">
        <v>72.748545000000007</v>
      </c>
      <c r="C32" s="2">
        <v>1</v>
      </c>
      <c r="H32">
        <v>58.648281000000004</v>
      </c>
      <c r="I32" s="5">
        <v>4</v>
      </c>
      <c r="P32">
        <v>2</v>
      </c>
      <c r="Q32" t="str">
        <f t="shared" si="0"/>
        <v>14</v>
      </c>
      <c r="R32">
        <v>2</v>
      </c>
      <c r="X32" t="s">
        <v>274</v>
      </c>
      <c r="Y32" t="s">
        <v>261</v>
      </c>
      <c r="AN32">
        <v>691</v>
      </c>
      <c r="AO32">
        <v>646</v>
      </c>
      <c r="AP32">
        <v>727</v>
      </c>
      <c r="AQ32">
        <v>704</v>
      </c>
      <c r="AT32">
        <f>(($AO$30-$AN$29)/($AN$30-$AN$29))</f>
        <v>0.36363636363636365</v>
      </c>
      <c r="AU32">
        <f>(($AP$28-$AN$29)/($AN$30-$AN$29))</f>
        <v>0.72727272727272729</v>
      </c>
      <c r="AV32">
        <f>(($AQ$29-$AN$29)/($AN$30-$AN$29))</f>
        <v>0.77272727272727271</v>
      </c>
      <c r="AW32">
        <f>(($AN$29-$AO$29)/($AO$30-$AO$29))</f>
        <v>0.63636363636363635</v>
      </c>
      <c r="AX32">
        <f>(($AP$27-$AO$29)/($AO$30-$AO$29))</f>
        <v>0.36363636363636365</v>
      </c>
      <c r="AY32">
        <f>(($AQ$28-$AO$29)/($AO$30-$AO$29))</f>
        <v>0.36363636363636365</v>
      </c>
      <c r="AZ32">
        <f>(($AN$29-$AP$27)/($AP$28-$AP$27))</f>
        <v>0.27272727272727271</v>
      </c>
      <c r="BA32">
        <f>(($AO$30-$AP$27)/($AP$28-$AP$27))</f>
        <v>0.63636363636363635</v>
      </c>
      <c r="BB32">
        <f>(($AQ$28-$AP$27)/($AP$28-$AP$27))</f>
        <v>0</v>
      </c>
      <c r="BC32">
        <f>(($AN$29-$AQ$28)/($AQ$29-$AQ$28))</f>
        <v>0.2608695652173913</v>
      </c>
      <c r="BD32">
        <f>(($AO$30-$AQ$28)/($AQ$29-$AQ$28))</f>
        <v>0.60869565217391308</v>
      </c>
      <c r="BE32">
        <f>(($AP$28-$AQ$28)/($AQ$29-$AQ$28))</f>
        <v>0.95652173913043481</v>
      </c>
      <c r="BG32">
        <v>2</v>
      </c>
      <c r="BH32">
        <v>169</v>
      </c>
      <c r="BI32">
        <f>($BH$36-$BH$33)/200</f>
        <v>7.4999999999999997E-2</v>
      </c>
      <c r="BQ32">
        <f>(($AO$30-$AN$29)/($AN$30-$AN$29))</f>
        <v>0.36363636363636365</v>
      </c>
      <c r="BR32">
        <f>1-(($AP$28-$AN$29)/($AN$30-$AN$29))</f>
        <v>0.27272727272727271</v>
      </c>
      <c r="BS32">
        <f>1-(($AQ$29-$AN$29)/($AN$30-$AN$29))</f>
        <v>0.22727272727272729</v>
      </c>
      <c r="BT32">
        <f>1-(($AN$29-$AO$29)/($AO$30-$AO$29))</f>
        <v>0.36363636363636365</v>
      </c>
      <c r="BU32">
        <f>(($AP$27-$AO$29)/($AO$30-$AO$29))</f>
        <v>0.36363636363636365</v>
      </c>
      <c r="BV32">
        <f>(($AQ$28-$AO$29)/($AO$30-$AO$29))</f>
        <v>0.36363636363636365</v>
      </c>
      <c r="BW32">
        <f>(($AN$29-$AP$27)/($AP$28-$AP$27))</f>
        <v>0.27272727272727271</v>
      </c>
      <c r="BX32">
        <f>1-(($AO$30-$AP$27)/($AP$28-$AP$27))</f>
        <v>0.36363636363636365</v>
      </c>
      <c r="BY32">
        <f>(($AQ$28-$AP$27)/($AP$28-$AP$27))</f>
        <v>0</v>
      </c>
      <c r="BZ32">
        <f>(($AN$29-$AQ$28)/($AQ$29-$AQ$28))</f>
        <v>0.2608695652173913</v>
      </c>
      <c r="CA32">
        <f>1-(($AO$30-$AQ$28)/($AQ$29-$AQ$28))</f>
        <v>0.39130434782608692</v>
      </c>
      <c r="CB32">
        <f>1-(($AP$28-$AQ$28)/($AQ$29-$AQ$28))</f>
        <v>4.3478260869565188E-2</v>
      </c>
    </row>
    <row r="33" spans="1:80" x14ac:dyDescent="0.25">
      <c r="A33">
        <v>32</v>
      </c>
      <c r="B33">
        <v>72.755760000000009</v>
      </c>
      <c r="C33" s="2">
        <v>1</v>
      </c>
      <c r="H33">
        <v>58.648281000000004</v>
      </c>
      <c r="I33" s="5">
        <v>4</v>
      </c>
      <c r="P33">
        <v>2</v>
      </c>
      <c r="Q33" t="str">
        <f t="shared" si="0"/>
        <v>14</v>
      </c>
      <c r="R33">
        <v>3</v>
      </c>
      <c r="X33" t="s">
        <v>274</v>
      </c>
      <c r="Y33" t="s">
        <v>262</v>
      </c>
      <c r="AN33">
        <v>713</v>
      </c>
      <c r="AO33">
        <v>673</v>
      </c>
      <c r="AP33">
        <v>749</v>
      </c>
      <c r="AQ33">
        <v>728</v>
      </c>
      <c r="AW33">
        <f>(($AN$30-$AO$30)/($AO$31-$AO$30))</f>
        <v>0.63636363636363635</v>
      </c>
      <c r="AX33">
        <f>(($AP$28-$AO$30)/($AO$31-$AO$30))</f>
        <v>0.36363636363636365</v>
      </c>
      <c r="AY33">
        <f>(($AQ$29-$AO$30)/($AO$31-$AO$30))</f>
        <v>0.40909090909090912</v>
      </c>
      <c r="BG33">
        <v>3</v>
      </c>
      <c r="BH33">
        <v>176</v>
      </c>
      <c r="BI33">
        <f>($BH$37-$BH$34)/200</f>
        <v>0.105</v>
      </c>
      <c r="BT33">
        <f>1-(($AN$30-$AO$30)/($AO$31-$AO$30))</f>
        <v>0.36363636363636365</v>
      </c>
      <c r="BU33">
        <f>(($AP$28-$AO$30)/($AO$31-$AO$30))</f>
        <v>0.36363636363636365</v>
      </c>
      <c r="BV33">
        <f>(($AQ$29-$AO$30)/($AO$31-$AO$30))</f>
        <v>0.40909090909090912</v>
      </c>
    </row>
    <row r="34" spans="1:80" x14ac:dyDescent="0.25">
      <c r="A34">
        <v>33</v>
      </c>
      <c r="B34">
        <v>72.757873000000004</v>
      </c>
      <c r="C34" s="2">
        <v>1</v>
      </c>
      <c r="P34">
        <v>1</v>
      </c>
      <c r="Q34" t="str">
        <f t="shared" si="0"/>
        <v>1</v>
      </c>
      <c r="R34">
        <v>4</v>
      </c>
      <c r="X34" t="s">
        <v>274</v>
      </c>
      <c r="Y34" t="s">
        <v>259</v>
      </c>
      <c r="AN34">
        <v>732</v>
      </c>
      <c r="AO34">
        <v>696</v>
      </c>
      <c r="AP34">
        <v>770</v>
      </c>
      <c r="AQ34">
        <v>750</v>
      </c>
      <c r="BG34">
        <v>4</v>
      </c>
      <c r="BH34">
        <v>178</v>
      </c>
      <c r="BI34">
        <f>($BH$38-$BH$35)/200</f>
        <v>9.5000000000000001E-2</v>
      </c>
    </row>
    <row r="35" spans="1:80" x14ac:dyDescent="0.25">
      <c r="A35">
        <v>34</v>
      </c>
      <c r="B35">
        <v>72.725818000000004</v>
      </c>
      <c r="C35" s="2">
        <v>1</v>
      </c>
      <c r="P35">
        <v>1</v>
      </c>
      <c r="Q35" t="str">
        <f t="shared" si="0"/>
        <v>1</v>
      </c>
      <c r="R35">
        <v>1</v>
      </c>
      <c r="X35" t="s">
        <v>274</v>
      </c>
      <c r="Y35" t="s">
        <v>260</v>
      </c>
      <c r="AB35" t="s">
        <v>274</v>
      </c>
      <c r="AC35" t="str">
        <f>CONCATENATE($R35,$R36,$R37,$R38)</f>
        <v>1234</v>
      </c>
      <c r="AN35">
        <v>755</v>
      </c>
      <c r="AO35">
        <v>718</v>
      </c>
      <c r="AP35">
        <v>795</v>
      </c>
      <c r="AQ35">
        <v>773</v>
      </c>
      <c r="BG35">
        <v>1</v>
      </c>
      <c r="BH35">
        <v>183</v>
      </c>
      <c r="BI35">
        <f>($BH$39-$BH$36)/200</f>
        <v>7.0000000000000007E-2</v>
      </c>
    </row>
    <row r="36" spans="1:80" x14ac:dyDescent="0.25">
      <c r="A36">
        <v>35</v>
      </c>
      <c r="B36">
        <v>72.703091000000001</v>
      </c>
      <c r="C36" s="2">
        <v>1</v>
      </c>
      <c r="P36">
        <v>1</v>
      </c>
      <c r="Q36" t="str">
        <f t="shared" si="0"/>
        <v>1</v>
      </c>
      <c r="R36">
        <v>2</v>
      </c>
      <c r="X36" t="s">
        <v>274</v>
      </c>
      <c r="Y36" t="s">
        <v>261</v>
      </c>
      <c r="AN36">
        <v>782</v>
      </c>
      <c r="AO36">
        <v>740</v>
      </c>
      <c r="AP36">
        <v>817</v>
      </c>
      <c r="AQ36">
        <v>796</v>
      </c>
      <c r="AT36">
        <f>(($AO$33-$AN$31)/($AN$32-$AN$31))</f>
        <v>0.25</v>
      </c>
      <c r="AU36">
        <f>(($AP$30-$AN$31)/($AN$32-$AN$31))</f>
        <v>0.54166666666666663</v>
      </c>
      <c r="AV36">
        <f>(($AQ$31-$AN$31)/($AN$32-$AN$31))</f>
        <v>0.58333333333333337</v>
      </c>
      <c r="AW36">
        <f>(($AN$31-$AO$32)/($AO$33-$AO$32))</f>
        <v>0.77777777777777779</v>
      </c>
      <c r="AX36">
        <f>(($AP$29-$AO$32)/($AO$33-$AO$32))</f>
        <v>0.18518518518518517</v>
      </c>
      <c r="AY36">
        <f>(($AQ$30-$AO$32)/($AO$33-$AO$32))</f>
        <v>0.44444444444444442</v>
      </c>
      <c r="AZ36">
        <f>(($AN$31-$AP$29)/($AP$30-$AP$29))</f>
        <v>0.55172413793103448</v>
      </c>
      <c r="BA36">
        <f>(($AO$33-$AP$29)/($AP$30-$AP$29))</f>
        <v>0.75862068965517238</v>
      </c>
      <c r="BB36">
        <f>(($AQ$30-$AP$29)/($AP$30-$AP$29))</f>
        <v>0.2413793103448276</v>
      </c>
      <c r="BC36">
        <f>(($AN$31-$AQ$30)/($AQ$31-$AQ$30))</f>
        <v>0.39130434782608697</v>
      </c>
      <c r="BD36">
        <f>(($AO$33-$AQ$30)/($AQ$31-$AQ$30))</f>
        <v>0.65217391304347827</v>
      </c>
      <c r="BE36">
        <f>(($AP$30-$AQ$30)/($AQ$31-$AQ$30))</f>
        <v>0.95652173913043481</v>
      </c>
      <c r="BG36">
        <v>2</v>
      </c>
      <c r="BH36">
        <v>191</v>
      </c>
      <c r="BI36">
        <f>($BH$40-$BH$37)/200</f>
        <v>0.08</v>
      </c>
      <c r="BQ36">
        <f>(($AO$33-$AN$31)/($AN$32-$AN$31))</f>
        <v>0.25</v>
      </c>
      <c r="BR36">
        <f>1-(($AP$30-$AN$31)/($AN$32-$AN$31))</f>
        <v>0.45833333333333337</v>
      </c>
      <c r="BS36">
        <f>1-(($AQ$31-$AN$31)/($AN$32-$AN$31))</f>
        <v>0.41666666666666663</v>
      </c>
      <c r="BT36">
        <f>1-(($AN$31-$AO$32)/($AO$33-$AO$32))</f>
        <v>0.22222222222222221</v>
      </c>
      <c r="BU36">
        <f>(($AP$29-$AO$32)/($AO$33-$AO$32))</f>
        <v>0.18518518518518517</v>
      </c>
      <c r="BV36">
        <f>(($AQ$30-$AO$32)/($AO$33-$AO$32))</f>
        <v>0.44444444444444442</v>
      </c>
      <c r="BW36">
        <f>1-(($AN$31-$AP$29)/($AP$30-$AP$29))</f>
        <v>0.44827586206896552</v>
      </c>
      <c r="BX36">
        <f>1-(($AO$33-$AP$29)/($AP$30-$AP$29))</f>
        <v>0.24137931034482762</v>
      </c>
      <c r="BY36">
        <f>(($AQ$30-$AP$29)/($AP$30-$AP$29))</f>
        <v>0.2413793103448276</v>
      </c>
      <c r="BZ36">
        <f>(($AN$31-$AQ$30)/($AQ$31-$AQ$30))</f>
        <v>0.39130434782608697</v>
      </c>
      <c r="CA36">
        <f>1-(($AO$33-$AQ$30)/($AQ$31-$AQ$30))</f>
        <v>0.34782608695652173</v>
      </c>
      <c r="CB36">
        <f>1-(($AP$30-$AQ$30)/($AQ$31-$AQ$30))</f>
        <v>4.3478260869565188E-2</v>
      </c>
    </row>
    <row r="37" spans="1:80" x14ac:dyDescent="0.25">
      <c r="A37">
        <v>36</v>
      </c>
      <c r="B37">
        <v>72.703194000000011</v>
      </c>
      <c r="C37" s="2">
        <v>1</v>
      </c>
      <c r="P37">
        <v>1</v>
      </c>
      <c r="Q37" t="str">
        <f t="shared" si="0"/>
        <v>1</v>
      </c>
      <c r="R37">
        <v>3</v>
      </c>
      <c r="X37" t="s">
        <v>275</v>
      </c>
      <c r="Y37" t="s">
        <v>263</v>
      </c>
      <c r="AN37">
        <v>803</v>
      </c>
      <c r="AO37">
        <v>762</v>
      </c>
      <c r="AP37">
        <v>839</v>
      </c>
      <c r="AQ37">
        <v>818</v>
      </c>
      <c r="AT37">
        <f>(($AO$34-$AN$32)/($AN$33-$AN$32))</f>
        <v>0.22727272727272727</v>
      </c>
      <c r="AU37">
        <f>(($AP$31-$AN$32)/($AN$33-$AN$32))</f>
        <v>0.5</v>
      </c>
      <c r="AV37">
        <f>(($AQ$32-$AN$32)/($AN$33-$AN$32))</f>
        <v>0.59090909090909094</v>
      </c>
      <c r="AW37">
        <f>(($AN$32-$AO$33)/($AO$34-$AO$33))</f>
        <v>0.78260869565217395</v>
      </c>
      <c r="AX37">
        <f>(($AP$30-$AO$33)/($AO$34-$AO$33))</f>
        <v>0.30434782608695654</v>
      </c>
      <c r="AY37">
        <f>(($AQ$31-$AO$33)/($AO$34-$AO$33))</f>
        <v>0.34782608695652173</v>
      </c>
      <c r="AZ37">
        <f>(($AN$32-$AP$30)/($AP$31-$AP$30))</f>
        <v>0.5</v>
      </c>
      <c r="BA37">
        <f>(($AO$34-$AP$30)/($AP$31-$AP$30))</f>
        <v>0.72727272727272729</v>
      </c>
      <c r="BB37">
        <f>(($AQ$31-$AP$30)/($AP$31-$AP$30))</f>
        <v>4.5454545454545456E-2</v>
      </c>
      <c r="BC37">
        <f>(($AN$32-$AQ$31)/($AQ$32-$AQ$31))</f>
        <v>0.43478260869565216</v>
      </c>
      <c r="BD37">
        <f>(($AO$34-$AQ$31)/($AQ$32-$AQ$31))</f>
        <v>0.65217391304347827</v>
      </c>
      <c r="BE37">
        <f>(($AP$31-$AQ$31)/($AQ$32-$AQ$31))</f>
        <v>0.91304347826086951</v>
      </c>
      <c r="BG37">
        <v>3</v>
      </c>
      <c r="BH37">
        <v>199</v>
      </c>
      <c r="BI37">
        <f>($BH$46-$BH$43)/200</f>
        <v>9.5000000000000001E-2</v>
      </c>
      <c r="BQ37">
        <f>(($AO$34-$AN$32)/($AN$33-$AN$32))</f>
        <v>0.22727272727272727</v>
      </c>
      <c r="BR37">
        <f>(($AP$31-$AN$32)/($AN$33-$AN$32))</f>
        <v>0.5</v>
      </c>
      <c r="BS37">
        <f>1-(($AQ$32-$AN$32)/($AN$33-$AN$32))</f>
        <v>0.40909090909090906</v>
      </c>
      <c r="BT37">
        <f>1-(($AN$32-$AO$33)/($AO$34-$AO$33))</f>
        <v>0.21739130434782605</v>
      </c>
      <c r="BU37">
        <f>(($AP$30-$AO$33)/($AO$34-$AO$33))</f>
        <v>0.30434782608695654</v>
      </c>
      <c r="BV37">
        <f>(($AQ$31-$AO$33)/($AO$34-$AO$33))</f>
        <v>0.34782608695652173</v>
      </c>
      <c r="BW37">
        <f>(($AN$32-$AP$30)/($AP$31-$AP$30))</f>
        <v>0.5</v>
      </c>
      <c r="BX37">
        <f>1-(($AO$34-$AP$30)/($AP$31-$AP$30))</f>
        <v>0.27272727272727271</v>
      </c>
      <c r="BY37">
        <f>(($AQ$31-$AP$30)/($AP$31-$AP$30))</f>
        <v>4.5454545454545456E-2</v>
      </c>
      <c r="BZ37">
        <f>(($AN$32-$AQ$31)/($AQ$32-$AQ$31))</f>
        <v>0.43478260869565216</v>
      </c>
      <c r="CA37">
        <f>1-(($AO$34-$AQ$31)/($AQ$32-$AQ$31))</f>
        <v>0.34782608695652173</v>
      </c>
      <c r="CB37">
        <f>1-(($AP$31-$AQ$31)/($AQ$32-$AQ$31))</f>
        <v>8.6956521739130488E-2</v>
      </c>
    </row>
    <row r="38" spans="1:80" x14ac:dyDescent="0.25">
      <c r="A38">
        <v>37</v>
      </c>
      <c r="B38">
        <v>72.758646000000013</v>
      </c>
      <c r="C38" s="2">
        <v>1</v>
      </c>
      <c r="D38">
        <v>78.815606000000002</v>
      </c>
      <c r="E38" s="3">
        <v>2</v>
      </c>
      <c r="P38">
        <v>2</v>
      </c>
      <c r="Q38" t="str">
        <f t="shared" si="0"/>
        <v>12</v>
      </c>
      <c r="R38">
        <v>4</v>
      </c>
      <c r="X38" t="s">
        <v>276</v>
      </c>
      <c r="Y38" t="s">
        <v>264</v>
      </c>
      <c r="AN38">
        <v>824</v>
      </c>
      <c r="AO38">
        <v>787</v>
      </c>
      <c r="AP38">
        <v>862</v>
      </c>
      <c r="AQ38">
        <v>840</v>
      </c>
      <c r="AT38">
        <f>(($AO$35-$AN$33)/($AN$34-$AN$33))</f>
        <v>0.26315789473684209</v>
      </c>
      <c r="AU38">
        <f>(($AP$32-$AN$33)/($AN$34-$AN$33))</f>
        <v>0.73684210526315785</v>
      </c>
      <c r="AV38">
        <f>(($AQ$33-$AN$33)/($AN$34-$AN$33))</f>
        <v>0.78947368421052633</v>
      </c>
      <c r="AW38">
        <f>(($AN$33-$AO$34)/($AO$35-$AO$34))</f>
        <v>0.77272727272727271</v>
      </c>
      <c r="AX38">
        <f>(($AP$31-$AO$34)/($AO$35-$AO$34))</f>
        <v>0.27272727272727271</v>
      </c>
      <c r="AY38">
        <f>(($AQ$32-$AO$34)/($AO$35-$AO$34))</f>
        <v>0.36363636363636365</v>
      </c>
      <c r="AZ38">
        <f>(($AN$33-$AP$31)/($AP$32-$AP$31))</f>
        <v>0.44</v>
      </c>
      <c r="BA38">
        <f>(($AO$35-$AP$31)/($AP$32-$AP$31))</f>
        <v>0.64</v>
      </c>
      <c r="BB38">
        <f>(($AQ$32-$AP$31)/($AP$32-$AP$31))</f>
        <v>0.08</v>
      </c>
      <c r="BC38">
        <f>(($AN$33-$AQ$32)/($AQ$33-$AQ$32))</f>
        <v>0.375</v>
      </c>
      <c r="BD38">
        <f>(($AO$35-$AQ$32)/($AQ$33-$AQ$32))</f>
        <v>0.58333333333333337</v>
      </c>
      <c r="BE38">
        <f>(($AP$32-$AQ$32)/($AQ$33-$AQ$32))</f>
        <v>0.95833333333333337</v>
      </c>
      <c r="BG38">
        <v>4</v>
      </c>
      <c r="BH38">
        <v>202</v>
      </c>
      <c r="BI38">
        <f>($BH$47-$BH$44)/200</f>
        <v>0.11</v>
      </c>
      <c r="BQ38">
        <f>(($AO$35-$AN$33)/($AN$34-$AN$33))</f>
        <v>0.26315789473684209</v>
      </c>
      <c r="BR38">
        <f>1-(($AP$32-$AN$33)/($AN$34-$AN$33))</f>
        <v>0.26315789473684215</v>
      </c>
      <c r="BS38">
        <f>1-(($AQ$33-$AN$33)/($AN$34-$AN$33))</f>
        <v>0.21052631578947367</v>
      </c>
      <c r="BT38">
        <f>1-(($AN$33-$AO$34)/($AO$35-$AO$34))</f>
        <v>0.22727272727272729</v>
      </c>
      <c r="BU38">
        <f>(($AP$31-$AO$34)/($AO$35-$AO$34))</f>
        <v>0.27272727272727271</v>
      </c>
      <c r="BV38">
        <f>(($AQ$32-$AO$34)/($AO$35-$AO$34))</f>
        <v>0.36363636363636365</v>
      </c>
      <c r="BW38">
        <f>(($AN$33-$AP$31)/($AP$32-$AP$31))</f>
        <v>0.44</v>
      </c>
      <c r="BX38">
        <f>1-(($AO$35-$AP$31)/($AP$32-$AP$31))</f>
        <v>0.36</v>
      </c>
      <c r="BY38">
        <f>(($AQ$32-$AP$31)/($AP$32-$AP$31))</f>
        <v>0.08</v>
      </c>
      <c r="BZ38">
        <f>(($AN$33-$AQ$32)/($AQ$33-$AQ$32))</f>
        <v>0.375</v>
      </c>
      <c r="CA38">
        <f>1-(($AO$35-$AQ$32)/($AQ$33-$AQ$32))</f>
        <v>0.41666666666666663</v>
      </c>
      <c r="CB38">
        <f>1-(($AP$32-$AQ$32)/($AQ$33-$AQ$32))</f>
        <v>4.166666666666663E-2</v>
      </c>
    </row>
    <row r="39" spans="1:80" x14ac:dyDescent="0.25">
      <c r="A39">
        <v>38</v>
      </c>
      <c r="D39">
        <v>78.85637100000001</v>
      </c>
      <c r="E39" s="3">
        <v>2</v>
      </c>
      <c r="P39">
        <v>1</v>
      </c>
      <c r="Q39" t="str">
        <f t="shared" si="0"/>
        <v>2</v>
      </c>
      <c r="R39">
        <v>1</v>
      </c>
      <c r="X39" t="s">
        <v>274</v>
      </c>
      <c r="Y39" t="s">
        <v>260</v>
      </c>
      <c r="AN39">
        <v>845</v>
      </c>
      <c r="AO39">
        <v>808</v>
      </c>
      <c r="AP39">
        <v>883</v>
      </c>
      <c r="AQ39">
        <v>863</v>
      </c>
      <c r="AT39">
        <f>(($AO$36-$AN$34)/($AN$35-$AN$34))</f>
        <v>0.34782608695652173</v>
      </c>
      <c r="AU39">
        <f>(($AP$33-$AN$34)/($AN$35-$AN$34))</f>
        <v>0.73913043478260865</v>
      </c>
      <c r="AV39">
        <f>(($AQ$34-$AN$34)/($AN$35-$AN$34))</f>
        <v>0.78260869565217395</v>
      </c>
      <c r="AW39">
        <f>(($AN$34-$AO$35)/($AO$36-$AO$35))</f>
        <v>0.63636363636363635</v>
      </c>
      <c r="AX39">
        <f>(($AP$32-$AO$35)/($AO$36-$AO$35))</f>
        <v>0.40909090909090912</v>
      </c>
      <c r="AY39">
        <f>(($AQ$33-$AO$35)/($AO$36-$AO$35))</f>
        <v>0.45454545454545453</v>
      </c>
      <c r="AZ39">
        <f>(($AN$34-$AP$32)/($AP$33-$AP$32))</f>
        <v>0.22727272727272727</v>
      </c>
      <c r="BA39">
        <f>(($AO$36-$AP$32)/($AP$33-$AP$32))</f>
        <v>0.59090909090909094</v>
      </c>
      <c r="BB39">
        <f>(($AQ$33-$AP$32)/($AP$33-$AP$32))</f>
        <v>4.5454545454545456E-2</v>
      </c>
      <c r="BC39">
        <f>(($AN$34-$AQ$33)/($AQ$34-$AQ$33))</f>
        <v>0.18181818181818182</v>
      </c>
      <c r="BD39">
        <f>(($AO$36-$AQ$33)/($AQ$34-$AQ$33))</f>
        <v>0.54545454545454541</v>
      </c>
      <c r="BE39">
        <f>(($AP$33-$AQ$33)/($AQ$34-$AQ$33))</f>
        <v>0.95454545454545459</v>
      </c>
      <c r="BG39">
        <v>1</v>
      </c>
      <c r="BH39">
        <v>205</v>
      </c>
      <c r="BI39">
        <f>($BH$48-$BH$45)/200</f>
        <v>7.4999999999999997E-2</v>
      </c>
      <c r="BQ39">
        <f>(($AO$36-$AN$34)/($AN$35-$AN$34))</f>
        <v>0.34782608695652173</v>
      </c>
      <c r="BR39">
        <f>1-(($AP$33-$AN$34)/($AN$35-$AN$34))</f>
        <v>0.26086956521739135</v>
      </c>
      <c r="BS39">
        <f>1-(($AQ$34-$AN$34)/($AN$35-$AN$34))</f>
        <v>0.21739130434782605</v>
      </c>
      <c r="BT39">
        <f>1-(($AN$34-$AO$35)/($AO$36-$AO$35))</f>
        <v>0.36363636363636365</v>
      </c>
      <c r="BU39">
        <f>(($AP$32-$AO$35)/($AO$36-$AO$35))</f>
        <v>0.40909090909090912</v>
      </c>
      <c r="BV39">
        <f>(($AQ$33-$AO$35)/($AO$36-$AO$35))</f>
        <v>0.45454545454545453</v>
      </c>
      <c r="BW39">
        <f>(($AN$34-$AP$32)/($AP$33-$AP$32))</f>
        <v>0.22727272727272727</v>
      </c>
      <c r="BX39">
        <f>1-(($AO$36-$AP$32)/($AP$33-$AP$32))</f>
        <v>0.40909090909090906</v>
      </c>
      <c r="BY39">
        <f>(($AQ$33-$AP$32)/($AP$33-$AP$32))</f>
        <v>4.5454545454545456E-2</v>
      </c>
      <c r="BZ39">
        <f>(($AN$34-$AQ$33)/($AQ$34-$AQ$33))</f>
        <v>0.18181818181818182</v>
      </c>
      <c r="CA39">
        <f>1-(($AO$36-$AQ$33)/($AQ$34-$AQ$33))</f>
        <v>0.45454545454545459</v>
      </c>
      <c r="CB39">
        <f>1-(($AP$33-$AQ$33)/($AQ$34-$AQ$33))</f>
        <v>4.5454545454545414E-2</v>
      </c>
    </row>
    <row r="40" spans="1:80" x14ac:dyDescent="0.25">
      <c r="A40">
        <v>39</v>
      </c>
      <c r="D40">
        <v>78.835963000000007</v>
      </c>
      <c r="E40" s="3">
        <v>2</v>
      </c>
      <c r="P40">
        <v>1</v>
      </c>
      <c r="Q40" t="str">
        <f t="shared" si="0"/>
        <v>2</v>
      </c>
      <c r="R40">
        <v>2</v>
      </c>
      <c r="X40" t="s">
        <v>274</v>
      </c>
      <c r="Y40" t="s">
        <v>261</v>
      </c>
      <c r="AN40">
        <v>867</v>
      </c>
      <c r="AO40">
        <v>830</v>
      </c>
      <c r="AP40">
        <v>908</v>
      </c>
      <c r="AQ40">
        <v>870</v>
      </c>
      <c r="AT40">
        <f>(($AO$37-$AN$35)/($AN$36-$AN$35))</f>
        <v>0.25925925925925924</v>
      </c>
      <c r="AU40">
        <f>(($AP$34-$AN$35)/($AN$36-$AN$35))</f>
        <v>0.55555555555555558</v>
      </c>
      <c r="AV40">
        <f>(($AQ$35-$AN$35)/($AN$36-$AN$35))</f>
        <v>0.66666666666666663</v>
      </c>
      <c r="AW40">
        <f>(($AN$35-$AO$36)/($AO$37-$AO$36))</f>
        <v>0.68181818181818177</v>
      </c>
      <c r="AX40">
        <f>(($AP$33-$AO$36)/($AO$37-$AO$36))</f>
        <v>0.40909090909090912</v>
      </c>
      <c r="AY40">
        <f>(($AQ$34-$AO$36)/($AO$37-$AO$36))</f>
        <v>0.45454545454545453</v>
      </c>
      <c r="AZ40">
        <f>(($AN$35-$AP$33)/($AP$34-$AP$33))</f>
        <v>0.2857142857142857</v>
      </c>
      <c r="BA40">
        <f>(($AO$37-$AP$33)/($AP$34-$AP$33))</f>
        <v>0.61904761904761907</v>
      </c>
      <c r="BB40">
        <f>(($AQ$34-$AP$33)/($AP$34-$AP$33))</f>
        <v>4.7619047619047616E-2</v>
      </c>
      <c r="BC40">
        <f>(($AN$35-$AQ$34)/($AQ$35-$AQ$34))</f>
        <v>0.21739130434782608</v>
      </c>
      <c r="BD40">
        <f>(($AO$37-$AQ$34)/($AQ$35-$AQ$34))</f>
        <v>0.52173913043478259</v>
      </c>
      <c r="BE40">
        <f>(($AP$34-$AQ$34)/($AQ$35-$AQ$34))</f>
        <v>0.86956521739130432</v>
      </c>
      <c r="BG40">
        <v>2</v>
      </c>
      <c r="BH40">
        <v>215</v>
      </c>
      <c r="BI40">
        <f>($BH$49-$BH$46)/200</f>
        <v>7.4999999999999997E-2</v>
      </c>
      <c r="BQ40">
        <f>(($AO$37-$AN$35)/($AN$36-$AN$35))</f>
        <v>0.25925925925925924</v>
      </c>
      <c r="BR40">
        <f>1-(($AP$34-$AN$35)/($AN$36-$AN$35))</f>
        <v>0.44444444444444442</v>
      </c>
      <c r="BS40">
        <f>1-(($AQ$35-$AN$35)/($AN$36-$AN$35))</f>
        <v>0.33333333333333337</v>
      </c>
      <c r="BT40">
        <f>1-(($AN$35-$AO$36)/($AO$37-$AO$36))</f>
        <v>0.31818181818181823</v>
      </c>
      <c r="BU40">
        <f>(($AP$33-$AO$36)/($AO$37-$AO$36))</f>
        <v>0.40909090909090912</v>
      </c>
      <c r="BV40">
        <f>(($AQ$34-$AO$36)/($AO$37-$AO$36))</f>
        <v>0.45454545454545453</v>
      </c>
      <c r="BW40">
        <f>(($AN$35-$AP$33)/($AP$34-$AP$33))</f>
        <v>0.2857142857142857</v>
      </c>
      <c r="BX40">
        <f>1-(($AO$37-$AP$33)/($AP$34-$AP$33))</f>
        <v>0.38095238095238093</v>
      </c>
      <c r="BY40">
        <f>(($AQ$34-$AP$33)/($AP$34-$AP$33))</f>
        <v>4.7619047619047616E-2</v>
      </c>
      <c r="BZ40">
        <f>(($AN$35-$AQ$34)/($AQ$35-$AQ$34))</f>
        <v>0.21739130434782608</v>
      </c>
      <c r="CA40">
        <f>1-(($AO$37-$AQ$34)/($AQ$35-$AQ$34))</f>
        <v>0.47826086956521741</v>
      </c>
      <c r="CB40">
        <f>1-(($AP$34-$AQ$34)/($AQ$35-$AQ$34))</f>
        <v>0.13043478260869568</v>
      </c>
    </row>
    <row r="41" spans="1:80" x14ac:dyDescent="0.25">
      <c r="A41">
        <v>40</v>
      </c>
      <c r="D41">
        <v>78.818132000000006</v>
      </c>
      <c r="E41" s="3">
        <v>2</v>
      </c>
      <c r="P41">
        <v>1</v>
      </c>
      <c r="Q41" t="str">
        <f t="shared" si="0"/>
        <v>2</v>
      </c>
      <c r="R41" t="s">
        <v>22</v>
      </c>
      <c r="X41" t="s">
        <v>274</v>
      </c>
      <c r="Y41" t="s">
        <v>262</v>
      </c>
      <c r="AN41">
        <v>896</v>
      </c>
      <c r="AO41">
        <v>853</v>
      </c>
      <c r="AP41">
        <v>930</v>
      </c>
      <c r="AQ41">
        <v>901</v>
      </c>
      <c r="AT41">
        <f>(($AO$38-$AN$36)/($AN$37-$AN$36))</f>
        <v>0.23809523809523808</v>
      </c>
      <c r="AU41">
        <f>(($AP$35-$AN$36)/($AN$37-$AN$36))</f>
        <v>0.61904761904761907</v>
      </c>
      <c r="AV41">
        <f>(($AQ$36-$AN$36)/($AN$37-$AN$36))</f>
        <v>0.66666666666666663</v>
      </c>
      <c r="AW41">
        <f>(($AN$36-$AO$37)/($AO$38-$AO$37))</f>
        <v>0.8</v>
      </c>
      <c r="AX41">
        <f>(($AP$34-$AO$37)/($AO$38-$AO$37))</f>
        <v>0.32</v>
      </c>
      <c r="AY41">
        <f>(($AQ$35-$AO$37)/($AO$38-$AO$37))</f>
        <v>0.44</v>
      </c>
      <c r="AZ41">
        <f>(($AN$36-$AP$34)/($AP$35-$AP$34))</f>
        <v>0.48</v>
      </c>
      <c r="BA41">
        <f>(($AO$38-$AP$34)/($AP$35-$AP$34))</f>
        <v>0.68</v>
      </c>
      <c r="BB41">
        <f>(($AQ$35-$AP$34)/($AP$35-$AP$34))</f>
        <v>0.12</v>
      </c>
      <c r="BC41">
        <f>(($AN$36-$AQ$35)/($AQ$36-$AQ$35))</f>
        <v>0.39130434782608697</v>
      </c>
      <c r="BD41">
        <f>(($AO$38-$AQ$35)/($AQ$36-$AQ$35))</f>
        <v>0.60869565217391308</v>
      </c>
      <c r="BE41">
        <f>(($AP$35-$AQ$35)/($AQ$36-$AQ$35))</f>
        <v>0.95652173913043481</v>
      </c>
      <c r="BG41" t="s">
        <v>22</v>
      </c>
      <c r="BH41">
        <v>219</v>
      </c>
      <c r="BI41">
        <f>($BH$50-$BH$47)/200</f>
        <v>0.09</v>
      </c>
      <c r="BQ41">
        <f>(($AO$38-$AN$36)/($AN$37-$AN$36))</f>
        <v>0.23809523809523808</v>
      </c>
      <c r="BR41">
        <f>1-(($AP$35-$AN$36)/($AN$37-$AN$36))</f>
        <v>0.38095238095238093</v>
      </c>
      <c r="BS41">
        <f>1-(($AQ$36-$AN$36)/($AN$37-$AN$36))</f>
        <v>0.33333333333333337</v>
      </c>
      <c r="BT41">
        <f>1-(($AN$36-$AO$37)/($AO$38-$AO$37))</f>
        <v>0.19999999999999996</v>
      </c>
      <c r="BU41">
        <f>(($AP$34-$AO$37)/($AO$38-$AO$37))</f>
        <v>0.32</v>
      </c>
      <c r="BV41">
        <f>(($AQ$35-$AO$37)/($AO$38-$AO$37))</f>
        <v>0.44</v>
      </c>
      <c r="BW41">
        <f>(($AN$36-$AP$34)/($AP$35-$AP$34))</f>
        <v>0.48</v>
      </c>
      <c r="BX41">
        <f>1-(($AO$38-$AP$34)/($AP$35-$AP$34))</f>
        <v>0.31999999999999995</v>
      </c>
      <c r="BY41">
        <f>(($AQ$35-$AP$34)/($AP$35-$AP$34))</f>
        <v>0.12</v>
      </c>
      <c r="BZ41">
        <f>(($AN$36-$AQ$35)/($AQ$36-$AQ$35))</f>
        <v>0.39130434782608697</v>
      </c>
      <c r="CA41">
        <f>1-(($AO$38-$AQ$35)/($AQ$36-$AQ$35))</f>
        <v>0.39130434782608692</v>
      </c>
      <c r="CB41">
        <f>1-(($AP$35-$AQ$35)/($AQ$36-$AQ$35))</f>
        <v>4.3478260869565188E-2</v>
      </c>
    </row>
    <row r="42" spans="1:80" x14ac:dyDescent="0.25">
      <c r="A42">
        <v>41</v>
      </c>
      <c r="D42">
        <v>78.791797000000003</v>
      </c>
      <c r="E42" s="3">
        <v>2</v>
      </c>
      <c r="P42">
        <v>1</v>
      </c>
      <c r="Q42" t="str">
        <f t="shared" si="0"/>
        <v>2</v>
      </c>
      <c r="R42" t="s">
        <v>22</v>
      </c>
      <c r="X42" t="s">
        <v>274</v>
      </c>
      <c r="Y42" t="s">
        <v>259</v>
      </c>
      <c r="AN42">
        <v>921</v>
      </c>
      <c r="AO42">
        <v>885</v>
      </c>
      <c r="AP42">
        <v>955</v>
      </c>
      <c r="AQ42">
        <v>929</v>
      </c>
      <c r="AT42">
        <f>(($AO$39-$AN$37)/($AN$38-$AN$37))</f>
        <v>0.23809523809523808</v>
      </c>
      <c r="AU42">
        <f>(($AP$36-$AN$37)/($AN$38-$AN$37))</f>
        <v>0.66666666666666663</v>
      </c>
      <c r="AV42">
        <f>(($AQ$37-$AN$37)/($AN$38-$AN$37))</f>
        <v>0.7142857142857143</v>
      </c>
      <c r="AW42">
        <f>(($AN$37-$AO$38)/($AO$39-$AO$38))</f>
        <v>0.76190476190476186</v>
      </c>
      <c r="AX42">
        <f>(($AP$35-$AO$38)/($AO$39-$AO$38))</f>
        <v>0.38095238095238093</v>
      </c>
      <c r="AY42">
        <f>(($AQ$36-$AO$38)/($AO$39-$AO$38))</f>
        <v>0.42857142857142855</v>
      </c>
      <c r="AZ42">
        <f>(($AN$37-$AP$35)/($AP$36-$AP$35))</f>
        <v>0.36363636363636365</v>
      </c>
      <c r="BA42">
        <f>(($AO$39-$AP$35)/($AP$36-$AP$35))</f>
        <v>0.59090909090909094</v>
      </c>
      <c r="BB42">
        <f>(($AQ$36-$AP$35)/($AP$36-$AP$35))</f>
        <v>4.5454545454545456E-2</v>
      </c>
      <c r="BC42">
        <f>(($AN$37-$AQ$36)/($AQ$37-$AQ$36))</f>
        <v>0.31818181818181818</v>
      </c>
      <c r="BD42">
        <f>(($AO$39-$AQ$36)/($AQ$37-$AQ$36))</f>
        <v>0.54545454545454541</v>
      </c>
      <c r="BE42">
        <f>(($AP$36-$AQ$36)/($AQ$37-$AQ$36))</f>
        <v>0.95454545454545459</v>
      </c>
      <c r="BG42" t="s">
        <v>22</v>
      </c>
      <c r="BH42">
        <v>221</v>
      </c>
      <c r="BI42">
        <f>($BH$51-$BH$48)/200</f>
        <v>8.5000000000000006E-2</v>
      </c>
      <c r="BQ42">
        <f>(($AO$39-$AN$37)/($AN$38-$AN$37))</f>
        <v>0.23809523809523808</v>
      </c>
      <c r="BR42">
        <f>1-(($AP$36-$AN$37)/($AN$38-$AN$37))</f>
        <v>0.33333333333333337</v>
      </c>
      <c r="BS42">
        <f>1-(($AQ$37-$AN$37)/($AN$38-$AN$37))</f>
        <v>0.2857142857142857</v>
      </c>
      <c r="BT42">
        <f>1-(($AN$37-$AO$38)/($AO$39-$AO$38))</f>
        <v>0.23809523809523814</v>
      </c>
      <c r="BU42">
        <f>(($AP$35-$AO$38)/($AO$39-$AO$38))</f>
        <v>0.38095238095238093</v>
      </c>
      <c r="BV42">
        <f>(($AQ$36-$AO$38)/($AO$39-$AO$38))</f>
        <v>0.42857142857142855</v>
      </c>
      <c r="BW42">
        <f>(($AN$37-$AP$35)/($AP$36-$AP$35))</f>
        <v>0.36363636363636365</v>
      </c>
      <c r="BX42">
        <f>1-(($AO$39-$AP$35)/($AP$36-$AP$35))</f>
        <v>0.40909090909090906</v>
      </c>
      <c r="BY42">
        <f>(($AQ$36-$AP$35)/($AP$36-$AP$35))</f>
        <v>4.5454545454545456E-2</v>
      </c>
      <c r="BZ42">
        <f>(($AN$37-$AQ$36)/($AQ$37-$AQ$36))</f>
        <v>0.31818181818181818</v>
      </c>
      <c r="CA42">
        <f>1-(($AO$39-$AQ$36)/($AQ$37-$AQ$36))</f>
        <v>0.45454545454545459</v>
      </c>
      <c r="CB42">
        <f>1-(($AP$36-$AQ$36)/($AQ$37-$AQ$36))</f>
        <v>4.5454545454545414E-2</v>
      </c>
    </row>
    <row r="43" spans="1:80" x14ac:dyDescent="0.25">
      <c r="A43">
        <v>42</v>
      </c>
      <c r="D43">
        <v>78.77777900000001</v>
      </c>
      <c r="E43" s="3">
        <v>2</v>
      </c>
      <c r="F43">
        <v>75.814080000000004</v>
      </c>
      <c r="G43" s="4">
        <v>3</v>
      </c>
      <c r="P43">
        <v>2</v>
      </c>
      <c r="Q43" t="str">
        <f t="shared" si="0"/>
        <v>23</v>
      </c>
      <c r="R43">
        <v>1</v>
      </c>
      <c r="X43" t="s">
        <v>274</v>
      </c>
      <c r="Y43" t="s">
        <v>260</v>
      </c>
      <c r="AB43" t="s">
        <v>275</v>
      </c>
      <c r="AC43" t="str">
        <f>CONCATENATE($R43,$R44,$R45,$R46)</f>
        <v>1423</v>
      </c>
      <c r="AN43">
        <v>946</v>
      </c>
      <c r="AO43">
        <v>914</v>
      </c>
      <c r="AP43">
        <v>976</v>
      </c>
      <c r="AQ43">
        <v>951</v>
      </c>
      <c r="AT43">
        <f>(($AO$40-$AN$38)/($AN$39-$AN$38))</f>
        <v>0.2857142857142857</v>
      </c>
      <c r="AU43">
        <f>(($AP$37-$AN$38)/($AN$39-$AN$38))</f>
        <v>0.7142857142857143</v>
      </c>
      <c r="AV43">
        <f>(($AQ$38-$AN$38)/($AN$39-$AN$38))</f>
        <v>0.76190476190476186</v>
      </c>
      <c r="AW43">
        <f>(($AN$38-$AO$39)/($AO$40-$AO$39))</f>
        <v>0.72727272727272729</v>
      </c>
      <c r="AX43">
        <f>(($AP$36-$AO$39)/($AO$40-$AO$39))</f>
        <v>0.40909090909090912</v>
      </c>
      <c r="AY43">
        <f>(($AQ$37-$AO$39)/($AO$40-$AO$39))</f>
        <v>0.45454545454545453</v>
      </c>
      <c r="AZ43">
        <f>(($AN$38-$AP$36)/($AP$37-$AP$36))</f>
        <v>0.31818181818181818</v>
      </c>
      <c r="BA43">
        <f>(($AO$40-$AP$36)/($AP$37-$AP$36))</f>
        <v>0.59090909090909094</v>
      </c>
      <c r="BB43">
        <f>(($AQ$37-$AP$36)/($AP$37-$AP$36))</f>
        <v>4.5454545454545456E-2</v>
      </c>
      <c r="BC43">
        <f>(($AN$38-$AQ$37)/($AQ$38-$AQ$37))</f>
        <v>0.27272727272727271</v>
      </c>
      <c r="BD43">
        <f>(($AO$40-$AQ$37)/($AQ$38-$AQ$37))</f>
        <v>0.54545454545454541</v>
      </c>
      <c r="BE43">
        <f>(($AP$37-$AQ$37)/($AQ$38-$AQ$37))</f>
        <v>0.95454545454545459</v>
      </c>
      <c r="BG43">
        <v>1</v>
      </c>
      <c r="BH43">
        <v>222</v>
      </c>
      <c r="BI43">
        <f>($BH$52-$BH$49)/200</f>
        <v>0.08</v>
      </c>
      <c r="BQ43">
        <f>(($AO$40-$AN$38)/($AN$39-$AN$38))</f>
        <v>0.2857142857142857</v>
      </c>
      <c r="BR43">
        <f>1-(($AP$37-$AN$38)/($AN$39-$AN$38))</f>
        <v>0.2857142857142857</v>
      </c>
      <c r="BS43">
        <f>1-(($AQ$38-$AN$38)/($AN$39-$AN$38))</f>
        <v>0.23809523809523814</v>
      </c>
      <c r="BT43">
        <f>1-(($AN$38-$AO$39)/($AO$40-$AO$39))</f>
        <v>0.27272727272727271</v>
      </c>
      <c r="BU43">
        <f>(($AP$36-$AO$39)/($AO$40-$AO$39))</f>
        <v>0.40909090909090912</v>
      </c>
      <c r="BV43">
        <f>(($AQ$37-$AO$39)/($AO$40-$AO$39))</f>
        <v>0.45454545454545453</v>
      </c>
      <c r="BW43">
        <f>(($AN$38-$AP$36)/($AP$37-$AP$36))</f>
        <v>0.31818181818181818</v>
      </c>
      <c r="BX43">
        <f>1-(($AO$40-$AP$36)/($AP$37-$AP$36))</f>
        <v>0.40909090909090906</v>
      </c>
      <c r="BY43">
        <f>(($AQ$37-$AP$36)/($AP$37-$AP$36))</f>
        <v>4.5454545454545456E-2</v>
      </c>
      <c r="BZ43">
        <f>(($AN$38-$AQ$37)/($AQ$38-$AQ$37))</f>
        <v>0.27272727272727271</v>
      </c>
      <c r="CA43">
        <f>1-(($AO$40-$AQ$37)/($AQ$38-$AQ$37))</f>
        <v>0.45454545454545459</v>
      </c>
      <c r="CB43">
        <f>1-(($AP$37-$AQ$37)/($AQ$38-$AQ$37))</f>
        <v>4.5454545454545414E-2</v>
      </c>
    </row>
    <row r="44" spans="1:80" x14ac:dyDescent="0.25">
      <c r="A44">
        <v>43</v>
      </c>
      <c r="D44">
        <v>78.765978000000004</v>
      </c>
      <c r="E44" s="3">
        <v>2</v>
      </c>
      <c r="F44">
        <v>75.778468000000004</v>
      </c>
      <c r="G44" s="4">
        <v>3</v>
      </c>
      <c r="P44">
        <v>2</v>
      </c>
      <c r="Q44" t="str">
        <f t="shared" si="0"/>
        <v>23</v>
      </c>
      <c r="R44">
        <v>4</v>
      </c>
      <c r="X44" t="s">
        <v>274</v>
      </c>
      <c r="Y44" t="s">
        <v>261</v>
      </c>
      <c r="AN44">
        <v>966</v>
      </c>
      <c r="AO44">
        <v>938</v>
      </c>
      <c r="AP44">
        <v>999</v>
      </c>
      <c r="AQ44">
        <v>974</v>
      </c>
      <c r="AW44">
        <f>(($AN$39-$AO$40)/($AO$41-$AO$40))</f>
        <v>0.65217391304347827</v>
      </c>
      <c r="AX44">
        <f>(($AP$37-$AO$40)/($AO$41-$AO$40))</f>
        <v>0.39130434782608697</v>
      </c>
      <c r="AY44">
        <f>(($AQ$38-$AO$40)/($AO$41-$AO$40))</f>
        <v>0.43478260869565216</v>
      </c>
      <c r="AZ44">
        <f>(($AN$39-$AP$37)/($AP$38-$AP$37))</f>
        <v>0.2608695652173913</v>
      </c>
      <c r="BA44">
        <f>(($AO$41-$AP$37)/($AP$38-$AP$37))</f>
        <v>0.60869565217391308</v>
      </c>
      <c r="BB44">
        <f>(($AQ$38-$AP$37)/($AP$38-$AP$37))</f>
        <v>4.3478260869565216E-2</v>
      </c>
      <c r="BC44">
        <f>(($AN$39-$AQ$38)/($AQ$39-$AQ$38))</f>
        <v>0.21739130434782608</v>
      </c>
      <c r="BD44">
        <f>(($AO$41-$AQ$38)/($AQ$39-$AQ$38))</f>
        <v>0.56521739130434778</v>
      </c>
      <c r="BE44">
        <f>(($AP$38-$AQ$38)/($AQ$39-$AQ$38))</f>
        <v>0.95652173913043481</v>
      </c>
      <c r="BG44">
        <v>4</v>
      </c>
      <c r="BH44">
        <v>223</v>
      </c>
      <c r="BI44">
        <f>($BH$53-$BH$50)/200</f>
        <v>0.08</v>
      </c>
      <c r="BT44">
        <f>1-(($AN$39-$AO$40)/($AO$41-$AO$40))</f>
        <v>0.34782608695652173</v>
      </c>
      <c r="BU44">
        <f>(($AP$37-$AO$40)/($AO$41-$AO$40))</f>
        <v>0.39130434782608697</v>
      </c>
      <c r="BV44">
        <f>(($AQ$38-$AO$40)/($AO$41-$AO$40))</f>
        <v>0.43478260869565216</v>
      </c>
      <c r="BW44">
        <f>(($AN$39-$AP$37)/($AP$38-$AP$37))</f>
        <v>0.2608695652173913</v>
      </c>
      <c r="BX44">
        <f>1-(($AO$41-$AP$37)/($AP$38-$AP$37))</f>
        <v>0.39130434782608692</v>
      </c>
      <c r="BY44">
        <f>(($AQ$38-$AP$37)/($AP$38-$AP$37))</f>
        <v>4.3478260869565216E-2</v>
      </c>
      <c r="BZ44">
        <f>(($AN$39-$AQ$38)/($AQ$39-$AQ$38))</f>
        <v>0.21739130434782608</v>
      </c>
      <c r="CA44">
        <f>1-(($AO$41-$AQ$38)/($AQ$39-$AQ$38))</f>
        <v>0.43478260869565222</v>
      </c>
      <c r="CB44">
        <f>1-(($AP$38-$AQ$38)/($AQ$39-$AQ$38))</f>
        <v>4.3478260869565188E-2</v>
      </c>
    </row>
    <row r="45" spans="1:80" x14ac:dyDescent="0.25">
      <c r="A45">
        <v>44</v>
      </c>
      <c r="D45">
        <v>78.815606000000002</v>
      </c>
      <c r="E45" s="3">
        <v>2</v>
      </c>
      <c r="F45">
        <v>75.756256000000008</v>
      </c>
      <c r="G45" s="4">
        <v>3</v>
      </c>
      <c r="P45">
        <v>2</v>
      </c>
      <c r="Q45" t="str">
        <f t="shared" si="0"/>
        <v>23</v>
      </c>
      <c r="R45">
        <v>2</v>
      </c>
      <c r="X45" t="s">
        <v>274</v>
      </c>
      <c r="Y45" t="s">
        <v>262</v>
      </c>
      <c r="AN45">
        <v>989</v>
      </c>
      <c r="AO45">
        <v>960</v>
      </c>
      <c r="AP45">
        <v>1021</v>
      </c>
      <c r="AQ45">
        <v>997</v>
      </c>
      <c r="BG45">
        <v>2</v>
      </c>
      <c r="BH45">
        <v>233</v>
      </c>
      <c r="BI45">
        <f>($BH$54-$BH$51)/200</f>
        <v>0.105</v>
      </c>
    </row>
    <row r="46" spans="1:80" x14ac:dyDescent="0.25">
      <c r="A46">
        <v>45</v>
      </c>
      <c r="D46">
        <v>78.815606000000002</v>
      </c>
      <c r="E46" s="3">
        <v>2</v>
      </c>
      <c r="F46">
        <v>75.716162000000011</v>
      </c>
      <c r="G46" s="4">
        <v>3</v>
      </c>
      <c r="H46">
        <v>78.336430000000007</v>
      </c>
      <c r="I46" s="5">
        <v>4</v>
      </c>
      <c r="P46">
        <v>3</v>
      </c>
      <c r="Q46" t="str">
        <f t="shared" si="0"/>
        <v>234</v>
      </c>
      <c r="R46">
        <v>3</v>
      </c>
      <c r="X46" t="s">
        <v>274</v>
      </c>
      <c r="Y46" t="s">
        <v>259</v>
      </c>
      <c r="AN46">
        <v>1012</v>
      </c>
      <c r="AO46">
        <v>982</v>
      </c>
      <c r="AP46">
        <v>1043</v>
      </c>
      <c r="AQ46">
        <v>1020</v>
      </c>
      <c r="BG46">
        <v>3</v>
      </c>
      <c r="BH46">
        <v>241</v>
      </c>
      <c r="BI46">
        <f>($BH$55-$BH$52)/200</f>
        <v>0.08</v>
      </c>
    </row>
    <row r="47" spans="1:80" x14ac:dyDescent="0.25">
      <c r="A47">
        <v>46</v>
      </c>
      <c r="F47">
        <v>75.719409000000013</v>
      </c>
      <c r="G47" s="4">
        <v>3</v>
      </c>
      <c r="H47">
        <v>78.311280000000011</v>
      </c>
      <c r="I47" s="5">
        <v>4</v>
      </c>
      <c r="P47">
        <v>2</v>
      </c>
      <c r="Q47" t="str">
        <f t="shared" si="0"/>
        <v>34</v>
      </c>
      <c r="R47">
        <v>4</v>
      </c>
      <c r="X47" t="s">
        <v>274</v>
      </c>
      <c r="Y47" t="s">
        <v>260</v>
      </c>
      <c r="AB47" t="s">
        <v>274</v>
      </c>
      <c r="AC47" t="str">
        <f>CONCATENATE($R47,$R48,$R49,$R50)</f>
        <v>4123</v>
      </c>
      <c r="AN47">
        <v>1035</v>
      </c>
      <c r="AO47">
        <v>1007</v>
      </c>
      <c r="AP47">
        <v>1065</v>
      </c>
      <c r="AQ47">
        <v>1042</v>
      </c>
      <c r="AT47">
        <f>(($AO$42-$AN$40)/($AN$41-$AN$40))</f>
        <v>0.62068965517241381</v>
      </c>
      <c r="AU47">
        <f>(($AP$39-$AN$40)/($AN$41-$AN$40))</f>
        <v>0.55172413793103448</v>
      </c>
      <c r="AV47">
        <f>(($AQ$40-$AN$40)/($AN$41-$AN$40))</f>
        <v>0.10344827586206896</v>
      </c>
      <c r="AW47">
        <f>(($AN$41-$AO$42)/($AO$43-$AO$42))</f>
        <v>0.37931034482758619</v>
      </c>
      <c r="AX47">
        <f>(($AP$40-$AO$42)/($AO$43-$AO$42))</f>
        <v>0.7931034482758621</v>
      </c>
      <c r="AY47">
        <f>(($AQ$41-$AO$42)/($AO$43-$AO$42))</f>
        <v>0.55172413793103448</v>
      </c>
      <c r="AZ47">
        <f>(($AN$41-$AP$39)/($AP$40-$AP$39))</f>
        <v>0.52</v>
      </c>
      <c r="BA47">
        <f>(($AO$42-$AP$39)/($AP$40-$AP$39))</f>
        <v>0.08</v>
      </c>
      <c r="BB47">
        <f>(($AQ$41-$AP$39)/($AP$40-$AP$39))</f>
        <v>0.72</v>
      </c>
      <c r="BC47">
        <f>(($AN$41-$AQ$40)/($AQ$41-$AQ$40))</f>
        <v>0.83870967741935487</v>
      </c>
      <c r="BD47">
        <f>(($AO$42-$AQ$40)/($AQ$41-$AQ$40))</f>
        <v>0.4838709677419355</v>
      </c>
      <c r="BE47">
        <f>(($AP$39-$AQ$40)/($AQ$41-$AQ$40))</f>
        <v>0.41935483870967744</v>
      </c>
      <c r="BG47">
        <v>4</v>
      </c>
      <c r="BH47">
        <v>245</v>
      </c>
      <c r="BI47">
        <f>($BH$56-$BH$53)/200</f>
        <v>7.4999999999999997E-2</v>
      </c>
      <c r="BQ47">
        <f>1-(($AO$42-$AN$40)/($AN$41-$AN$40))</f>
        <v>0.37931034482758619</v>
      </c>
      <c r="BR47">
        <f>1-(($AP$39-$AN$40)/($AN$41-$AN$40))</f>
        <v>0.44827586206896552</v>
      </c>
      <c r="BS47">
        <f>(($AQ$40-$AN$40)/($AN$41-$AN$40))</f>
        <v>0.10344827586206896</v>
      </c>
      <c r="BT47">
        <f>(($AN$41-$AO$42)/($AO$43-$AO$42))</f>
        <v>0.37931034482758619</v>
      </c>
      <c r="BU47">
        <f>1-(($AP$40-$AO$42)/($AO$43-$AO$42))</f>
        <v>0.2068965517241379</v>
      </c>
      <c r="BV47">
        <f>1-(($AQ$41-$AO$42)/($AO$43-$AO$42))</f>
        <v>0.44827586206896552</v>
      </c>
      <c r="BW47">
        <f>1-(($AN$41-$AP$39)/($AP$40-$AP$39))</f>
        <v>0.48</v>
      </c>
      <c r="BX47">
        <f>(($AO$42-$AP$39)/($AP$40-$AP$39))</f>
        <v>0.08</v>
      </c>
      <c r="BY47">
        <f>1-(($AQ$41-$AP$39)/($AP$40-$AP$39))</f>
        <v>0.28000000000000003</v>
      </c>
      <c r="BZ47">
        <f>1-(($AN$41-$AQ$40)/($AQ$41-$AQ$40))</f>
        <v>0.16129032258064513</v>
      </c>
      <c r="CA47">
        <f>(($AO$42-$AQ$40)/($AQ$41-$AQ$40))</f>
        <v>0.4838709677419355</v>
      </c>
      <c r="CB47">
        <f>(($AP$39-$AQ$40)/($AQ$41-$AQ$40))</f>
        <v>0.41935483870967744</v>
      </c>
    </row>
    <row r="48" spans="1:80" x14ac:dyDescent="0.25">
      <c r="A48">
        <v>47</v>
      </c>
      <c r="F48">
        <v>75.718738999999999</v>
      </c>
      <c r="G48" s="4">
        <v>3</v>
      </c>
      <c r="H48">
        <v>78.333338000000012</v>
      </c>
      <c r="I48" s="5">
        <v>4</v>
      </c>
      <c r="P48">
        <v>2</v>
      </c>
      <c r="Q48" t="str">
        <f t="shared" si="0"/>
        <v>34</v>
      </c>
      <c r="R48">
        <v>1</v>
      </c>
      <c r="X48" t="s">
        <v>274</v>
      </c>
      <c r="Y48" t="s">
        <v>261</v>
      </c>
      <c r="AN48">
        <v>1056</v>
      </c>
      <c r="AO48">
        <v>1029</v>
      </c>
      <c r="AP48">
        <v>1088</v>
      </c>
      <c r="AQ48">
        <v>1064</v>
      </c>
      <c r="AT48">
        <f>(($AO$43-$AN$41)/($AN$42-$AN$41))</f>
        <v>0.72</v>
      </c>
      <c r="AU48">
        <f>(($AP$40-$AN$41)/($AN$42-$AN$41))</f>
        <v>0.48</v>
      </c>
      <c r="AV48">
        <f>(($AQ$41-$AN$41)/($AN$42-$AN$41))</f>
        <v>0.2</v>
      </c>
      <c r="AW48">
        <f>(($AN$42-$AO$43)/($AO$44-$AO$43))</f>
        <v>0.29166666666666669</v>
      </c>
      <c r="AX48">
        <f>(($AP$41-$AO$43)/($AO$44-$AO$43))</f>
        <v>0.66666666666666663</v>
      </c>
      <c r="AY48">
        <f>(($AQ$42-$AO$43)/($AO$44-$AO$43))</f>
        <v>0.625</v>
      </c>
      <c r="AZ48">
        <f>(($AN$42-$AP$40)/($AP$41-$AP$40))</f>
        <v>0.59090909090909094</v>
      </c>
      <c r="BA48">
        <f>(($AO$43-$AP$40)/($AP$41-$AP$40))</f>
        <v>0.27272727272727271</v>
      </c>
      <c r="BB48">
        <f>(($AQ$42-$AP$40)/($AP$41-$AP$40))</f>
        <v>0.95454545454545459</v>
      </c>
      <c r="BC48">
        <f>(($AN$42-$AQ$41)/($AQ$42-$AQ$41))</f>
        <v>0.7142857142857143</v>
      </c>
      <c r="BD48">
        <f>(($AO$43-$AQ$41)/($AQ$42-$AQ$41))</f>
        <v>0.4642857142857143</v>
      </c>
      <c r="BE48">
        <f>(($AP$40-$AQ$41)/($AQ$42-$AQ$41))</f>
        <v>0.25</v>
      </c>
      <c r="BG48">
        <v>1</v>
      </c>
      <c r="BH48">
        <v>248</v>
      </c>
      <c r="BI48">
        <f>($BH$57-$BH$54)/200</f>
        <v>0.08</v>
      </c>
      <c r="BQ48">
        <f>1-(($AO$43-$AN$41)/($AN$42-$AN$41))</f>
        <v>0.28000000000000003</v>
      </c>
      <c r="BR48">
        <f>(($AP$40-$AN$41)/($AN$42-$AN$41))</f>
        <v>0.48</v>
      </c>
      <c r="BS48">
        <f>(($AQ$41-$AN$41)/($AN$42-$AN$41))</f>
        <v>0.2</v>
      </c>
      <c r="BT48">
        <f>(($AN$42-$AO$43)/($AO$44-$AO$43))</f>
        <v>0.29166666666666669</v>
      </c>
      <c r="BU48">
        <f>1-(($AP$41-$AO$43)/($AO$44-$AO$43))</f>
        <v>0.33333333333333337</v>
      </c>
      <c r="BV48">
        <f>1-(($AQ$42-$AO$43)/($AO$44-$AO$43))</f>
        <v>0.375</v>
      </c>
      <c r="BW48">
        <f>1-(($AN$42-$AP$40)/($AP$41-$AP$40))</f>
        <v>0.40909090909090906</v>
      </c>
      <c r="BX48">
        <f>(($AO$43-$AP$40)/($AP$41-$AP$40))</f>
        <v>0.27272727272727271</v>
      </c>
      <c r="BY48">
        <f>1-(($AQ$42-$AP$40)/($AP$41-$AP$40))</f>
        <v>4.5454545454545414E-2</v>
      </c>
      <c r="BZ48">
        <f>1-(($AN$42-$AQ$41)/($AQ$42-$AQ$41))</f>
        <v>0.2857142857142857</v>
      </c>
      <c r="CA48">
        <f>(($AO$43-$AQ$41)/($AQ$42-$AQ$41))</f>
        <v>0.4642857142857143</v>
      </c>
      <c r="CB48">
        <f>(($AP$40-$AQ$41)/($AQ$42-$AQ$41))</f>
        <v>0.25</v>
      </c>
    </row>
    <row r="49" spans="1:80" x14ac:dyDescent="0.25">
      <c r="A49">
        <v>48</v>
      </c>
      <c r="F49">
        <v>75.736725000000007</v>
      </c>
      <c r="G49" s="4">
        <v>3</v>
      </c>
      <c r="H49">
        <v>78.315506000000013</v>
      </c>
      <c r="I49" s="5">
        <v>4</v>
      </c>
      <c r="P49">
        <v>2</v>
      </c>
      <c r="Q49" t="str">
        <f t="shared" si="0"/>
        <v>34</v>
      </c>
      <c r="R49">
        <v>2</v>
      </c>
      <c r="X49" t="s">
        <v>274</v>
      </c>
      <c r="Y49" t="s">
        <v>262</v>
      </c>
      <c r="AN49">
        <v>1079</v>
      </c>
      <c r="AO49">
        <v>1051</v>
      </c>
      <c r="AP49">
        <v>1113</v>
      </c>
      <c r="AQ49">
        <v>1087</v>
      </c>
      <c r="AT49">
        <f>(($AO$44-$AN$42)/($AN$43-$AN$42))</f>
        <v>0.68</v>
      </c>
      <c r="AU49">
        <f>(($AP$41-$AN$42)/($AN$43-$AN$42))</f>
        <v>0.36</v>
      </c>
      <c r="AV49">
        <f>(($AQ$42-$AN$42)/($AN$43-$AN$42))</f>
        <v>0.32</v>
      </c>
      <c r="AW49">
        <f>(($AN$43-$AO$44)/($AO$45-$AO$44))</f>
        <v>0.36363636363636365</v>
      </c>
      <c r="AX49">
        <f>(($AP$42-$AO$44)/($AO$45-$AO$44))</f>
        <v>0.77272727272727271</v>
      </c>
      <c r="AY49">
        <f>(($AQ$43-$AO$44)/($AO$45-$AO$44))</f>
        <v>0.59090909090909094</v>
      </c>
      <c r="AZ49">
        <f>(($AN$43-$AP$41)/($AP$42-$AP$41))</f>
        <v>0.64</v>
      </c>
      <c r="BA49">
        <f>(($AO$44-$AP$41)/($AP$42-$AP$41))</f>
        <v>0.32</v>
      </c>
      <c r="BB49">
        <f>(($AQ$43-$AP$41)/($AP$42-$AP$41))</f>
        <v>0.84</v>
      </c>
      <c r="BC49">
        <f>(($AN$43-$AQ$42)/($AQ$43-$AQ$42))</f>
        <v>0.77272727272727271</v>
      </c>
      <c r="BD49">
        <f>(($AO$44-$AQ$42)/($AQ$43-$AQ$42))</f>
        <v>0.40909090909090912</v>
      </c>
      <c r="BE49">
        <f>(($AP$41-$AQ$42)/($AQ$43-$AQ$42))</f>
        <v>4.5454545454545456E-2</v>
      </c>
      <c r="BG49">
        <v>2</v>
      </c>
      <c r="BH49">
        <v>256</v>
      </c>
      <c r="BI49">
        <f>($BH$58-$BH$55)/200</f>
        <v>0.1</v>
      </c>
      <c r="BQ49">
        <f>1-(($AO$44-$AN$42)/($AN$43-$AN$42))</f>
        <v>0.31999999999999995</v>
      </c>
      <c r="BR49">
        <f>(($AP$41-$AN$42)/($AN$43-$AN$42))</f>
        <v>0.36</v>
      </c>
      <c r="BS49">
        <f>(($AQ$42-$AN$42)/($AN$43-$AN$42))</f>
        <v>0.32</v>
      </c>
      <c r="BT49">
        <f>(($AN$43-$AO$44)/($AO$45-$AO$44))</f>
        <v>0.36363636363636365</v>
      </c>
      <c r="BU49">
        <f>1-(($AP$42-$AO$44)/($AO$45-$AO$44))</f>
        <v>0.22727272727272729</v>
      </c>
      <c r="BV49">
        <f>1-(($AQ$43-$AO$44)/($AO$45-$AO$44))</f>
        <v>0.40909090909090906</v>
      </c>
      <c r="BW49">
        <f>1-(($AN$43-$AP$41)/($AP$42-$AP$41))</f>
        <v>0.36</v>
      </c>
      <c r="BX49">
        <f>(($AO$44-$AP$41)/($AP$42-$AP$41))</f>
        <v>0.32</v>
      </c>
      <c r="BY49">
        <f>1-(($AQ$43-$AP$41)/($AP$42-$AP$41))</f>
        <v>0.16000000000000003</v>
      </c>
      <c r="BZ49">
        <f>1-(($AN$43-$AQ$42)/($AQ$43-$AQ$42))</f>
        <v>0.22727272727272729</v>
      </c>
      <c r="CA49">
        <f>(($AO$44-$AQ$42)/($AQ$43-$AQ$42))</f>
        <v>0.40909090909090912</v>
      </c>
      <c r="CB49">
        <f>(($AP$41-$AQ$42)/($AQ$43-$AQ$42))</f>
        <v>4.5454545454545456E-2</v>
      </c>
    </row>
    <row r="50" spans="1:80" x14ac:dyDescent="0.25">
      <c r="A50">
        <v>49</v>
      </c>
      <c r="F50">
        <v>75.731417000000008</v>
      </c>
      <c r="G50" s="4">
        <v>3</v>
      </c>
      <c r="H50">
        <v>78.337152000000003</v>
      </c>
      <c r="I50" s="5">
        <v>4</v>
      </c>
      <c r="P50">
        <v>2</v>
      </c>
      <c r="Q50" t="str">
        <f t="shared" si="0"/>
        <v>34</v>
      </c>
      <c r="R50">
        <v>3</v>
      </c>
      <c r="X50" t="s">
        <v>274</v>
      </c>
      <c r="Y50" t="s">
        <v>259</v>
      </c>
      <c r="AN50">
        <v>1100</v>
      </c>
      <c r="AO50">
        <v>1072</v>
      </c>
      <c r="AP50">
        <v>1121</v>
      </c>
      <c r="AQ50">
        <v>1110</v>
      </c>
      <c r="AT50">
        <f>(($AO$45-$AN$43)/($AN$44-$AN$43))</f>
        <v>0.7</v>
      </c>
      <c r="AU50">
        <f>(($AP$42-$AN$43)/($AN$44-$AN$43))</f>
        <v>0.45</v>
      </c>
      <c r="AV50">
        <f>(($AQ$43-$AN$43)/($AN$44-$AN$43))</f>
        <v>0.25</v>
      </c>
      <c r="AW50">
        <f>(($AN$44-$AO$45)/($AO$46-$AO$45))</f>
        <v>0.27272727272727271</v>
      </c>
      <c r="AX50">
        <f>(($AP$43-$AO$45)/($AO$46-$AO$45))</f>
        <v>0.72727272727272729</v>
      </c>
      <c r="AY50">
        <f>(($AQ$44-$AO$45)/($AO$46-$AO$45))</f>
        <v>0.63636363636363635</v>
      </c>
      <c r="AZ50">
        <f>(($AN$44-$AP$42)/($AP$43-$AP$42))</f>
        <v>0.52380952380952384</v>
      </c>
      <c r="BA50">
        <f>(($AO$45-$AP$42)/($AP$43-$AP$42))</f>
        <v>0.23809523809523808</v>
      </c>
      <c r="BB50">
        <f>(($AQ$44-$AP$42)/($AP$43-$AP$42))</f>
        <v>0.90476190476190477</v>
      </c>
      <c r="BC50">
        <f>(($AN$44-$AQ$43)/($AQ$44-$AQ$43))</f>
        <v>0.65217391304347827</v>
      </c>
      <c r="BD50">
        <f>(($AO$45-$AQ$43)/($AQ$44-$AQ$43))</f>
        <v>0.39130434782608697</v>
      </c>
      <c r="BE50">
        <f>(($AP$42-$AQ$43)/($AQ$44-$AQ$43))</f>
        <v>0.17391304347826086</v>
      </c>
      <c r="BG50">
        <v>3</v>
      </c>
      <c r="BH50">
        <v>263</v>
      </c>
      <c r="BI50">
        <f>($BH$59-$BH$56)/200</f>
        <v>0.08</v>
      </c>
      <c r="BQ50">
        <f>1-(($AO$45-$AN$43)/($AN$44-$AN$43))</f>
        <v>0.30000000000000004</v>
      </c>
      <c r="BR50">
        <f>(($AP$42-$AN$43)/($AN$44-$AN$43))</f>
        <v>0.45</v>
      </c>
      <c r="BS50">
        <f>(($AQ$43-$AN$43)/($AN$44-$AN$43))</f>
        <v>0.25</v>
      </c>
      <c r="BT50">
        <f>(($AN$44-$AO$45)/($AO$46-$AO$45))</f>
        <v>0.27272727272727271</v>
      </c>
      <c r="BU50">
        <f>1-(($AP$43-$AO$45)/($AO$46-$AO$45))</f>
        <v>0.27272727272727271</v>
      </c>
      <c r="BV50">
        <f>1-(($AQ$44-$AO$45)/($AO$46-$AO$45))</f>
        <v>0.36363636363636365</v>
      </c>
      <c r="BW50">
        <f>1-(($AN$44-$AP$42)/($AP$43-$AP$42))</f>
        <v>0.47619047619047616</v>
      </c>
      <c r="BX50">
        <f>(($AO$45-$AP$42)/($AP$43-$AP$42))</f>
        <v>0.23809523809523808</v>
      </c>
      <c r="BY50">
        <f>1-(($AQ$44-$AP$42)/($AP$43-$AP$42))</f>
        <v>9.5238095238095233E-2</v>
      </c>
      <c r="BZ50">
        <f>1-(($AN$44-$AQ$43)/($AQ$44-$AQ$43))</f>
        <v>0.34782608695652173</v>
      </c>
      <c r="CA50">
        <f>(($AO$45-$AQ$43)/($AQ$44-$AQ$43))</f>
        <v>0.39130434782608697</v>
      </c>
      <c r="CB50">
        <f>(($AP$42-$AQ$43)/($AQ$44-$AQ$43))</f>
        <v>0.17391304347826086</v>
      </c>
    </row>
    <row r="51" spans="1:80" x14ac:dyDescent="0.25">
      <c r="A51">
        <v>50</v>
      </c>
      <c r="F51">
        <v>75.746310000000008</v>
      </c>
      <c r="G51" s="4">
        <v>3</v>
      </c>
      <c r="H51">
        <v>78.329060000000013</v>
      </c>
      <c r="I51" s="5">
        <v>4</v>
      </c>
      <c r="P51">
        <v>2</v>
      </c>
      <c r="Q51" t="str">
        <f t="shared" si="0"/>
        <v>34</v>
      </c>
      <c r="R51">
        <v>4</v>
      </c>
      <c r="X51" t="s">
        <v>274</v>
      </c>
      <c r="Y51" t="s">
        <v>260</v>
      </c>
      <c r="AB51" t="s">
        <v>274</v>
      </c>
      <c r="AC51" t="str">
        <f>CONCATENATE($R51,$R52,$R53,$R54)</f>
        <v>4123</v>
      </c>
      <c r="AN51">
        <v>1136</v>
      </c>
      <c r="AO51">
        <v>1093</v>
      </c>
      <c r="AP51">
        <v>1150</v>
      </c>
      <c r="AQ51">
        <v>1131</v>
      </c>
      <c r="AT51">
        <f>(($AO$46-$AN$44)/($AN$45-$AN$44))</f>
        <v>0.69565217391304346</v>
      </c>
      <c r="AU51">
        <f>(($AP$43-$AN$44)/($AN$45-$AN$44))</f>
        <v>0.43478260869565216</v>
      </c>
      <c r="AV51">
        <f>(($AQ$44-$AN$44)/($AN$45-$AN$44))</f>
        <v>0.34782608695652173</v>
      </c>
      <c r="AW51">
        <f>(($AN$45-$AO$46)/($AO$47-$AO$46))</f>
        <v>0.28000000000000003</v>
      </c>
      <c r="AX51">
        <f>(($AP$44-$AO$46)/($AO$47-$AO$46))</f>
        <v>0.68</v>
      </c>
      <c r="AY51">
        <f>(($AQ$45-$AO$46)/($AO$47-$AO$46))</f>
        <v>0.6</v>
      </c>
      <c r="AZ51">
        <f>(($AN$45-$AP$43)/($AP$44-$AP$43))</f>
        <v>0.56521739130434778</v>
      </c>
      <c r="BA51">
        <f>(($AO$46-$AP$43)/($AP$44-$AP$43))</f>
        <v>0.2608695652173913</v>
      </c>
      <c r="BB51">
        <f>(($AQ$45-$AP$43)/($AP$44-$AP$43))</f>
        <v>0.91304347826086951</v>
      </c>
      <c r="BC51">
        <f>(($AN$45-$AQ$44)/($AQ$45-$AQ$44))</f>
        <v>0.65217391304347827</v>
      </c>
      <c r="BD51">
        <f>(($AO$46-$AQ$44)/($AQ$45-$AQ$44))</f>
        <v>0.34782608695652173</v>
      </c>
      <c r="BE51">
        <f>(($AP$43-$AQ$44)/($AQ$45-$AQ$44))</f>
        <v>8.6956521739130432E-2</v>
      </c>
      <c r="BG51">
        <v>4</v>
      </c>
      <c r="BH51">
        <v>265</v>
      </c>
      <c r="BI51">
        <f>($BH$60-$BH$57)/200</f>
        <v>6.5000000000000002E-2</v>
      </c>
      <c r="BQ51">
        <f>1-(($AO$46-$AN$44)/($AN$45-$AN$44))</f>
        <v>0.30434782608695654</v>
      </c>
      <c r="BR51">
        <f>(($AP$43-$AN$44)/($AN$45-$AN$44))</f>
        <v>0.43478260869565216</v>
      </c>
      <c r="BS51">
        <f>(($AQ$44-$AN$44)/($AN$45-$AN$44))</f>
        <v>0.34782608695652173</v>
      </c>
      <c r="BT51">
        <f>(($AN$45-$AO$46)/($AO$47-$AO$46))</f>
        <v>0.28000000000000003</v>
      </c>
      <c r="BU51">
        <f>1-(($AP$44-$AO$46)/($AO$47-$AO$46))</f>
        <v>0.31999999999999995</v>
      </c>
      <c r="BV51">
        <f>1-(($AQ$45-$AO$46)/($AO$47-$AO$46))</f>
        <v>0.4</v>
      </c>
      <c r="BW51">
        <f>1-(($AN$45-$AP$43)/($AP$44-$AP$43))</f>
        <v>0.43478260869565222</v>
      </c>
      <c r="BX51">
        <f>(($AO$46-$AP$43)/($AP$44-$AP$43))</f>
        <v>0.2608695652173913</v>
      </c>
      <c r="BY51">
        <f>1-(($AQ$45-$AP$43)/($AP$44-$AP$43))</f>
        <v>8.6956521739130488E-2</v>
      </c>
      <c r="BZ51">
        <f>1-(($AN$45-$AQ$44)/($AQ$45-$AQ$44))</f>
        <v>0.34782608695652173</v>
      </c>
      <c r="CA51">
        <f>(($AO$46-$AQ$44)/($AQ$45-$AQ$44))</f>
        <v>0.34782608695652173</v>
      </c>
      <c r="CB51">
        <f>(($AP$43-$AQ$44)/($AQ$45-$AQ$44))</f>
        <v>8.6956521739130432E-2</v>
      </c>
    </row>
    <row r="52" spans="1:80" x14ac:dyDescent="0.25">
      <c r="A52">
        <v>51</v>
      </c>
      <c r="F52">
        <v>75.814080000000004</v>
      </c>
      <c r="G52" s="4">
        <v>3</v>
      </c>
      <c r="H52">
        <v>78.286235000000005</v>
      </c>
      <c r="I52" s="5">
        <v>4</v>
      </c>
      <c r="P52">
        <v>2</v>
      </c>
      <c r="Q52" t="str">
        <f t="shared" si="0"/>
        <v>34</v>
      </c>
      <c r="R52">
        <v>1</v>
      </c>
      <c r="X52" t="s">
        <v>274</v>
      </c>
      <c r="Y52" t="s">
        <v>261</v>
      </c>
      <c r="AN52">
        <v>1161</v>
      </c>
      <c r="AO52">
        <v>1117</v>
      </c>
      <c r="AP52">
        <v>1175</v>
      </c>
      <c r="AQ52">
        <v>1155</v>
      </c>
      <c r="AT52">
        <f>(($AO$47-$AN$45)/($AN$46-$AN$45))</f>
        <v>0.78260869565217395</v>
      </c>
      <c r="AU52">
        <f>(($AP$44-$AN$45)/($AN$46-$AN$45))</f>
        <v>0.43478260869565216</v>
      </c>
      <c r="AV52">
        <f>(($AQ$45-$AN$45)/($AN$46-$AN$45))</f>
        <v>0.34782608695652173</v>
      </c>
      <c r="AW52">
        <f>(($AN$46-$AO$47)/($AO$48-$AO$47))</f>
        <v>0.22727272727272727</v>
      </c>
      <c r="AX52">
        <f>(($AP$45-$AO$47)/($AO$48-$AO$47))</f>
        <v>0.63636363636363635</v>
      </c>
      <c r="AY52">
        <f>(($AQ$46-$AO$47)/($AO$48-$AO$47))</f>
        <v>0.59090909090909094</v>
      </c>
      <c r="AZ52">
        <f>(($AN$46-$AP$44)/($AP$45-$AP$44))</f>
        <v>0.59090909090909094</v>
      </c>
      <c r="BA52">
        <f>(($AO$47-$AP$44)/($AP$45-$AP$44))</f>
        <v>0.36363636363636365</v>
      </c>
      <c r="BB52">
        <f>(($AQ$46-$AP$44)/($AP$45-$AP$44))</f>
        <v>0.95454545454545459</v>
      </c>
      <c r="BC52">
        <f>(($AN$46-$AQ$45)/($AQ$46-$AQ$45))</f>
        <v>0.65217391304347827</v>
      </c>
      <c r="BD52">
        <f>(($AO$47-$AQ$45)/($AQ$46-$AQ$45))</f>
        <v>0.43478260869565216</v>
      </c>
      <c r="BE52">
        <f>(($AP$44-$AQ$45)/($AQ$46-$AQ$45))</f>
        <v>8.6956521739130432E-2</v>
      </c>
      <c r="BG52">
        <v>1</v>
      </c>
      <c r="BH52">
        <v>272</v>
      </c>
      <c r="BI52">
        <f>($BH$61-$BH$58)/200</f>
        <v>7.4999999999999997E-2</v>
      </c>
      <c r="BQ52">
        <f>1-(($AO$47-$AN$45)/($AN$46-$AN$45))</f>
        <v>0.21739130434782605</v>
      </c>
      <c r="BR52">
        <f>(($AP$44-$AN$45)/($AN$46-$AN$45))</f>
        <v>0.43478260869565216</v>
      </c>
      <c r="BS52">
        <f>(($AQ$45-$AN$45)/($AN$46-$AN$45))</f>
        <v>0.34782608695652173</v>
      </c>
      <c r="BT52">
        <f>(($AN$46-$AO$47)/($AO$48-$AO$47))</f>
        <v>0.22727272727272727</v>
      </c>
      <c r="BU52">
        <f>1-(($AP$45-$AO$47)/($AO$48-$AO$47))</f>
        <v>0.36363636363636365</v>
      </c>
      <c r="BV52">
        <f>1-(($AQ$46-$AO$47)/($AO$48-$AO$47))</f>
        <v>0.40909090909090906</v>
      </c>
      <c r="BW52">
        <f>1-(($AN$46-$AP$44)/($AP$45-$AP$44))</f>
        <v>0.40909090909090906</v>
      </c>
      <c r="BX52">
        <f>(($AO$47-$AP$44)/($AP$45-$AP$44))</f>
        <v>0.36363636363636365</v>
      </c>
      <c r="BY52">
        <f>1-(($AQ$46-$AP$44)/($AP$45-$AP$44))</f>
        <v>4.5454545454545414E-2</v>
      </c>
      <c r="BZ52">
        <f>1-(($AN$46-$AQ$45)/($AQ$46-$AQ$45))</f>
        <v>0.34782608695652173</v>
      </c>
      <c r="CA52">
        <f>(($AO$47-$AQ$45)/($AQ$46-$AQ$45))</f>
        <v>0.43478260869565216</v>
      </c>
      <c r="CB52">
        <f>(($AP$44-$AQ$45)/($AQ$46-$AQ$45))</f>
        <v>8.6956521739130432E-2</v>
      </c>
    </row>
    <row r="53" spans="1:80" x14ac:dyDescent="0.25">
      <c r="A53">
        <v>52</v>
      </c>
      <c r="H53">
        <v>78.301849000000004</v>
      </c>
      <c r="I53" s="5">
        <v>4</v>
      </c>
      <c r="P53">
        <v>1</v>
      </c>
      <c r="Q53" t="str">
        <f t="shared" si="0"/>
        <v>4</v>
      </c>
      <c r="R53">
        <v>2</v>
      </c>
      <c r="X53" t="s">
        <v>274</v>
      </c>
      <c r="Y53" t="s">
        <v>262</v>
      </c>
      <c r="AN53">
        <v>1185</v>
      </c>
      <c r="AO53">
        <v>1146</v>
      </c>
      <c r="AP53">
        <v>1199</v>
      </c>
      <c r="AQ53">
        <v>1177</v>
      </c>
      <c r="AT53">
        <f>(($AO$48-$AN$46)/($AN$47-$AN$46))</f>
        <v>0.73913043478260865</v>
      </c>
      <c r="AU53">
        <f>(($AP$45-$AN$46)/($AN$47-$AN$46))</f>
        <v>0.39130434782608697</v>
      </c>
      <c r="AV53">
        <f>(($AQ$46-$AN$46)/($AN$47-$AN$46))</f>
        <v>0.34782608695652173</v>
      </c>
      <c r="AW53">
        <f>(($AN$47-$AO$48)/($AO$49-$AO$48))</f>
        <v>0.27272727272727271</v>
      </c>
      <c r="AX53">
        <f>(($AP$46-$AO$48)/($AO$49-$AO$48))</f>
        <v>0.63636363636363635</v>
      </c>
      <c r="AY53">
        <f>(($AQ$47-$AO$48)/($AO$49-$AO$48))</f>
        <v>0.59090909090909094</v>
      </c>
      <c r="AZ53">
        <f>(($AN$47-$AP$45)/($AP$46-$AP$45))</f>
        <v>0.63636363636363635</v>
      </c>
      <c r="BA53">
        <f>(($AO$48-$AP$45)/($AP$46-$AP$45))</f>
        <v>0.36363636363636365</v>
      </c>
      <c r="BB53">
        <f>(($AQ$47-$AP$45)/($AP$46-$AP$45))</f>
        <v>0.95454545454545459</v>
      </c>
      <c r="BC53">
        <f>(($AN$47-$AQ$46)/($AQ$47-$AQ$46))</f>
        <v>0.68181818181818177</v>
      </c>
      <c r="BD53">
        <f>(($AO$48-$AQ$46)/($AQ$47-$AQ$46))</f>
        <v>0.40909090909090912</v>
      </c>
      <c r="BE53">
        <f>(($AP$45-$AQ$46)/($AQ$47-$AQ$46))</f>
        <v>4.5454545454545456E-2</v>
      </c>
      <c r="BG53">
        <v>2</v>
      </c>
      <c r="BH53">
        <v>279</v>
      </c>
      <c r="BI53">
        <f>($BH$62-$BH$59)/200</f>
        <v>0.1</v>
      </c>
      <c r="BQ53">
        <f>1-(($AO$48-$AN$46)/($AN$47-$AN$46))</f>
        <v>0.26086956521739135</v>
      </c>
      <c r="BR53">
        <f>(($AP$45-$AN$46)/($AN$47-$AN$46))</f>
        <v>0.39130434782608697</v>
      </c>
      <c r="BS53">
        <f>(($AQ$46-$AN$46)/($AN$47-$AN$46))</f>
        <v>0.34782608695652173</v>
      </c>
      <c r="BT53">
        <f>(($AN$47-$AO$48)/($AO$49-$AO$48))</f>
        <v>0.27272727272727271</v>
      </c>
      <c r="BU53">
        <f>1-(($AP$46-$AO$48)/($AO$49-$AO$48))</f>
        <v>0.36363636363636365</v>
      </c>
      <c r="BV53">
        <f>1-(($AQ$47-$AO$48)/($AO$49-$AO$48))</f>
        <v>0.40909090909090906</v>
      </c>
      <c r="BW53">
        <f>1-(($AN$47-$AP$45)/($AP$46-$AP$45))</f>
        <v>0.36363636363636365</v>
      </c>
      <c r="BX53">
        <f>(($AO$48-$AP$45)/($AP$46-$AP$45))</f>
        <v>0.36363636363636365</v>
      </c>
      <c r="BY53">
        <f>1-(($AQ$47-$AP$45)/($AP$46-$AP$45))</f>
        <v>4.5454545454545414E-2</v>
      </c>
      <c r="BZ53">
        <f>1-(($AN$47-$AQ$46)/($AQ$47-$AQ$46))</f>
        <v>0.31818181818181823</v>
      </c>
      <c r="CA53">
        <f>(($AO$48-$AQ$46)/($AQ$47-$AQ$46))</f>
        <v>0.40909090909090912</v>
      </c>
      <c r="CB53">
        <f>(($AP$45-$AQ$46)/($AQ$47-$AQ$46))</f>
        <v>4.5454545454545456E-2</v>
      </c>
    </row>
    <row r="54" spans="1:80" x14ac:dyDescent="0.25">
      <c r="A54">
        <v>53</v>
      </c>
      <c r="B54">
        <v>93.979034000000013</v>
      </c>
      <c r="C54" s="2">
        <v>1</v>
      </c>
      <c r="H54">
        <v>78.336430000000007</v>
      </c>
      <c r="I54" s="5">
        <v>4</v>
      </c>
      <c r="P54">
        <v>2</v>
      </c>
      <c r="Q54" t="str">
        <f t="shared" si="0"/>
        <v>14</v>
      </c>
      <c r="R54">
        <v>3</v>
      </c>
      <c r="X54" t="s">
        <v>274</v>
      </c>
      <c r="Y54" t="s">
        <v>259</v>
      </c>
      <c r="AN54">
        <v>1208</v>
      </c>
      <c r="AO54">
        <v>1169</v>
      </c>
      <c r="AP54">
        <v>1221</v>
      </c>
      <c r="AQ54">
        <v>1200</v>
      </c>
      <c r="AT54">
        <f>(($AO$49-$AN$47)/($AN$48-$AN$47))</f>
        <v>0.76190476190476186</v>
      </c>
      <c r="AU54">
        <f>(($AP$46-$AN$47)/($AN$48-$AN$47))</f>
        <v>0.38095238095238093</v>
      </c>
      <c r="AV54">
        <f>(($AQ$47-$AN$47)/($AN$48-$AN$47))</f>
        <v>0.33333333333333331</v>
      </c>
      <c r="AW54">
        <f>(($AN$48-$AO$49)/($AO$50-$AO$49))</f>
        <v>0.23809523809523808</v>
      </c>
      <c r="AX54">
        <f>(($AP$47-$AO$49)/($AO$50-$AO$49))</f>
        <v>0.66666666666666663</v>
      </c>
      <c r="AY54">
        <f>(($AQ$48-$AO$49)/($AO$50-$AO$49))</f>
        <v>0.61904761904761907</v>
      </c>
      <c r="AZ54">
        <f>(($AN$48-$AP$46)/($AP$47-$AP$46))</f>
        <v>0.59090909090909094</v>
      </c>
      <c r="BA54">
        <f>(($AO$49-$AP$46)/($AP$47-$AP$46))</f>
        <v>0.36363636363636365</v>
      </c>
      <c r="BB54">
        <f>(($AQ$48-$AP$46)/($AP$47-$AP$46))</f>
        <v>0.95454545454545459</v>
      </c>
      <c r="BC54">
        <f>(($AN$48-$AQ$47)/($AQ$48-$AQ$47))</f>
        <v>0.63636363636363635</v>
      </c>
      <c r="BD54">
        <f>(($AO$49-$AQ$47)/($AQ$48-$AQ$47))</f>
        <v>0.40909090909090912</v>
      </c>
      <c r="BE54">
        <f>(($AP$46-$AQ$47)/($AQ$48-$AQ$47))</f>
        <v>4.5454545454545456E-2</v>
      </c>
      <c r="BG54">
        <v>3</v>
      </c>
      <c r="BH54">
        <v>286</v>
      </c>
      <c r="BI54">
        <f>($BH$63-$BH$60)/200</f>
        <v>7.4999999999999997E-2</v>
      </c>
      <c r="BQ54">
        <f>1-(($AO$49-$AN$47)/($AN$48-$AN$47))</f>
        <v>0.23809523809523814</v>
      </c>
      <c r="BR54">
        <f>(($AP$46-$AN$47)/($AN$48-$AN$47))</f>
        <v>0.38095238095238093</v>
      </c>
      <c r="BS54">
        <f>(($AQ$47-$AN$47)/($AN$48-$AN$47))</f>
        <v>0.33333333333333331</v>
      </c>
      <c r="BT54">
        <f>(($AN$48-$AO$49)/($AO$50-$AO$49))</f>
        <v>0.23809523809523808</v>
      </c>
      <c r="BU54">
        <f>1-(($AP$47-$AO$49)/($AO$50-$AO$49))</f>
        <v>0.33333333333333337</v>
      </c>
      <c r="BV54">
        <f>1-(($AQ$48-$AO$49)/($AO$50-$AO$49))</f>
        <v>0.38095238095238093</v>
      </c>
      <c r="BW54">
        <f>1-(($AN$48-$AP$46)/($AP$47-$AP$46))</f>
        <v>0.40909090909090906</v>
      </c>
      <c r="BX54">
        <f>(($AO$49-$AP$46)/($AP$47-$AP$46))</f>
        <v>0.36363636363636365</v>
      </c>
      <c r="BY54">
        <f>1-(($AQ$48-$AP$46)/($AP$47-$AP$46))</f>
        <v>4.5454545454545414E-2</v>
      </c>
      <c r="BZ54">
        <f>1-(($AN$48-$AQ$47)/($AQ$48-$AQ$47))</f>
        <v>0.36363636363636365</v>
      </c>
      <c r="CA54">
        <f>(($AO$49-$AQ$47)/($AQ$48-$AQ$47))</f>
        <v>0.40909090909090912</v>
      </c>
      <c r="CB54">
        <f>(($AP$46-$AQ$47)/($AQ$48-$AQ$47))</f>
        <v>4.5454545454545456E-2</v>
      </c>
    </row>
    <row r="55" spans="1:80" x14ac:dyDescent="0.25">
      <c r="A55">
        <v>54</v>
      </c>
      <c r="B55">
        <v>94.011810000000011</v>
      </c>
      <c r="C55" s="2">
        <v>1</v>
      </c>
      <c r="H55">
        <v>78.336430000000007</v>
      </c>
      <c r="I55" s="5">
        <v>4</v>
      </c>
      <c r="P55">
        <v>2</v>
      </c>
      <c r="Q55" t="str">
        <f t="shared" si="0"/>
        <v>14</v>
      </c>
      <c r="R55">
        <v>4</v>
      </c>
      <c r="X55" t="s">
        <v>274</v>
      </c>
      <c r="Y55" t="s">
        <v>260</v>
      </c>
      <c r="AB55" t="s">
        <v>274</v>
      </c>
      <c r="AC55" t="str">
        <f>CONCATENATE($R55,$R56,$R57,$R58)</f>
        <v>4123</v>
      </c>
      <c r="AN55">
        <v>1230</v>
      </c>
      <c r="AO55">
        <v>1192</v>
      </c>
      <c r="AP55">
        <v>1243</v>
      </c>
      <c r="AQ55">
        <v>1222</v>
      </c>
      <c r="AT55">
        <f>(($AO$50-$AN$48)/($AN$49-$AN$48))</f>
        <v>0.69565217391304346</v>
      </c>
      <c r="AU55">
        <f>(($AP$47-$AN$48)/($AN$49-$AN$48))</f>
        <v>0.39130434782608697</v>
      </c>
      <c r="AV55">
        <f>(($AQ$48-$AN$48)/($AN$49-$AN$48))</f>
        <v>0.34782608695652173</v>
      </c>
      <c r="AW55">
        <f>(($AN$49-$AO$50)/($AO$51-$AO$50))</f>
        <v>0.33333333333333331</v>
      </c>
      <c r="AX55">
        <f>(($AP$48-$AO$50)/($AO$51-$AO$50))</f>
        <v>0.76190476190476186</v>
      </c>
      <c r="AY55">
        <f>(($AQ$49-$AO$50)/($AO$51-$AO$50))</f>
        <v>0.7142857142857143</v>
      </c>
      <c r="AZ55">
        <f>(($AN$49-$AP$47)/($AP$48-$AP$47))</f>
        <v>0.60869565217391308</v>
      </c>
      <c r="BA55">
        <f>(($AO$50-$AP$47)/($AP$48-$AP$47))</f>
        <v>0.30434782608695654</v>
      </c>
      <c r="BB55">
        <f>(($AQ$49-$AP$47)/($AP$48-$AP$47))</f>
        <v>0.95652173913043481</v>
      </c>
      <c r="BC55">
        <f>(($AN$49-$AQ$48)/($AQ$49-$AQ$48))</f>
        <v>0.65217391304347827</v>
      </c>
      <c r="BD55">
        <f>(($AO$50-$AQ$48)/($AQ$49-$AQ$48))</f>
        <v>0.34782608695652173</v>
      </c>
      <c r="BE55">
        <f>(($AP$47-$AQ$48)/($AQ$49-$AQ$48))</f>
        <v>4.3478260869565216E-2</v>
      </c>
      <c r="BG55">
        <v>4</v>
      </c>
      <c r="BH55">
        <v>288</v>
      </c>
      <c r="BI55">
        <f>($BH$64-$BH$61)/200</f>
        <v>8.5000000000000006E-2</v>
      </c>
      <c r="BQ55">
        <f>1-(($AO$50-$AN$48)/($AN$49-$AN$48))</f>
        <v>0.30434782608695654</v>
      </c>
      <c r="BR55">
        <f>(($AP$47-$AN$48)/($AN$49-$AN$48))</f>
        <v>0.39130434782608697</v>
      </c>
      <c r="BS55">
        <f>(($AQ$48-$AN$48)/($AN$49-$AN$48))</f>
        <v>0.34782608695652173</v>
      </c>
      <c r="BT55">
        <f>(($AN$49-$AO$50)/($AO$51-$AO$50))</f>
        <v>0.33333333333333331</v>
      </c>
      <c r="BU55">
        <f>1-(($AP$48-$AO$50)/($AO$51-$AO$50))</f>
        <v>0.23809523809523814</v>
      </c>
      <c r="BV55">
        <f>1-(($AQ$49-$AO$50)/($AO$51-$AO$50))</f>
        <v>0.2857142857142857</v>
      </c>
      <c r="BW55">
        <f>1-(($AN$49-$AP$47)/($AP$48-$AP$47))</f>
        <v>0.39130434782608692</v>
      </c>
      <c r="BX55">
        <f>(($AO$50-$AP$47)/($AP$48-$AP$47))</f>
        <v>0.30434782608695654</v>
      </c>
      <c r="BY55">
        <f>1-(($AQ$49-$AP$47)/($AP$48-$AP$47))</f>
        <v>4.3478260869565188E-2</v>
      </c>
      <c r="BZ55">
        <f>1-(($AN$49-$AQ$48)/($AQ$49-$AQ$48))</f>
        <v>0.34782608695652173</v>
      </c>
      <c r="CA55">
        <f>(($AO$50-$AQ$48)/($AQ$49-$AQ$48))</f>
        <v>0.34782608695652173</v>
      </c>
      <c r="CB55">
        <f>(($AP$47-$AQ$48)/($AQ$49-$AQ$48))</f>
        <v>4.3478260869565216E-2</v>
      </c>
    </row>
    <row r="56" spans="1:80" x14ac:dyDescent="0.25">
      <c r="A56">
        <v>55</v>
      </c>
      <c r="B56">
        <v>94.007119000000003</v>
      </c>
      <c r="C56" s="2">
        <v>1</v>
      </c>
      <c r="P56">
        <v>1</v>
      </c>
      <c r="Q56" t="str">
        <f t="shared" si="0"/>
        <v>1</v>
      </c>
      <c r="R56">
        <v>1</v>
      </c>
      <c r="X56" t="s">
        <v>274</v>
      </c>
      <c r="Y56" t="s">
        <v>261</v>
      </c>
      <c r="AN56">
        <v>1253</v>
      </c>
      <c r="AO56">
        <v>1213</v>
      </c>
      <c r="AP56">
        <v>1266</v>
      </c>
      <c r="AQ56">
        <v>1243</v>
      </c>
      <c r="AT56">
        <f>(($AO$51-$AN$49)/($AN$50-$AN$49))</f>
        <v>0.66666666666666663</v>
      </c>
      <c r="AU56">
        <f>(($AP$48-$AN$49)/($AN$50-$AN$49))</f>
        <v>0.42857142857142855</v>
      </c>
      <c r="AV56">
        <f>(($AQ$49-$AN$49)/($AN$50-$AN$49))</f>
        <v>0.38095238095238093</v>
      </c>
      <c r="AZ56">
        <f>(($AN$50-$AP$48)/($AP$49-$AP$48))</f>
        <v>0.48</v>
      </c>
      <c r="BA56">
        <f>(($AO$51-$AP$48)/($AP$49-$AP$48))</f>
        <v>0.2</v>
      </c>
      <c r="BB56">
        <f>(($AQ$50-$AP$48)/($AP$49-$AP$48))</f>
        <v>0.88</v>
      </c>
      <c r="BC56">
        <f>(($AN$50-$AQ$49)/($AQ$50-$AQ$49))</f>
        <v>0.56521739130434778</v>
      </c>
      <c r="BD56">
        <f>(($AO$51-$AQ$49)/($AQ$50-$AQ$49))</f>
        <v>0.2608695652173913</v>
      </c>
      <c r="BE56">
        <f>(($AP$48-$AQ$49)/($AQ$50-$AQ$49))</f>
        <v>4.3478260869565216E-2</v>
      </c>
      <c r="BG56">
        <v>1</v>
      </c>
      <c r="BH56">
        <v>294</v>
      </c>
      <c r="BI56">
        <f>($BH$65-$BH$62)/200</f>
        <v>7.4999999999999997E-2</v>
      </c>
      <c r="BQ56">
        <f>1-(($AO$51-$AN$49)/($AN$50-$AN$49))</f>
        <v>0.33333333333333337</v>
      </c>
      <c r="BR56">
        <f>(($AP$48-$AN$49)/($AN$50-$AN$49))</f>
        <v>0.42857142857142855</v>
      </c>
      <c r="BS56">
        <f>(($AQ$49-$AN$49)/($AN$50-$AN$49))</f>
        <v>0.38095238095238093</v>
      </c>
      <c r="BW56">
        <f>(($AN$50-$AP$48)/($AP$49-$AP$48))</f>
        <v>0.48</v>
      </c>
      <c r="BX56">
        <f>(($AO$51-$AP$48)/($AP$49-$AP$48))</f>
        <v>0.2</v>
      </c>
      <c r="BY56">
        <f>1-(($AQ$50-$AP$48)/($AP$49-$AP$48))</f>
        <v>0.12</v>
      </c>
      <c r="BZ56">
        <f>1-(($AN$50-$AQ$49)/($AQ$50-$AQ$49))</f>
        <v>0.43478260869565222</v>
      </c>
      <c r="CA56">
        <f>(($AO$51-$AQ$49)/($AQ$50-$AQ$49))</f>
        <v>0.2608695652173913</v>
      </c>
      <c r="CB56">
        <f>(($AP$48-$AQ$49)/($AQ$50-$AQ$49))</f>
        <v>4.3478260869565216E-2</v>
      </c>
    </row>
    <row r="57" spans="1:80" x14ac:dyDescent="0.25">
      <c r="A57">
        <v>56</v>
      </c>
      <c r="B57">
        <v>94.005523000000011</v>
      </c>
      <c r="C57" s="2">
        <v>1</v>
      </c>
      <c r="P57">
        <v>1</v>
      </c>
      <c r="Q57" t="str">
        <f t="shared" si="0"/>
        <v>1</v>
      </c>
      <c r="R57">
        <v>2</v>
      </c>
      <c r="X57" t="s">
        <v>274</v>
      </c>
      <c r="Y57" t="s">
        <v>262</v>
      </c>
      <c r="AN57">
        <v>1273</v>
      </c>
      <c r="AO57">
        <v>1235</v>
      </c>
      <c r="AP57">
        <v>1287</v>
      </c>
      <c r="AQ57">
        <v>1265</v>
      </c>
      <c r="BG57">
        <v>2</v>
      </c>
      <c r="BH57">
        <v>302</v>
      </c>
      <c r="BI57">
        <f>($BH$66-$BH$63)/200</f>
        <v>0.11</v>
      </c>
    </row>
    <row r="58" spans="1:80" x14ac:dyDescent="0.25">
      <c r="A58">
        <v>57</v>
      </c>
      <c r="B58">
        <v>94.010469000000001</v>
      </c>
      <c r="C58" s="2">
        <v>1</v>
      </c>
      <c r="P58">
        <v>1</v>
      </c>
      <c r="Q58" t="str">
        <f t="shared" si="0"/>
        <v>1</v>
      </c>
      <c r="R58">
        <v>3</v>
      </c>
      <c r="X58" t="s">
        <v>274</v>
      </c>
      <c r="Y58" t="s">
        <v>259</v>
      </c>
      <c r="AN58">
        <v>1293</v>
      </c>
      <c r="AO58">
        <v>1256</v>
      </c>
      <c r="AP58">
        <v>1308</v>
      </c>
      <c r="AQ58">
        <v>1287</v>
      </c>
      <c r="BG58">
        <v>3</v>
      </c>
      <c r="BH58">
        <v>308</v>
      </c>
      <c r="BI58">
        <f>($BH$67-$BH$64)/200</f>
        <v>6.5000000000000002E-2</v>
      </c>
    </row>
    <row r="59" spans="1:80" x14ac:dyDescent="0.25">
      <c r="A59">
        <v>58</v>
      </c>
      <c r="B59">
        <v>94.005780000000016</v>
      </c>
      <c r="C59" s="2">
        <v>1</v>
      </c>
      <c r="P59">
        <v>1</v>
      </c>
      <c r="Q59" t="str">
        <f t="shared" si="0"/>
        <v>1</v>
      </c>
      <c r="R59">
        <v>4</v>
      </c>
      <c r="X59" t="s">
        <v>274</v>
      </c>
      <c r="Y59" t="s">
        <v>260</v>
      </c>
      <c r="AB59" t="s">
        <v>274</v>
      </c>
      <c r="AC59" t="str">
        <f>CONCATENATE($R59,$R60,$R61,$R62)</f>
        <v>4123</v>
      </c>
      <c r="AN59">
        <v>1315</v>
      </c>
      <c r="AO59">
        <v>1278</v>
      </c>
      <c r="AP59">
        <v>1331</v>
      </c>
      <c r="AQ59">
        <v>1309</v>
      </c>
      <c r="AT59">
        <f>(($AO$53-$AN$51)/($AN$52-$AN$51))</f>
        <v>0.4</v>
      </c>
      <c r="AU59">
        <f>(($AP$51-$AN$51)/($AN$52-$AN$51))</f>
        <v>0.56000000000000005</v>
      </c>
      <c r="AV59">
        <f>(($AQ$52-$AN$51)/($AN$52-$AN$51))</f>
        <v>0.76</v>
      </c>
      <c r="AW59">
        <f>(($AN$51-$AO$52)/($AO$53-$AO$52))</f>
        <v>0.65517241379310343</v>
      </c>
      <c r="AX59">
        <f>(($AP$50-$AO$52)/($AO$53-$AO$52))</f>
        <v>0.13793103448275862</v>
      </c>
      <c r="AY59">
        <f>(($AQ$51-$AO$52)/($AO$53-$AO$52))</f>
        <v>0.48275862068965519</v>
      </c>
      <c r="AZ59">
        <f>(($AN$51-$AP$50)/($AP$51-$AP$50))</f>
        <v>0.51724137931034486</v>
      </c>
      <c r="BA59">
        <f>(($AO$53-$AP$50)/($AP$51-$AP$50))</f>
        <v>0.86206896551724133</v>
      </c>
      <c r="BB59">
        <f>(($AQ$51-$AP$50)/($AP$51-$AP$50))</f>
        <v>0.34482758620689657</v>
      </c>
      <c r="BC59">
        <f>(($AN$51-$AQ$51)/($AQ$52-$AQ$51))</f>
        <v>0.20833333333333334</v>
      </c>
      <c r="BD59">
        <f>(($AO$53-$AQ$51)/($AQ$52-$AQ$51))</f>
        <v>0.625</v>
      </c>
      <c r="BE59">
        <f>(($AP$51-$AQ$51)/($AQ$52-$AQ$51))</f>
        <v>0.79166666666666663</v>
      </c>
      <c r="BG59">
        <v>4</v>
      </c>
      <c r="BH59">
        <v>310</v>
      </c>
      <c r="BI59">
        <f>($BH$68-$BH$65)/200</f>
        <v>7.4999999999999997E-2</v>
      </c>
      <c r="BQ59">
        <f>(($AO$53-$AN$51)/($AN$52-$AN$51))</f>
        <v>0.4</v>
      </c>
      <c r="BR59">
        <f>1-(($AP$51-$AN$51)/($AN$52-$AN$51))</f>
        <v>0.43999999999999995</v>
      </c>
      <c r="BS59">
        <f>1-(($AQ$52-$AN$51)/($AN$52-$AN$51))</f>
        <v>0.24</v>
      </c>
      <c r="BT59">
        <f>1-(($AN$51-$AO$52)/($AO$53-$AO$52))</f>
        <v>0.34482758620689657</v>
      </c>
      <c r="BU59">
        <f>(($AP$50-$AO$52)/($AO$53-$AO$52))</f>
        <v>0.13793103448275862</v>
      </c>
      <c r="BV59">
        <f>(($AQ$51-$AO$52)/($AO$53-$AO$52))</f>
        <v>0.48275862068965519</v>
      </c>
      <c r="BW59">
        <f>1-(($AN$51-$AP$50)/($AP$51-$AP$50))</f>
        <v>0.48275862068965514</v>
      </c>
      <c r="BX59">
        <f>1-(($AO$53-$AP$50)/($AP$51-$AP$50))</f>
        <v>0.13793103448275867</v>
      </c>
      <c r="BY59">
        <f>(($AQ$51-$AP$50)/($AP$51-$AP$50))</f>
        <v>0.34482758620689657</v>
      </c>
      <c r="BZ59">
        <f>(($AN$51-$AQ$51)/($AQ$52-$AQ$51))</f>
        <v>0.20833333333333334</v>
      </c>
      <c r="CA59">
        <f>1-(($AO$53-$AQ$51)/($AQ$52-$AQ$51))</f>
        <v>0.375</v>
      </c>
      <c r="CB59">
        <f>1-(($AP$51-$AQ$51)/($AQ$52-$AQ$51))</f>
        <v>0.20833333333333337</v>
      </c>
    </row>
    <row r="60" spans="1:80" x14ac:dyDescent="0.25">
      <c r="A60">
        <v>59</v>
      </c>
      <c r="B60">
        <v>94.000421000000003</v>
      </c>
      <c r="C60" s="2">
        <v>1</v>
      </c>
      <c r="P60">
        <v>1</v>
      </c>
      <c r="Q60" t="str">
        <f t="shared" si="0"/>
        <v>1</v>
      </c>
      <c r="R60">
        <v>1</v>
      </c>
      <c r="X60" t="s">
        <v>274</v>
      </c>
      <c r="Y60" t="s">
        <v>261</v>
      </c>
      <c r="AO60">
        <v>1299</v>
      </c>
      <c r="AQ60">
        <v>1331</v>
      </c>
      <c r="AT60">
        <f>(($AO$54-$AN$52)/($AN$53-$AN$52))</f>
        <v>0.33333333333333331</v>
      </c>
      <c r="AU60">
        <f>(($AP$52-$AN$52)/($AN$53-$AN$52))</f>
        <v>0.58333333333333337</v>
      </c>
      <c r="AV60">
        <f>(($AQ$53-$AN$52)/($AN$53-$AN$52))</f>
        <v>0.66666666666666663</v>
      </c>
      <c r="AW60">
        <f>(($AN$52-$AO$53)/($AO$54-$AO$53))</f>
        <v>0.65217391304347827</v>
      </c>
      <c r="AX60">
        <f>(($AP$51-$AO$53)/($AO$54-$AO$53))</f>
        <v>0.17391304347826086</v>
      </c>
      <c r="AY60">
        <f>(($AQ$52-$AO$53)/($AO$54-$AO$53))</f>
        <v>0.39130434782608697</v>
      </c>
      <c r="AZ60">
        <f>(($AN$52-$AP$51)/($AP$52-$AP$51))</f>
        <v>0.44</v>
      </c>
      <c r="BA60">
        <f>(($AO$54-$AP$51)/($AP$52-$AP$51))</f>
        <v>0.76</v>
      </c>
      <c r="BB60">
        <f>(($AQ$52-$AP$51)/($AP$52-$AP$51))</f>
        <v>0.2</v>
      </c>
      <c r="BC60">
        <f>(($AN$52-$AQ$52)/($AQ$53-$AQ$52))</f>
        <v>0.27272727272727271</v>
      </c>
      <c r="BD60">
        <f>(($AO$54-$AQ$52)/($AQ$53-$AQ$52))</f>
        <v>0.63636363636363635</v>
      </c>
      <c r="BE60">
        <f>(($AP$52-$AQ$52)/($AQ$53-$AQ$52))</f>
        <v>0.90909090909090906</v>
      </c>
      <c r="BG60">
        <v>1</v>
      </c>
      <c r="BH60">
        <v>315</v>
      </c>
      <c r="BI60">
        <f>($BH$69-$BH$66)/200</f>
        <v>6.5000000000000002E-2</v>
      </c>
      <c r="BQ60">
        <f>(($AO$54-$AN$52)/($AN$53-$AN$52))</f>
        <v>0.33333333333333331</v>
      </c>
      <c r="BR60">
        <f>1-(($AP$52-$AN$52)/($AN$53-$AN$52))</f>
        <v>0.41666666666666663</v>
      </c>
      <c r="BS60">
        <f>1-(($AQ$53-$AN$52)/($AN$53-$AN$52))</f>
        <v>0.33333333333333337</v>
      </c>
      <c r="BT60">
        <f>1-(($AN$52-$AO$53)/($AO$54-$AO$53))</f>
        <v>0.34782608695652173</v>
      </c>
      <c r="BU60">
        <f>(($AP$51-$AO$53)/($AO$54-$AO$53))</f>
        <v>0.17391304347826086</v>
      </c>
      <c r="BV60">
        <f>(($AQ$52-$AO$53)/($AO$54-$AO$53))</f>
        <v>0.39130434782608697</v>
      </c>
      <c r="BW60">
        <f>(($AN$52-$AP$51)/($AP$52-$AP$51))</f>
        <v>0.44</v>
      </c>
      <c r="BX60">
        <f>1-(($AO$54-$AP$51)/($AP$52-$AP$51))</f>
        <v>0.24</v>
      </c>
      <c r="BY60">
        <f>(($AQ$52-$AP$51)/($AP$52-$AP$51))</f>
        <v>0.2</v>
      </c>
      <c r="BZ60">
        <f>(($AN$52-$AQ$52)/($AQ$53-$AQ$52))</f>
        <v>0.27272727272727271</v>
      </c>
      <c r="CA60">
        <f>1-(($AO$54-$AQ$52)/($AQ$53-$AQ$52))</f>
        <v>0.36363636363636365</v>
      </c>
      <c r="CB60">
        <f>1-(($AP$52-$AQ$52)/($AQ$53-$AQ$52))</f>
        <v>9.0909090909090939E-2</v>
      </c>
    </row>
    <row r="61" spans="1:80" x14ac:dyDescent="0.25">
      <c r="A61">
        <v>60</v>
      </c>
      <c r="B61">
        <v>94.012325000000004</v>
      </c>
      <c r="C61" s="2">
        <v>1</v>
      </c>
      <c r="D61">
        <v>100.87963000000001</v>
      </c>
      <c r="E61" s="3">
        <v>2</v>
      </c>
      <c r="P61">
        <v>2</v>
      </c>
      <c r="Q61" t="str">
        <f t="shared" si="0"/>
        <v>12</v>
      </c>
      <c r="R61">
        <v>2</v>
      </c>
      <c r="X61" t="s">
        <v>274</v>
      </c>
      <c r="Y61" t="s">
        <v>262</v>
      </c>
      <c r="AO61">
        <v>1321</v>
      </c>
      <c r="AT61">
        <f>(($AO$55-$AN$53)/($AN$54-$AN$53))</f>
        <v>0.30434782608695654</v>
      </c>
      <c r="AU61">
        <f>(($AP$53-$AN$53)/($AN$54-$AN$53))</f>
        <v>0.60869565217391308</v>
      </c>
      <c r="AV61">
        <f>(($AQ$54-$AN$53)/($AN$54-$AN$53))</f>
        <v>0.65217391304347827</v>
      </c>
      <c r="AW61">
        <f>(($AN$53-$AO$54)/($AO$55-$AO$54))</f>
        <v>0.69565217391304346</v>
      </c>
      <c r="AX61">
        <f>(($AP$52-$AO$54)/($AO$55-$AO$54))</f>
        <v>0.2608695652173913</v>
      </c>
      <c r="AY61">
        <f>(($AQ$53-$AO$54)/($AO$55-$AO$54))</f>
        <v>0.34782608695652173</v>
      </c>
      <c r="AZ61">
        <f>(($AN$53-$AP$52)/($AP$53-$AP$52))</f>
        <v>0.41666666666666669</v>
      </c>
      <c r="BA61">
        <f>(($AO$55-$AP$52)/($AP$53-$AP$52))</f>
        <v>0.70833333333333337</v>
      </c>
      <c r="BB61">
        <f>(($AQ$53-$AP$52)/($AP$53-$AP$52))</f>
        <v>8.3333333333333329E-2</v>
      </c>
      <c r="BC61">
        <f>(($AN$53-$AQ$53)/($AQ$54-$AQ$53))</f>
        <v>0.34782608695652173</v>
      </c>
      <c r="BD61">
        <f>(($AO$55-$AQ$53)/($AQ$54-$AQ$53))</f>
        <v>0.65217391304347827</v>
      </c>
      <c r="BE61">
        <f>(($AP$53-$AQ$53)/($AQ$54-$AQ$53))</f>
        <v>0.95652173913043481</v>
      </c>
      <c r="BG61">
        <v>2</v>
      </c>
      <c r="BH61">
        <v>323</v>
      </c>
      <c r="BI61">
        <f>($BH$70-$BH$67)/200</f>
        <v>0.1</v>
      </c>
      <c r="BQ61">
        <f>(($AO$55-$AN$53)/($AN$54-$AN$53))</f>
        <v>0.30434782608695654</v>
      </c>
      <c r="BR61">
        <f>1-(($AP$53-$AN$53)/($AN$54-$AN$53))</f>
        <v>0.39130434782608692</v>
      </c>
      <c r="BS61">
        <f>1-(($AQ$54-$AN$53)/($AN$54-$AN$53))</f>
        <v>0.34782608695652173</v>
      </c>
      <c r="BT61">
        <f>1-(($AN$53-$AO$54)/($AO$55-$AO$54))</f>
        <v>0.30434782608695654</v>
      </c>
      <c r="BU61">
        <f>(($AP$52-$AO$54)/($AO$55-$AO$54))</f>
        <v>0.2608695652173913</v>
      </c>
      <c r="BV61">
        <f>(($AQ$53-$AO$54)/($AO$55-$AO$54))</f>
        <v>0.34782608695652173</v>
      </c>
      <c r="BW61">
        <f>(($AN$53-$AP$52)/($AP$53-$AP$52))</f>
        <v>0.41666666666666669</v>
      </c>
      <c r="BX61">
        <f>1-(($AO$55-$AP$52)/($AP$53-$AP$52))</f>
        <v>0.29166666666666663</v>
      </c>
      <c r="BY61">
        <f>(($AQ$53-$AP$52)/($AP$53-$AP$52))</f>
        <v>8.3333333333333329E-2</v>
      </c>
      <c r="BZ61">
        <f>(($AN$53-$AQ$53)/($AQ$54-$AQ$53))</f>
        <v>0.34782608695652173</v>
      </c>
      <c r="CA61">
        <f>1-(($AO$55-$AQ$53)/($AQ$54-$AQ$53))</f>
        <v>0.34782608695652173</v>
      </c>
      <c r="CB61">
        <f>1-(($AP$53-$AQ$53)/($AQ$54-$AQ$53))</f>
        <v>4.3478260869565188E-2</v>
      </c>
    </row>
    <row r="62" spans="1:80" x14ac:dyDescent="0.25">
      <c r="A62">
        <v>61</v>
      </c>
      <c r="B62">
        <v>93.979034000000013</v>
      </c>
      <c r="C62" s="2">
        <v>1</v>
      </c>
      <c r="D62">
        <v>100.91204400000001</v>
      </c>
      <c r="E62" s="3">
        <v>2</v>
      </c>
      <c r="P62">
        <v>2</v>
      </c>
      <c r="Q62" t="str">
        <f t="shared" si="0"/>
        <v>12</v>
      </c>
      <c r="R62">
        <v>3</v>
      </c>
      <c r="X62" t="s">
        <v>274</v>
      </c>
      <c r="Y62" t="s">
        <v>259</v>
      </c>
      <c r="AT62">
        <f>(($AO$56-$AN$54)/($AN$55-$AN$54))</f>
        <v>0.22727272727272727</v>
      </c>
      <c r="AU62">
        <f>(($AP$54-$AN$54)/($AN$55-$AN$54))</f>
        <v>0.59090909090909094</v>
      </c>
      <c r="AV62">
        <f>(($AQ$55-$AN$54)/($AN$55-$AN$54))</f>
        <v>0.63636363636363635</v>
      </c>
      <c r="AW62">
        <f>(($AN$54-$AO$55)/($AO$56-$AO$55))</f>
        <v>0.76190476190476186</v>
      </c>
      <c r="AX62">
        <f>(($AP$53-$AO$55)/($AO$56-$AO$55))</f>
        <v>0.33333333333333331</v>
      </c>
      <c r="AY62">
        <f>(($AQ$54-$AO$55)/($AO$56-$AO$55))</f>
        <v>0.38095238095238093</v>
      </c>
      <c r="AZ62">
        <f>(($AN$54-$AP$53)/($AP$54-$AP$53))</f>
        <v>0.40909090909090912</v>
      </c>
      <c r="BA62">
        <f>(($AO$56-$AP$53)/($AP$54-$AP$53))</f>
        <v>0.63636363636363635</v>
      </c>
      <c r="BB62">
        <f>(($AQ$54-$AP$53)/($AP$54-$AP$53))</f>
        <v>4.5454545454545456E-2</v>
      </c>
      <c r="BC62">
        <f>(($AN$54-$AQ$54)/($AQ$55-$AQ$54))</f>
        <v>0.36363636363636365</v>
      </c>
      <c r="BD62">
        <f>(($AO$56-$AQ$54)/($AQ$55-$AQ$54))</f>
        <v>0.59090909090909094</v>
      </c>
      <c r="BE62">
        <f>(($AP$54-$AQ$54)/($AQ$55-$AQ$54))</f>
        <v>0.95454545454545459</v>
      </c>
      <c r="BG62">
        <v>3</v>
      </c>
      <c r="BH62">
        <v>330</v>
      </c>
      <c r="BI62">
        <f>($BH$71-$BH$68)/200</f>
        <v>7.4999999999999997E-2</v>
      </c>
      <c r="BQ62">
        <f>(($AO$56-$AN$54)/($AN$55-$AN$54))</f>
        <v>0.22727272727272727</v>
      </c>
      <c r="BR62">
        <f>1-(($AP$54-$AN$54)/($AN$55-$AN$54))</f>
        <v>0.40909090909090906</v>
      </c>
      <c r="BS62">
        <f>1-(($AQ$55-$AN$54)/($AN$55-$AN$54))</f>
        <v>0.36363636363636365</v>
      </c>
      <c r="BT62">
        <f>1-(($AN$54-$AO$55)/($AO$56-$AO$55))</f>
        <v>0.23809523809523814</v>
      </c>
      <c r="BU62">
        <f>(($AP$53-$AO$55)/($AO$56-$AO$55))</f>
        <v>0.33333333333333331</v>
      </c>
      <c r="BV62">
        <f>(($AQ$54-$AO$55)/($AO$56-$AO$55))</f>
        <v>0.38095238095238093</v>
      </c>
      <c r="BW62">
        <f>(($AN$54-$AP$53)/($AP$54-$AP$53))</f>
        <v>0.40909090909090912</v>
      </c>
      <c r="BX62">
        <f>1-(($AO$56-$AP$53)/($AP$54-$AP$53))</f>
        <v>0.36363636363636365</v>
      </c>
      <c r="BY62">
        <f>(($AQ$54-$AP$53)/($AP$54-$AP$53))</f>
        <v>4.5454545454545456E-2</v>
      </c>
      <c r="BZ62">
        <f>(($AN$54-$AQ$54)/($AQ$55-$AQ$54))</f>
        <v>0.36363636363636365</v>
      </c>
      <c r="CA62">
        <f>1-(($AO$56-$AQ$54)/($AQ$55-$AQ$54))</f>
        <v>0.40909090909090906</v>
      </c>
      <c r="CB62">
        <f>1-(($AP$54-$AQ$54)/($AQ$55-$AQ$54))</f>
        <v>4.5454545454545414E-2</v>
      </c>
    </row>
    <row r="63" spans="1:80" x14ac:dyDescent="0.25">
      <c r="A63">
        <v>62</v>
      </c>
      <c r="D63">
        <v>100.92358900000001</v>
      </c>
      <c r="E63" s="3">
        <v>2</v>
      </c>
      <c r="P63">
        <v>1</v>
      </c>
      <c r="Q63" t="str">
        <f t="shared" si="0"/>
        <v>2</v>
      </c>
      <c r="R63">
        <v>4</v>
      </c>
      <c r="X63" t="s">
        <v>274</v>
      </c>
      <c r="Y63" t="s">
        <v>260</v>
      </c>
      <c r="AB63" t="s">
        <v>274</v>
      </c>
      <c r="AC63" t="str">
        <f>CONCATENATE($R63,$R64,$R65,$R66)</f>
        <v>4123</v>
      </c>
      <c r="AT63">
        <f>(($AO$57-$AN$55)/($AN$56-$AN$55))</f>
        <v>0.21739130434782608</v>
      </c>
      <c r="AU63">
        <f>(($AP$55-$AN$55)/($AN$56-$AN$55))</f>
        <v>0.56521739130434778</v>
      </c>
      <c r="AV63">
        <f>(($AQ$56-$AN$55)/($AN$56-$AN$55))</f>
        <v>0.56521739130434778</v>
      </c>
      <c r="AW63">
        <f>(($AN$55-$AO$56)/($AO$57-$AO$56))</f>
        <v>0.77272727272727271</v>
      </c>
      <c r="AX63">
        <f>(($AP$54-$AO$56)/($AO$57-$AO$56))</f>
        <v>0.36363636363636365</v>
      </c>
      <c r="AY63">
        <f>(($AQ$55-$AO$56)/($AO$57-$AO$56))</f>
        <v>0.40909090909090912</v>
      </c>
      <c r="AZ63">
        <f>(($AN$55-$AP$54)/($AP$55-$AP$54))</f>
        <v>0.40909090909090912</v>
      </c>
      <c r="BA63">
        <f>(($AO$57-$AP$54)/($AP$55-$AP$54))</f>
        <v>0.63636363636363635</v>
      </c>
      <c r="BB63">
        <f>(($AQ$55-$AP$54)/($AP$55-$AP$54))</f>
        <v>4.5454545454545456E-2</v>
      </c>
      <c r="BC63">
        <f>(($AN$55-$AQ$55)/($AQ$56-$AQ$55))</f>
        <v>0.38095238095238093</v>
      </c>
      <c r="BD63">
        <f>(($AO$57-$AQ$55)/($AQ$56-$AQ$55))</f>
        <v>0.61904761904761907</v>
      </c>
      <c r="BE63">
        <f>(($AP$55-$AQ$56)/($AQ$57-$AQ$56))</f>
        <v>0</v>
      </c>
      <c r="BG63">
        <v>4</v>
      </c>
      <c r="BH63">
        <v>330</v>
      </c>
      <c r="BI63">
        <f>($BH$72-$BH$69)/200</f>
        <v>7.0000000000000007E-2</v>
      </c>
      <c r="BQ63">
        <f>(($AO$57-$AN$55)/($AN$56-$AN$55))</f>
        <v>0.21739130434782608</v>
      </c>
      <c r="BR63">
        <f>1-(($AP$55-$AN$55)/($AN$56-$AN$55))</f>
        <v>0.43478260869565222</v>
      </c>
      <c r="BS63">
        <f>1-(($AQ$56-$AN$55)/($AN$56-$AN$55))</f>
        <v>0.43478260869565222</v>
      </c>
      <c r="BT63">
        <f>1-(($AN$55-$AO$56)/($AO$57-$AO$56))</f>
        <v>0.22727272727272729</v>
      </c>
      <c r="BU63">
        <f>(($AP$54-$AO$56)/($AO$57-$AO$56))</f>
        <v>0.36363636363636365</v>
      </c>
      <c r="BV63">
        <f>(($AQ$55-$AO$56)/($AO$57-$AO$56))</f>
        <v>0.40909090909090912</v>
      </c>
      <c r="BW63">
        <f>(($AN$55-$AP$54)/($AP$55-$AP$54))</f>
        <v>0.40909090909090912</v>
      </c>
      <c r="BX63">
        <f>1-(($AO$57-$AP$54)/($AP$55-$AP$54))</f>
        <v>0.36363636363636365</v>
      </c>
      <c r="BY63">
        <f>(($AQ$55-$AP$54)/($AP$55-$AP$54))</f>
        <v>4.5454545454545456E-2</v>
      </c>
      <c r="BZ63">
        <f>(($AN$55-$AQ$55)/($AQ$56-$AQ$55))</f>
        <v>0.38095238095238093</v>
      </c>
      <c r="CA63">
        <f>1-(($AO$57-$AQ$55)/($AQ$56-$AQ$55))</f>
        <v>0.38095238095238093</v>
      </c>
      <c r="CB63">
        <f>(($AP$55-$AQ$56)/($AQ$57-$AQ$56))</f>
        <v>0</v>
      </c>
    </row>
    <row r="64" spans="1:80" x14ac:dyDescent="0.25">
      <c r="A64">
        <v>63</v>
      </c>
      <c r="D64">
        <v>100.87133100000001</v>
      </c>
      <c r="E64" s="3">
        <v>2</v>
      </c>
      <c r="P64">
        <v>1</v>
      </c>
      <c r="Q64" t="str">
        <f t="shared" si="0"/>
        <v>2</v>
      </c>
      <c r="R64">
        <v>1</v>
      </c>
      <c r="X64" t="s">
        <v>274</v>
      </c>
      <c r="Y64" t="s">
        <v>261</v>
      </c>
      <c r="AT64">
        <f>(($AO$58-$AN$56)/($AN$57-$AN$56))</f>
        <v>0.15</v>
      </c>
      <c r="AU64">
        <f>(($AP$56-$AN$56)/($AN$57-$AN$56))</f>
        <v>0.65</v>
      </c>
      <c r="AV64">
        <f>(($AQ$57-$AN$56)/($AN$57-$AN$56))</f>
        <v>0.6</v>
      </c>
      <c r="AW64">
        <f>(($AN$56-$AO$57)/($AO$58-$AO$57))</f>
        <v>0.8571428571428571</v>
      </c>
      <c r="AX64">
        <f>(($AP$55-$AO$57)/($AO$58-$AO$57))</f>
        <v>0.38095238095238093</v>
      </c>
      <c r="AY64">
        <f>(($AQ$56-$AO$57)/($AO$58-$AO$57))</f>
        <v>0.38095238095238093</v>
      </c>
      <c r="AZ64">
        <f>(($AN$56-$AP$55)/($AP$56-$AP$55))</f>
        <v>0.43478260869565216</v>
      </c>
      <c r="BA64">
        <f>(($AO$58-$AP$55)/($AP$56-$AP$55))</f>
        <v>0.56521739130434778</v>
      </c>
      <c r="BB64">
        <f>(($AQ$56-$AP$55)/($AP$56-$AP$55))</f>
        <v>0</v>
      </c>
      <c r="BC64">
        <f>(($AN$56-$AQ$56)/($AQ$57-$AQ$56))</f>
        <v>0.45454545454545453</v>
      </c>
      <c r="BD64">
        <f>(($AO$58-$AQ$56)/($AQ$57-$AQ$56))</f>
        <v>0.59090909090909094</v>
      </c>
      <c r="BE64">
        <f>(($AP$56-$AQ$57)/($AQ$58-$AQ$57))</f>
        <v>4.5454545454545456E-2</v>
      </c>
      <c r="BG64">
        <v>1</v>
      </c>
      <c r="BH64">
        <v>340</v>
      </c>
      <c r="BI64">
        <f>($BH$73-$BH$70)/200</f>
        <v>6.5000000000000002E-2</v>
      </c>
      <c r="BQ64">
        <f>(($AO$58-$AN$56)/($AN$57-$AN$56))</f>
        <v>0.15</v>
      </c>
      <c r="BR64">
        <f>1-(($AP$56-$AN$56)/($AN$57-$AN$56))</f>
        <v>0.35</v>
      </c>
      <c r="BS64">
        <f>1-(($AQ$57-$AN$56)/($AN$57-$AN$56))</f>
        <v>0.4</v>
      </c>
      <c r="BT64">
        <f>1-(($AN$56-$AO$57)/($AO$58-$AO$57))</f>
        <v>0.1428571428571429</v>
      </c>
      <c r="BU64">
        <f>(($AP$55-$AO$57)/($AO$58-$AO$57))</f>
        <v>0.38095238095238093</v>
      </c>
      <c r="BV64">
        <f>(($AQ$56-$AO$57)/($AO$58-$AO$57))</f>
        <v>0.38095238095238093</v>
      </c>
      <c r="BW64">
        <f>(($AN$56-$AP$55)/($AP$56-$AP$55))</f>
        <v>0.43478260869565216</v>
      </c>
      <c r="BX64">
        <f>1-(($AO$58-$AP$55)/($AP$56-$AP$55))</f>
        <v>0.43478260869565222</v>
      </c>
      <c r="BY64">
        <f>(($AQ$56-$AP$55)/($AP$56-$AP$55))</f>
        <v>0</v>
      </c>
      <c r="BZ64">
        <f>(($AN$56-$AQ$56)/($AQ$57-$AQ$56))</f>
        <v>0.45454545454545453</v>
      </c>
      <c r="CA64">
        <f>1-(($AO$58-$AQ$56)/($AQ$57-$AQ$56))</f>
        <v>0.40909090909090906</v>
      </c>
      <c r="CB64">
        <f>(($AP$56-$AQ$57)/($AQ$58-$AQ$57))</f>
        <v>4.5454545454545456E-2</v>
      </c>
    </row>
    <row r="65" spans="1:80" x14ac:dyDescent="0.25">
      <c r="A65">
        <v>64</v>
      </c>
      <c r="D65">
        <v>100.891378</v>
      </c>
      <c r="E65" s="3">
        <v>2</v>
      </c>
      <c r="P65">
        <v>1</v>
      </c>
      <c r="Q65" t="str">
        <f t="shared" si="0"/>
        <v>2</v>
      </c>
      <c r="R65">
        <v>2</v>
      </c>
      <c r="X65" t="s">
        <v>274</v>
      </c>
      <c r="Y65" t="s">
        <v>262</v>
      </c>
      <c r="AT65">
        <f>(($AO$59-$AN$57)/($AN$58-$AN$57))</f>
        <v>0.25</v>
      </c>
      <c r="AU65">
        <f>(($AP$57-$AN$57)/($AN$58-$AN$57))</f>
        <v>0.7</v>
      </c>
      <c r="AV65">
        <f>(($AQ$58-$AN$57)/($AN$58-$AN$57))</f>
        <v>0.7</v>
      </c>
      <c r="AW65">
        <f>(($AN$57-$AO$58)/($AO$59-$AO$58))</f>
        <v>0.77272727272727271</v>
      </c>
      <c r="AX65">
        <f>(($AP$56-$AO$58)/($AO$59-$AO$58))</f>
        <v>0.45454545454545453</v>
      </c>
      <c r="AY65">
        <f>(($AQ$57-$AO$58)/($AO$59-$AO$58))</f>
        <v>0.40909090909090912</v>
      </c>
      <c r="AZ65">
        <f>(($AN$57-$AP$56)/($AP$57-$AP$56))</f>
        <v>0.33333333333333331</v>
      </c>
      <c r="BA65">
        <f>(($AO$59-$AP$56)/($AP$57-$AP$56))</f>
        <v>0.5714285714285714</v>
      </c>
      <c r="BB65">
        <f>(($AQ$57-$AP$55)/($AP$56-$AP$55))</f>
        <v>0.95652173913043481</v>
      </c>
      <c r="BC65">
        <f>(($AN$57-$AQ$57)/($AQ$58-$AQ$57))</f>
        <v>0.36363636363636365</v>
      </c>
      <c r="BD65">
        <f>(($AO$59-$AQ$57)/($AQ$58-$AQ$57))</f>
        <v>0.59090909090909094</v>
      </c>
      <c r="BE65">
        <f>(($AP$57-$AQ$58)/($AQ$59-$AQ$58))</f>
        <v>0</v>
      </c>
      <c r="BG65">
        <v>2</v>
      </c>
      <c r="BH65">
        <v>345</v>
      </c>
      <c r="BI65">
        <f>($BH$74-$BH$71)/200</f>
        <v>9.5000000000000001E-2</v>
      </c>
      <c r="BQ65">
        <f>(($AO$59-$AN$57)/($AN$58-$AN$57))</f>
        <v>0.25</v>
      </c>
      <c r="BR65">
        <f>1-(($AP$57-$AN$57)/($AN$58-$AN$57))</f>
        <v>0.30000000000000004</v>
      </c>
      <c r="BS65">
        <f>1-(($AQ$58-$AN$57)/($AN$58-$AN$57))</f>
        <v>0.30000000000000004</v>
      </c>
      <c r="BT65">
        <f>1-(($AN$57-$AO$58)/($AO$59-$AO$58))</f>
        <v>0.22727272727272729</v>
      </c>
      <c r="BU65">
        <f>(($AP$56-$AO$58)/($AO$59-$AO$58))</f>
        <v>0.45454545454545453</v>
      </c>
      <c r="BV65">
        <f>(($AQ$57-$AO$58)/($AO$59-$AO$58))</f>
        <v>0.40909090909090912</v>
      </c>
      <c r="BW65">
        <f>(($AN$57-$AP$56)/($AP$57-$AP$56))</f>
        <v>0.33333333333333331</v>
      </c>
      <c r="BX65">
        <f>1-(($AO$59-$AP$56)/($AP$57-$AP$56))</f>
        <v>0.4285714285714286</v>
      </c>
      <c r="BY65">
        <f>1-(($AQ$57-$AP$55)/($AP$56-$AP$55))</f>
        <v>4.3478260869565188E-2</v>
      </c>
      <c r="BZ65">
        <f>(($AN$57-$AQ$57)/($AQ$58-$AQ$57))</f>
        <v>0.36363636363636365</v>
      </c>
      <c r="CA65">
        <f>1-(($AO$59-$AQ$57)/($AQ$58-$AQ$57))</f>
        <v>0.40909090909090906</v>
      </c>
      <c r="CB65">
        <f>(($AP$57-$AQ$58)/($AQ$59-$AQ$58))</f>
        <v>0</v>
      </c>
    </row>
    <row r="66" spans="1:80" x14ac:dyDescent="0.25">
      <c r="A66">
        <v>65</v>
      </c>
      <c r="D66">
        <v>100.875556</v>
      </c>
      <c r="E66" s="3">
        <v>2</v>
      </c>
      <c r="P66">
        <v>1</v>
      </c>
      <c r="Q66" t="str">
        <f t="shared" ref="Q66:Q129" si="2">CONCATENATE(C66,E66,G66,I66)</f>
        <v>2</v>
      </c>
      <c r="R66">
        <v>3</v>
      </c>
      <c r="X66" t="s">
        <v>274</v>
      </c>
      <c r="Y66" t="s">
        <v>259</v>
      </c>
      <c r="AT66">
        <f>(($AO$60-$AN$58)/($AN$59-$AN$58))</f>
        <v>0.27272727272727271</v>
      </c>
      <c r="AU66">
        <f>(($AP$58-$AN$58)/($AN$59-$AN$58))</f>
        <v>0.68181818181818177</v>
      </c>
      <c r="AV66">
        <f>(($AQ$59-$AN$58)/($AN$59-$AN$58))</f>
        <v>0.72727272727272729</v>
      </c>
      <c r="AW66">
        <f>(($AN$58-$AO$59)/($AO$60-$AO$59))</f>
        <v>0.7142857142857143</v>
      </c>
      <c r="AX66">
        <f>(($AP$57-$AO$59)/($AO$60-$AO$59))</f>
        <v>0.42857142857142855</v>
      </c>
      <c r="AY66">
        <f>(($AQ$58-$AO$59)/($AO$60-$AO$59))</f>
        <v>0.42857142857142855</v>
      </c>
      <c r="AZ66">
        <f>(($AN$58-$AP$57)/($AP$58-$AP$57))</f>
        <v>0.2857142857142857</v>
      </c>
      <c r="BA66">
        <f>(($AO$60-$AP$57)/($AP$58-$AP$57))</f>
        <v>0.5714285714285714</v>
      </c>
      <c r="BB66">
        <f>(($AQ$58-$AP$57)/($AP$58-$AP$57))</f>
        <v>0</v>
      </c>
      <c r="BC66">
        <f>(($AN$58-$AQ$58)/($AQ$59-$AQ$58))</f>
        <v>0.27272727272727271</v>
      </c>
      <c r="BD66">
        <f>(($AO$60-$AQ$58)/($AQ$59-$AQ$58))</f>
        <v>0.54545454545454541</v>
      </c>
      <c r="BE66">
        <f>(($AP$58-$AQ$58)/($AQ$59-$AQ$58))</f>
        <v>0.95454545454545459</v>
      </c>
      <c r="BG66">
        <v>3</v>
      </c>
      <c r="BH66">
        <v>352</v>
      </c>
      <c r="BI66">
        <f>($BH$75-$BH$72)/200</f>
        <v>8.5000000000000006E-2</v>
      </c>
      <c r="BQ66">
        <f>(($AO$60-$AN$58)/($AN$59-$AN$58))</f>
        <v>0.27272727272727271</v>
      </c>
      <c r="BR66">
        <f>1-(($AP$58-$AN$58)/($AN$59-$AN$58))</f>
        <v>0.31818181818181823</v>
      </c>
      <c r="BS66">
        <f>1-(($AQ$59-$AN$58)/($AN$59-$AN$58))</f>
        <v>0.27272727272727271</v>
      </c>
      <c r="BT66">
        <f>1-(($AN$58-$AO$59)/($AO$60-$AO$59))</f>
        <v>0.2857142857142857</v>
      </c>
      <c r="BU66">
        <f>(($AP$57-$AO$59)/($AO$60-$AO$59))</f>
        <v>0.42857142857142855</v>
      </c>
      <c r="BV66">
        <f>(($AQ$58-$AO$59)/($AO$60-$AO$59))</f>
        <v>0.42857142857142855</v>
      </c>
      <c r="BW66">
        <f>(($AN$58-$AP$57)/($AP$58-$AP$57))</f>
        <v>0.2857142857142857</v>
      </c>
      <c r="BX66">
        <f>1-(($AO$60-$AP$57)/($AP$58-$AP$57))</f>
        <v>0.4285714285714286</v>
      </c>
      <c r="BY66">
        <f>(($AQ$58-$AP$57)/($AP$58-$AP$57))</f>
        <v>0</v>
      </c>
      <c r="BZ66">
        <f>(($AN$58-$AQ$58)/($AQ$59-$AQ$58))</f>
        <v>0.27272727272727271</v>
      </c>
      <c r="CA66">
        <f>1-(($AO$60-$AQ$58)/($AQ$59-$AQ$58))</f>
        <v>0.45454545454545459</v>
      </c>
      <c r="CB66">
        <f>1-(($AP$58-$AQ$58)/($AQ$59-$AQ$58))</f>
        <v>4.5454545454545414E-2</v>
      </c>
    </row>
    <row r="67" spans="1:80" x14ac:dyDescent="0.25">
      <c r="A67">
        <v>66</v>
      </c>
      <c r="D67">
        <v>100.87963000000001</v>
      </c>
      <c r="E67" s="3">
        <v>2</v>
      </c>
      <c r="P67">
        <v>1</v>
      </c>
      <c r="Q67" t="str">
        <f t="shared" si="2"/>
        <v>2</v>
      </c>
      <c r="R67">
        <v>4</v>
      </c>
      <c r="X67" t="s">
        <v>274</v>
      </c>
      <c r="Y67" t="s">
        <v>260</v>
      </c>
      <c r="AB67" t="s">
        <v>274</v>
      </c>
      <c r="AC67" t="str">
        <f>CONCATENATE($R67,$R68,$R69,$R70)</f>
        <v>4123</v>
      </c>
      <c r="AW67">
        <f>(($AN$59-$AO$60)/($AO$61-$AO$60))</f>
        <v>0.72727272727272729</v>
      </c>
      <c r="AX67">
        <f>(($AP$58-$AO$60)/($AO$61-$AO$60))</f>
        <v>0.40909090909090912</v>
      </c>
      <c r="AY67">
        <f>(($AQ$59-$AO$60)/($AO$61-$AO$60))</f>
        <v>0.45454545454545453</v>
      </c>
      <c r="AZ67">
        <f>(($AN$59-$AP$58)/($AP$59-$AP$58))</f>
        <v>0.30434782608695654</v>
      </c>
      <c r="BA67">
        <f>(($AO$61-$AP$58)/($AP$59-$AP$58))</f>
        <v>0.56521739130434778</v>
      </c>
      <c r="BB67">
        <f>(($AQ$59-$AP$58)/($AP$59-$AP$58))</f>
        <v>4.3478260869565216E-2</v>
      </c>
      <c r="BC67">
        <f>(($AN$59-$AQ$59)/($AQ$60-$AQ$59))</f>
        <v>0.27272727272727271</v>
      </c>
      <c r="BD67">
        <f>(($AO$61-$AQ$59)/($AQ$60-$AQ$59))</f>
        <v>0.54545454545454541</v>
      </c>
      <c r="BG67">
        <v>4</v>
      </c>
      <c r="BH67">
        <v>353</v>
      </c>
      <c r="BI67">
        <f>($BH$76-$BH$73)/200</f>
        <v>7.0000000000000007E-2</v>
      </c>
      <c r="BT67">
        <f>1-(($AN$59-$AO$60)/($AO$61-$AO$60))</f>
        <v>0.27272727272727271</v>
      </c>
      <c r="BU67">
        <f>(($AP$58-$AO$60)/($AO$61-$AO$60))</f>
        <v>0.40909090909090912</v>
      </c>
      <c r="BV67">
        <f>(($AQ$59-$AO$60)/($AO$61-$AO$60))</f>
        <v>0.45454545454545453</v>
      </c>
      <c r="BW67">
        <f>(($AN$59-$AP$58)/($AP$59-$AP$58))</f>
        <v>0.30434782608695654</v>
      </c>
      <c r="BX67">
        <f>1-(($AO$61-$AP$58)/($AP$59-$AP$58))</f>
        <v>0.43478260869565222</v>
      </c>
      <c r="BY67">
        <f>(($AQ$59-$AP$58)/($AP$59-$AP$58))</f>
        <v>4.3478260869565216E-2</v>
      </c>
      <c r="BZ67">
        <f>(($AN$59-$AQ$59)/($AQ$60-$AQ$59))</f>
        <v>0.27272727272727271</v>
      </c>
      <c r="CA67">
        <f>1-(($AO$61-$AQ$59)/($AQ$60-$AQ$59))</f>
        <v>0.45454545454545459</v>
      </c>
    </row>
    <row r="68" spans="1:80" x14ac:dyDescent="0.25">
      <c r="A68">
        <v>67</v>
      </c>
      <c r="F68">
        <v>99.518319000000005</v>
      </c>
      <c r="G68" s="4">
        <v>3</v>
      </c>
      <c r="P68">
        <v>1</v>
      </c>
      <c r="Q68" t="str">
        <f t="shared" si="2"/>
        <v>3</v>
      </c>
      <c r="R68">
        <v>1</v>
      </c>
      <c r="X68" t="s">
        <v>274</v>
      </c>
      <c r="Y68" t="s">
        <v>261</v>
      </c>
      <c r="BG68">
        <v>1</v>
      </c>
      <c r="BH68">
        <v>360</v>
      </c>
      <c r="BI68">
        <f>($BH$77-$BH$74)/200</f>
        <v>7.4999999999999997E-2</v>
      </c>
    </row>
    <row r="69" spans="1:80" x14ac:dyDescent="0.25">
      <c r="A69">
        <v>68</v>
      </c>
      <c r="F69">
        <v>99.501882000000009</v>
      </c>
      <c r="G69" s="4">
        <v>3</v>
      </c>
      <c r="H69">
        <v>101.18786200000001</v>
      </c>
      <c r="I69" s="5">
        <v>4</v>
      </c>
      <c r="P69">
        <v>2</v>
      </c>
      <c r="Q69" t="str">
        <f t="shared" si="2"/>
        <v>34</v>
      </c>
      <c r="R69">
        <v>2</v>
      </c>
      <c r="X69" t="s">
        <v>274</v>
      </c>
      <c r="Y69" t="s">
        <v>262</v>
      </c>
      <c r="BG69">
        <v>2</v>
      </c>
      <c r="BH69">
        <v>365</v>
      </c>
      <c r="BI69">
        <f>($BH$78-$BH$75)/200</f>
        <v>0.1</v>
      </c>
    </row>
    <row r="70" spans="1:80" x14ac:dyDescent="0.25">
      <c r="A70">
        <v>69</v>
      </c>
      <c r="F70">
        <v>99.516826000000009</v>
      </c>
      <c r="G70" s="4">
        <v>3</v>
      </c>
      <c r="H70">
        <v>101.18873900000001</v>
      </c>
      <c r="I70" s="5">
        <v>4</v>
      </c>
      <c r="P70">
        <v>2</v>
      </c>
      <c r="Q70" t="str">
        <f t="shared" si="2"/>
        <v>34</v>
      </c>
      <c r="R70">
        <v>3</v>
      </c>
      <c r="X70" t="s">
        <v>274</v>
      </c>
      <c r="Y70" t="s">
        <v>259</v>
      </c>
      <c r="BG70">
        <v>3</v>
      </c>
      <c r="BH70">
        <v>373</v>
      </c>
      <c r="BI70">
        <f>($BH$79-$BH$76)/200</f>
        <v>9.5000000000000001E-2</v>
      </c>
    </row>
    <row r="71" spans="1:80" x14ac:dyDescent="0.25">
      <c r="A71">
        <v>70</v>
      </c>
      <c r="F71">
        <v>99.484254000000007</v>
      </c>
      <c r="G71" s="4">
        <v>3</v>
      </c>
      <c r="H71">
        <v>101.21677500000001</v>
      </c>
      <c r="I71" s="5">
        <v>4</v>
      </c>
      <c r="P71">
        <v>2</v>
      </c>
      <c r="Q71" t="str">
        <f t="shared" si="2"/>
        <v>34</v>
      </c>
      <c r="R71">
        <v>4</v>
      </c>
      <c r="X71" t="s">
        <v>274</v>
      </c>
      <c r="Y71" t="s">
        <v>260</v>
      </c>
      <c r="AB71" t="s">
        <v>274</v>
      </c>
      <c r="AC71" t="str">
        <f>CONCATENATE($R71,$R72,$R73,$R74)</f>
        <v>4123</v>
      </c>
      <c r="BG71">
        <v>4</v>
      </c>
      <c r="BH71">
        <v>375</v>
      </c>
      <c r="BI71">
        <f>($BH$80-$BH$77)/200</f>
        <v>6.5000000000000002E-2</v>
      </c>
    </row>
    <row r="72" spans="1:80" x14ac:dyDescent="0.25">
      <c r="A72">
        <v>71</v>
      </c>
      <c r="F72">
        <v>99.504045000000005</v>
      </c>
      <c r="G72" s="4">
        <v>3</v>
      </c>
      <c r="H72">
        <v>101.16410400000001</v>
      </c>
      <c r="I72" s="5">
        <v>4</v>
      </c>
      <c r="P72">
        <v>2</v>
      </c>
      <c r="Q72" t="str">
        <f t="shared" si="2"/>
        <v>34</v>
      </c>
      <c r="R72">
        <v>1</v>
      </c>
      <c r="X72" t="s">
        <v>274</v>
      </c>
      <c r="Y72" t="s">
        <v>261</v>
      </c>
      <c r="BG72">
        <v>1</v>
      </c>
      <c r="BH72">
        <v>379</v>
      </c>
      <c r="BI72">
        <f>($BH$81-$BH$78)/200</f>
        <v>7.4999999999999997E-2</v>
      </c>
    </row>
    <row r="73" spans="1:80" x14ac:dyDescent="0.25">
      <c r="A73">
        <v>72</v>
      </c>
      <c r="F73">
        <v>99.507549000000012</v>
      </c>
      <c r="G73" s="4">
        <v>3</v>
      </c>
      <c r="H73">
        <v>101.194303</v>
      </c>
      <c r="I73" s="5">
        <v>4</v>
      </c>
      <c r="P73">
        <v>2</v>
      </c>
      <c r="Q73" t="str">
        <f t="shared" si="2"/>
        <v>34</v>
      </c>
      <c r="R73">
        <v>2</v>
      </c>
      <c r="X73" t="s">
        <v>274</v>
      </c>
      <c r="Y73" t="s">
        <v>260</v>
      </c>
      <c r="BG73">
        <v>2</v>
      </c>
      <c r="BH73">
        <v>386</v>
      </c>
      <c r="BI73">
        <f>($BH$87-$BH$84)/200</f>
        <v>0.08</v>
      </c>
    </row>
    <row r="74" spans="1:80" x14ac:dyDescent="0.25">
      <c r="A74">
        <v>73</v>
      </c>
      <c r="F74">
        <v>99.521774000000008</v>
      </c>
      <c r="G74" s="4">
        <v>3</v>
      </c>
      <c r="H74">
        <v>101.162351</v>
      </c>
      <c r="I74" s="5">
        <v>4</v>
      </c>
      <c r="P74">
        <v>2</v>
      </c>
      <c r="Q74" t="str">
        <f t="shared" si="2"/>
        <v>34</v>
      </c>
      <c r="R74">
        <v>3</v>
      </c>
      <c r="X74" t="s">
        <v>274</v>
      </c>
      <c r="Y74" t="s">
        <v>261</v>
      </c>
      <c r="BG74">
        <v>3</v>
      </c>
      <c r="BH74">
        <v>394</v>
      </c>
      <c r="BI74">
        <f>($BH$88-$BH$85)/200</f>
        <v>0.09</v>
      </c>
    </row>
    <row r="75" spans="1:80" x14ac:dyDescent="0.25">
      <c r="A75">
        <v>74</v>
      </c>
      <c r="B75">
        <v>119.104827</v>
      </c>
      <c r="C75" s="2">
        <v>1</v>
      </c>
      <c r="F75">
        <v>99.518319000000005</v>
      </c>
      <c r="G75" s="4">
        <v>3</v>
      </c>
      <c r="H75">
        <v>101.16889700000002</v>
      </c>
      <c r="I75" s="5">
        <v>4</v>
      </c>
      <c r="P75">
        <v>3</v>
      </c>
      <c r="Q75" t="str">
        <f t="shared" si="2"/>
        <v>134</v>
      </c>
      <c r="R75">
        <v>4</v>
      </c>
      <c r="X75" t="s">
        <v>274</v>
      </c>
      <c r="Y75" t="s">
        <v>262</v>
      </c>
      <c r="AB75" t="s">
        <v>274</v>
      </c>
      <c r="AC75" t="str">
        <f>CONCATENATE($R75,$R76,$R77,$R78)</f>
        <v>4123</v>
      </c>
      <c r="BG75">
        <v>4</v>
      </c>
      <c r="BH75">
        <v>396</v>
      </c>
      <c r="BI75">
        <f>($BH$89-$BH$86)/200</f>
        <v>8.5000000000000006E-2</v>
      </c>
    </row>
    <row r="76" spans="1:80" x14ac:dyDescent="0.25">
      <c r="A76">
        <v>75</v>
      </c>
      <c r="B76">
        <v>119.07926500000001</v>
      </c>
      <c r="C76" s="2">
        <v>1</v>
      </c>
      <c r="H76">
        <v>101.18786200000001</v>
      </c>
      <c r="I76" s="5">
        <v>4</v>
      </c>
      <c r="P76">
        <v>2</v>
      </c>
      <c r="Q76" t="str">
        <f t="shared" si="2"/>
        <v>14</v>
      </c>
      <c r="R76">
        <v>1</v>
      </c>
      <c r="X76" t="s">
        <v>274</v>
      </c>
      <c r="Y76" t="s">
        <v>259</v>
      </c>
      <c r="BG76">
        <v>1</v>
      </c>
      <c r="BH76">
        <v>400</v>
      </c>
      <c r="BI76">
        <f>($BH$90-$BH$87)/200</f>
        <v>0.08</v>
      </c>
    </row>
    <row r="77" spans="1:80" x14ac:dyDescent="0.25">
      <c r="A77">
        <v>76</v>
      </c>
      <c r="B77">
        <v>119.078182</v>
      </c>
      <c r="C77" s="2">
        <v>1</v>
      </c>
      <c r="P77">
        <v>1</v>
      </c>
      <c r="Q77" t="str">
        <f t="shared" si="2"/>
        <v>1</v>
      </c>
      <c r="R77">
        <v>2</v>
      </c>
      <c r="X77" t="s">
        <v>274</v>
      </c>
      <c r="Y77" t="s">
        <v>260</v>
      </c>
      <c r="BG77">
        <v>2</v>
      </c>
      <c r="BH77">
        <v>409</v>
      </c>
      <c r="BI77">
        <f>($BH$91-$BH$88)/200</f>
        <v>0.08</v>
      </c>
    </row>
    <row r="78" spans="1:80" x14ac:dyDescent="0.25">
      <c r="A78">
        <v>77</v>
      </c>
      <c r="B78">
        <v>119.076171</v>
      </c>
      <c r="C78" s="2">
        <v>1</v>
      </c>
      <c r="P78">
        <v>1</v>
      </c>
      <c r="Q78" t="str">
        <f t="shared" si="2"/>
        <v>1</v>
      </c>
      <c r="R78">
        <v>3</v>
      </c>
      <c r="X78" t="s">
        <v>274</v>
      </c>
      <c r="Y78" t="s">
        <v>261</v>
      </c>
      <c r="BG78">
        <v>3</v>
      </c>
      <c r="BH78">
        <v>416</v>
      </c>
      <c r="BI78">
        <f>($BH$92-$BH$89)/200</f>
        <v>0.09</v>
      </c>
    </row>
    <row r="79" spans="1:80" x14ac:dyDescent="0.25">
      <c r="A79">
        <v>78</v>
      </c>
      <c r="B79">
        <v>119.110446</v>
      </c>
      <c r="C79" s="2">
        <v>1</v>
      </c>
      <c r="P79">
        <v>1</v>
      </c>
      <c r="Q79" t="str">
        <f t="shared" si="2"/>
        <v>1</v>
      </c>
      <c r="R79">
        <v>4</v>
      </c>
      <c r="X79" t="s">
        <v>274</v>
      </c>
      <c r="Y79" t="s">
        <v>262</v>
      </c>
      <c r="BG79">
        <v>4</v>
      </c>
      <c r="BH79">
        <v>419</v>
      </c>
      <c r="BI79">
        <f>($BH$93-$BH$90)/200</f>
        <v>0.105</v>
      </c>
    </row>
    <row r="80" spans="1:80" x14ac:dyDescent="0.25">
      <c r="A80">
        <v>79</v>
      </c>
      <c r="B80">
        <v>119.121475</v>
      </c>
      <c r="C80" s="2">
        <v>1</v>
      </c>
      <c r="P80">
        <v>1</v>
      </c>
      <c r="Q80" t="str">
        <f t="shared" si="2"/>
        <v>1</v>
      </c>
      <c r="R80">
        <v>1</v>
      </c>
      <c r="X80" t="s">
        <v>274</v>
      </c>
      <c r="Y80" t="s">
        <v>259</v>
      </c>
      <c r="BG80">
        <v>1</v>
      </c>
      <c r="BH80">
        <v>422</v>
      </c>
      <c r="BI80">
        <f>($BH$94-$BH$91)/200</f>
        <v>0.08</v>
      </c>
    </row>
    <row r="81" spans="1:61" x14ac:dyDescent="0.25">
      <c r="A81">
        <v>80</v>
      </c>
      <c r="B81">
        <v>119.140849</v>
      </c>
      <c r="C81" s="2">
        <v>1</v>
      </c>
      <c r="P81">
        <v>1</v>
      </c>
      <c r="Q81" t="str">
        <f t="shared" si="2"/>
        <v>1</v>
      </c>
      <c r="R81">
        <v>2</v>
      </c>
      <c r="X81" t="s">
        <v>274</v>
      </c>
      <c r="Y81" t="s">
        <v>260</v>
      </c>
      <c r="BG81">
        <v>2</v>
      </c>
      <c r="BH81">
        <v>431</v>
      </c>
      <c r="BI81">
        <f>($BH$95-$BH$92)/200</f>
        <v>6.5000000000000002E-2</v>
      </c>
    </row>
    <row r="82" spans="1:61" x14ac:dyDescent="0.25">
      <c r="A82">
        <v>81</v>
      </c>
      <c r="B82">
        <v>119.208617</v>
      </c>
      <c r="C82" s="2">
        <v>1</v>
      </c>
      <c r="D82">
        <v>126.04144600000001</v>
      </c>
      <c r="E82" s="3">
        <v>2</v>
      </c>
      <c r="P82">
        <v>2</v>
      </c>
      <c r="Q82" t="str">
        <f t="shared" si="2"/>
        <v>12</v>
      </c>
      <c r="R82" t="s">
        <v>22</v>
      </c>
      <c r="X82" t="s">
        <v>274</v>
      </c>
      <c r="Y82" t="s">
        <v>261</v>
      </c>
      <c r="BG82" t="s">
        <v>22</v>
      </c>
      <c r="BH82">
        <v>435</v>
      </c>
      <c r="BI82">
        <f>($BH$96-$BH$93)/200</f>
        <v>0.08</v>
      </c>
    </row>
    <row r="83" spans="1:61" x14ac:dyDescent="0.25">
      <c r="A83">
        <v>82</v>
      </c>
      <c r="B83">
        <v>119.104827</v>
      </c>
      <c r="C83" s="2">
        <v>1</v>
      </c>
      <c r="D83">
        <v>126.142352</v>
      </c>
      <c r="E83" s="3">
        <v>2</v>
      </c>
      <c r="P83">
        <v>2</v>
      </c>
      <c r="Q83" t="str">
        <f t="shared" si="2"/>
        <v>12</v>
      </c>
      <c r="R83" t="s">
        <v>22</v>
      </c>
      <c r="X83" t="s">
        <v>274</v>
      </c>
      <c r="Y83" t="s">
        <v>262</v>
      </c>
      <c r="BG83" t="s">
        <v>22</v>
      </c>
      <c r="BH83">
        <v>437</v>
      </c>
      <c r="BI83">
        <f>($BH$97-$BH$94)/200</f>
        <v>0.1</v>
      </c>
    </row>
    <row r="84" spans="1:61" x14ac:dyDescent="0.25">
      <c r="A84">
        <v>83</v>
      </c>
      <c r="D84">
        <v>126.12823</v>
      </c>
      <c r="E84" s="3">
        <v>2</v>
      </c>
      <c r="P84">
        <v>1</v>
      </c>
      <c r="Q84" t="str">
        <f t="shared" si="2"/>
        <v>2</v>
      </c>
      <c r="R84">
        <v>2</v>
      </c>
      <c r="X84" t="s">
        <v>274</v>
      </c>
      <c r="Y84" t="s">
        <v>259</v>
      </c>
      <c r="AB84" t="s">
        <v>274</v>
      </c>
      <c r="AC84" t="str">
        <f>CONCATENATE($R84,$R85,$R86,$R87)</f>
        <v>2341</v>
      </c>
      <c r="BG84">
        <v>2</v>
      </c>
      <c r="BH84">
        <v>438</v>
      </c>
      <c r="BI84">
        <f>($BH$98-$BH$95)/200</f>
        <v>7.4999999999999997E-2</v>
      </c>
    </row>
    <row r="85" spans="1:61" x14ac:dyDescent="0.25">
      <c r="A85">
        <v>84</v>
      </c>
      <c r="D85">
        <v>126.086589</v>
      </c>
      <c r="E85" s="3">
        <v>2</v>
      </c>
      <c r="P85">
        <v>1</v>
      </c>
      <c r="Q85" t="str">
        <f t="shared" si="2"/>
        <v>2</v>
      </c>
      <c r="R85">
        <v>3</v>
      </c>
      <c r="X85" t="s">
        <v>274</v>
      </c>
      <c r="Y85" t="s">
        <v>260</v>
      </c>
      <c r="BG85">
        <v>3</v>
      </c>
      <c r="BH85">
        <v>443</v>
      </c>
      <c r="BI85">
        <f>($BH$99-$BH$96)/200</f>
        <v>0.08</v>
      </c>
    </row>
    <row r="86" spans="1:61" x14ac:dyDescent="0.25">
      <c r="A86">
        <v>85</v>
      </c>
      <c r="D86">
        <v>126.088187</v>
      </c>
      <c r="E86" s="3">
        <v>2</v>
      </c>
      <c r="P86">
        <v>1</v>
      </c>
      <c r="Q86" t="str">
        <f t="shared" si="2"/>
        <v>2</v>
      </c>
      <c r="R86">
        <v>4</v>
      </c>
      <c r="X86" t="s">
        <v>274</v>
      </c>
      <c r="Y86" t="s">
        <v>261</v>
      </c>
      <c r="BG86">
        <v>4</v>
      </c>
      <c r="BH86">
        <v>451</v>
      </c>
      <c r="BI86">
        <f>($BH$100-$BH$97)/200</f>
        <v>0.08</v>
      </c>
    </row>
    <row r="87" spans="1:61" x14ac:dyDescent="0.25">
      <c r="A87">
        <v>86</v>
      </c>
      <c r="D87">
        <v>126.04711500000001</v>
      </c>
      <c r="E87" s="3">
        <v>2</v>
      </c>
      <c r="P87">
        <v>1</v>
      </c>
      <c r="Q87" t="str">
        <f t="shared" si="2"/>
        <v>2</v>
      </c>
      <c r="R87">
        <v>1</v>
      </c>
      <c r="X87" t="s">
        <v>274</v>
      </c>
      <c r="Y87" t="s">
        <v>262</v>
      </c>
      <c r="BG87">
        <v>1</v>
      </c>
      <c r="BH87">
        <v>454</v>
      </c>
      <c r="BI87">
        <f>($BH$101-$BH$98)/200</f>
        <v>0.11</v>
      </c>
    </row>
    <row r="88" spans="1:61" x14ac:dyDescent="0.25">
      <c r="A88">
        <v>87</v>
      </c>
      <c r="D88">
        <v>126.13745800000001</v>
      </c>
      <c r="E88" s="3">
        <v>2</v>
      </c>
      <c r="P88">
        <v>1</v>
      </c>
      <c r="Q88" t="str">
        <f t="shared" si="2"/>
        <v>2</v>
      </c>
      <c r="R88">
        <v>2</v>
      </c>
      <c r="X88" t="s">
        <v>274</v>
      </c>
      <c r="Y88" t="s">
        <v>259</v>
      </c>
      <c r="AB88" t="s">
        <v>274</v>
      </c>
      <c r="AC88" t="str">
        <f>CONCATENATE($R88,$R89,$R90,$R91)</f>
        <v>2341</v>
      </c>
      <c r="BG88">
        <v>2</v>
      </c>
      <c r="BH88">
        <v>461</v>
      </c>
      <c r="BI88">
        <f>($BH$102-$BH$99)/200</f>
        <v>7.0000000000000007E-2</v>
      </c>
    </row>
    <row r="89" spans="1:61" x14ac:dyDescent="0.25">
      <c r="A89">
        <v>88</v>
      </c>
      <c r="D89">
        <v>126.12359600000001</v>
      </c>
      <c r="E89" s="3">
        <v>2</v>
      </c>
      <c r="P89">
        <v>1</v>
      </c>
      <c r="Q89" t="str">
        <f t="shared" si="2"/>
        <v>2</v>
      </c>
      <c r="R89">
        <v>3</v>
      </c>
      <c r="X89" t="s">
        <v>274</v>
      </c>
      <c r="Y89" t="s">
        <v>260</v>
      </c>
      <c r="BG89">
        <v>3</v>
      </c>
      <c r="BH89">
        <v>468</v>
      </c>
      <c r="BI89">
        <f>($BH$103-$BH$100)/200</f>
        <v>0.09</v>
      </c>
    </row>
    <row r="90" spans="1:61" x14ac:dyDescent="0.25">
      <c r="A90">
        <v>89</v>
      </c>
      <c r="D90">
        <v>126.04144600000001</v>
      </c>
      <c r="E90" s="3">
        <v>2</v>
      </c>
      <c r="P90">
        <v>1</v>
      </c>
      <c r="Q90" t="str">
        <f t="shared" si="2"/>
        <v>2</v>
      </c>
      <c r="R90">
        <v>4</v>
      </c>
      <c r="X90" t="s">
        <v>274</v>
      </c>
      <c r="Y90" t="s">
        <v>261</v>
      </c>
      <c r="BG90">
        <v>4</v>
      </c>
      <c r="BH90">
        <v>470</v>
      </c>
      <c r="BI90">
        <f>($BH$104-$BH$101)/200</f>
        <v>0.08</v>
      </c>
    </row>
    <row r="91" spans="1:61" x14ac:dyDescent="0.25">
      <c r="A91">
        <v>90</v>
      </c>
      <c r="F91">
        <v>126.094989</v>
      </c>
      <c r="G91" s="4">
        <v>3</v>
      </c>
      <c r="H91">
        <v>127.219802</v>
      </c>
      <c r="I91" s="5">
        <v>4</v>
      </c>
      <c r="P91">
        <v>2</v>
      </c>
      <c r="Q91" t="str">
        <f t="shared" si="2"/>
        <v>34</v>
      </c>
      <c r="R91">
        <v>1</v>
      </c>
      <c r="X91" t="s">
        <v>274</v>
      </c>
      <c r="Y91" t="s">
        <v>262</v>
      </c>
      <c r="BG91">
        <v>1</v>
      </c>
      <c r="BH91">
        <v>477</v>
      </c>
      <c r="BI91">
        <f>($BH$105-$BH$102)/200</f>
        <v>0.11</v>
      </c>
    </row>
    <row r="92" spans="1:61" x14ac:dyDescent="0.25">
      <c r="A92">
        <v>91</v>
      </c>
      <c r="F92">
        <v>126.08798200000001</v>
      </c>
      <c r="G92" s="4">
        <v>3</v>
      </c>
      <c r="H92">
        <v>127.214702</v>
      </c>
      <c r="I92" s="5">
        <v>4</v>
      </c>
      <c r="P92">
        <v>2</v>
      </c>
      <c r="Q92" t="str">
        <f t="shared" si="2"/>
        <v>34</v>
      </c>
      <c r="R92">
        <v>2</v>
      </c>
      <c r="X92" t="s">
        <v>274</v>
      </c>
      <c r="Y92" t="s">
        <v>259</v>
      </c>
      <c r="AB92" t="s">
        <v>274</v>
      </c>
      <c r="AC92" t="str">
        <f>CONCATENATE($R92,$R93,$R94,$R95)</f>
        <v>2341</v>
      </c>
      <c r="BG92">
        <v>2</v>
      </c>
      <c r="BH92">
        <v>486</v>
      </c>
      <c r="BI92">
        <f>($BH$106-$BH$103)/200</f>
        <v>6.5000000000000002E-2</v>
      </c>
    </row>
    <row r="93" spans="1:61" x14ac:dyDescent="0.25">
      <c r="A93">
        <v>92</v>
      </c>
      <c r="F93">
        <v>126.107105</v>
      </c>
      <c r="G93" s="4">
        <v>3</v>
      </c>
      <c r="H93">
        <v>127.21825699999999</v>
      </c>
      <c r="I93" s="5">
        <v>4</v>
      </c>
      <c r="P93">
        <v>2</v>
      </c>
      <c r="Q93" t="str">
        <f t="shared" si="2"/>
        <v>34</v>
      </c>
      <c r="R93">
        <v>3</v>
      </c>
      <c r="X93" t="s">
        <v>274</v>
      </c>
      <c r="Y93" t="s">
        <v>260</v>
      </c>
      <c r="BG93">
        <v>3</v>
      </c>
      <c r="BH93">
        <v>491</v>
      </c>
      <c r="BI93">
        <f>($BH$107-$BH$104)/200</f>
        <v>7.0000000000000007E-2</v>
      </c>
    </row>
    <row r="94" spans="1:61" x14ac:dyDescent="0.25">
      <c r="A94">
        <v>93</v>
      </c>
      <c r="F94">
        <v>126.05123500000001</v>
      </c>
      <c r="G94" s="4">
        <v>3</v>
      </c>
      <c r="H94">
        <v>127.18841900000001</v>
      </c>
      <c r="I94" s="5">
        <v>4</v>
      </c>
      <c r="P94">
        <v>2</v>
      </c>
      <c r="Q94" t="str">
        <f t="shared" si="2"/>
        <v>34</v>
      </c>
      <c r="R94">
        <v>4</v>
      </c>
      <c r="X94" t="s">
        <v>274</v>
      </c>
      <c r="Y94" t="s">
        <v>261</v>
      </c>
      <c r="BG94">
        <v>4</v>
      </c>
      <c r="BH94">
        <v>493</v>
      </c>
      <c r="BI94">
        <f>($BH$108-$BH$105)/200</f>
        <v>6.5000000000000002E-2</v>
      </c>
    </row>
    <row r="95" spans="1:61" x14ac:dyDescent="0.25">
      <c r="A95">
        <v>94</v>
      </c>
      <c r="F95">
        <v>126.06597500000001</v>
      </c>
      <c r="G95" s="4">
        <v>3</v>
      </c>
      <c r="H95">
        <v>127.18326500000001</v>
      </c>
      <c r="I95" s="5">
        <v>4</v>
      </c>
      <c r="P95">
        <v>2</v>
      </c>
      <c r="Q95" t="str">
        <f t="shared" si="2"/>
        <v>34</v>
      </c>
      <c r="R95">
        <v>1</v>
      </c>
      <c r="X95" t="s">
        <v>274</v>
      </c>
      <c r="Y95" t="s">
        <v>262</v>
      </c>
      <c r="BG95">
        <v>1</v>
      </c>
      <c r="BH95">
        <v>499</v>
      </c>
      <c r="BI95">
        <f>($BH$109-$BH$106)/200</f>
        <v>0.1</v>
      </c>
    </row>
    <row r="96" spans="1:61" x14ac:dyDescent="0.25">
      <c r="A96">
        <v>95</v>
      </c>
      <c r="F96">
        <v>126.08009699999999</v>
      </c>
      <c r="G96" s="4">
        <v>3</v>
      </c>
      <c r="H96">
        <v>127.20939200000001</v>
      </c>
      <c r="I96" s="5">
        <v>4</v>
      </c>
      <c r="P96">
        <v>2</v>
      </c>
      <c r="Q96" t="str">
        <f t="shared" si="2"/>
        <v>34</v>
      </c>
      <c r="R96">
        <v>2</v>
      </c>
      <c r="X96" t="s">
        <v>274</v>
      </c>
      <c r="Y96" t="s">
        <v>259</v>
      </c>
      <c r="AB96" t="s">
        <v>274</v>
      </c>
      <c r="AC96" t="str">
        <f>CONCATENATE($R96,$R97,$R98,$R99)</f>
        <v>2341</v>
      </c>
      <c r="BG96">
        <v>2</v>
      </c>
      <c r="BH96">
        <v>507</v>
      </c>
      <c r="BI96">
        <f>($BH$110-$BH$107)/200</f>
        <v>0.08</v>
      </c>
    </row>
    <row r="97" spans="1:61" x14ac:dyDescent="0.25">
      <c r="A97">
        <v>96</v>
      </c>
      <c r="B97">
        <v>150.900901</v>
      </c>
      <c r="C97" s="2">
        <v>1</v>
      </c>
      <c r="F97">
        <v>126.180072</v>
      </c>
      <c r="G97" s="4">
        <v>3</v>
      </c>
      <c r="H97">
        <v>127.24623800000001</v>
      </c>
      <c r="I97" s="5">
        <v>4</v>
      </c>
      <c r="P97">
        <v>3</v>
      </c>
      <c r="Q97" t="str">
        <f t="shared" si="2"/>
        <v>134</v>
      </c>
      <c r="R97">
        <v>3</v>
      </c>
      <c r="X97" t="s">
        <v>274</v>
      </c>
      <c r="Y97" t="s">
        <v>260</v>
      </c>
      <c r="BG97">
        <v>3</v>
      </c>
      <c r="BH97">
        <v>513</v>
      </c>
      <c r="BI97">
        <f>($BH$111-$BH$108)/200</f>
        <v>7.4999999999999997E-2</v>
      </c>
    </row>
    <row r="98" spans="1:61" x14ac:dyDescent="0.25">
      <c r="A98">
        <v>97</v>
      </c>
      <c r="B98">
        <v>150.900901</v>
      </c>
      <c r="C98" s="2">
        <v>1</v>
      </c>
      <c r="F98">
        <v>126.094989</v>
      </c>
      <c r="G98" s="4">
        <v>3</v>
      </c>
      <c r="H98">
        <v>127.26922500000001</v>
      </c>
      <c r="I98" s="5">
        <v>4</v>
      </c>
      <c r="P98">
        <v>3</v>
      </c>
      <c r="Q98" t="str">
        <f t="shared" si="2"/>
        <v>134</v>
      </c>
      <c r="R98">
        <v>4</v>
      </c>
      <c r="X98" t="s">
        <v>274</v>
      </c>
      <c r="Y98" t="s">
        <v>261</v>
      </c>
      <c r="BG98">
        <v>4</v>
      </c>
      <c r="BH98">
        <v>514</v>
      </c>
      <c r="BI98">
        <f>($BH$112-$BH$109)/200</f>
        <v>7.0000000000000007E-2</v>
      </c>
    </row>
    <row r="99" spans="1:61" x14ac:dyDescent="0.25">
      <c r="A99">
        <v>98</v>
      </c>
      <c r="B99">
        <v>150.900901</v>
      </c>
      <c r="C99" s="2">
        <v>1</v>
      </c>
      <c r="H99">
        <v>127.219802</v>
      </c>
      <c r="I99" s="5">
        <v>4</v>
      </c>
      <c r="P99">
        <v>2</v>
      </c>
      <c r="Q99" t="str">
        <f t="shared" si="2"/>
        <v>14</v>
      </c>
      <c r="R99">
        <v>1</v>
      </c>
      <c r="X99" t="s">
        <v>274</v>
      </c>
      <c r="Y99" t="s">
        <v>262</v>
      </c>
      <c r="BG99">
        <v>1</v>
      </c>
      <c r="BH99">
        <v>523</v>
      </c>
      <c r="BI99">
        <f>($BH$113-$BH$110)/200</f>
        <v>0.1</v>
      </c>
    </row>
    <row r="100" spans="1:61" x14ac:dyDescent="0.25">
      <c r="A100">
        <v>99</v>
      </c>
      <c r="B100">
        <v>150.900901</v>
      </c>
      <c r="C100" s="2">
        <v>1</v>
      </c>
      <c r="H100">
        <v>127.219802</v>
      </c>
      <c r="I100" s="5">
        <v>4</v>
      </c>
      <c r="P100">
        <v>2</v>
      </c>
      <c r="Q100" t="str">
        <f t="shared" si="2"/>
        <v>14</v>
      </c>
      <c r="R100">
        <v>2</v>
      </c>
      <c r="X100" t="s">
        <v>274</v>
      </c>
      <c r="Y100" t="s">
        <v>259</v>
      </c>
      <c r="AB100" t="s">
        <v>274</v>
      </c>
      <c r="AC100" t="str">
        <f>CONCATENATE($R100,$R101,$R102,$R103)</f>
        <v>2341</v>
      </c>
      <c r="BG100">
        <v>2</v>
      </c>
      <c r="BH100">
        <v>529</v>
      </c>
      <c r="BI100">
        <f>($BH$114-$BH$111)/200</f>
        <v>7.4999999999999997E-2</v>
      </c>
    </row>
    <row r="101" spans="1:61" x14ac:dyDescent="0.25">
      <c r="A101">
        <v>100</v>
      </c>
      <c r="B101">
        <v>150.900901</v>
      </c>
      <c r="C101" s="2">
        <v>1</v>
      </c>
      <c r="P101">
        <v>1</v>
      </c>
      <c r="Q101" t="str">
        <f t="shared" si="2"/>
        <v>1</v>
      </c>
      <c r="R101">
        <v>3</v>
      </c>
      <c r="X101" t="s">
        <v>274</v>
      </c>
      <c r="Y101" t="s">
        <v>260</v>
      </c>
      <c r="BG101">
        <v>3</v>
      </c>
      <c r="BH101">
        <v>536</v>
      </c>
      <c r="BI101">
        <f>($BH$115-$BH$112)/200</f>
        <v>7.0000000000000007E-2</v>
      </c>
    </row>
    <row r="102" spans="1:61" x14ac:dyDescent="0.25">
      <c r="A102">
        <v>101</v>
      </c>
      <c r="B102">
        <v>150.900901</v>
      </c>
      <c r="C102" s="2">
        <v>1</v>
      </c>
      <c r="P102">
        <v>1</v>
      </c>
      <c r="Q102" t="str">
        <f t="shared" si="2"/>
        <v>1</v>
      </c>
      <c r="R102">
        <v>4</v>
      </c>
      <c r="X102" t="s">
        <v>274</v>
      </c>
      <c r="Y102" t="s">
        <v>261</v>
      </c>
      <c r="BG102">
        <v>4</v>
      </c>
      <c r="BH102">
        <v>537</v>
      </c>
      <c r="BI102">
        <f>($BH$116-$BH$113)/200</f>
        <v>7.0000000000000007E-2</v>
      </c>
    </row>
    <row r="103" spans="1:61" x14ac:dyDescent="0.25">
      <c r="A103">
        <v>102</v>
      </c>
      <c r="B103">
        <v>150.900901</v>
      </c>
      <c r="C103" s="2">
        <v>1</v>
      </c>
      <c r="P103">
        <v>1</v>
      </c>
      <c r="Q103" t="str">
        <f t="shared" si="2"/>
        <v>1</v>
      </c>
      <c r="R103">
        <v>1</v>
      </c>
      <c r="X103" t="s">
        <v>274</v>
      </c>
      <c r="Y103" t="s">
        <v>262</v>
      </c>
      <c r="BG103">
        <v>1</v>
      </c>
      <c r="BH103">
        <v>547</v>
      </c>
      <c r="BI103">
        <f>($BH$117-$BH$114)/200</f>
        <v>0.11</v>
      </c>
    </row>
    <row r="104" spans="1:61" x14ac:dyDescent="0.25">
      <c r="A104">
        <v>103</v>
      </c>
      <c r="B104">
        <v>150.900901</v>
      </c>
      <c r="C104" s="2">
        <v>1</v>
      </c>
      <c r="D104">
        <v>155.83233999999999</v>
      </c>
      <c r="E104" s="3">
        <v>2</v>
      </c>
      <c r="P104">
        <v>2</v>
      </c>
      <c r="Q104" t="str">
        <f t="shared" si="2"/>
        <v>12</v>
      </c>
      <c r="R104">
        <v>2</v>
      </c>
      <c r="X104" t="s">
        <v>274</v>
      </c>
      <c r="Y104" t="s">
        <v>259</v>
      </c>
      <c r="AB104" t="s">
        <v>274</v>
      </c>
      <c r="AC104" t="str">
        <f>CONCATENATE($R104,$R105,$R106,$R107)</f>
        <v>2341</v>
      </c>
      <c r="BG104">
        <v>2</v>
      </c>
      <c r="BH104">
        <v>552</v>
      </c>
      <c r="BI104">
        <f>($BH$118-$BH$115)/200</f>
        <v>8.5000000000000006E-2</v>
      </c>
    </row>
    <row r="105" spans="1:61" x14ac:dyDescent="0.25">
      <c r="A105">
        <v>104</v>
      </c>
      <c r="B105">
        <v>150.900901</v>
      </c>
      <c r="C105" s="2">
        <v>1</v>
      </c>
      <c r="D105">
        <v>155.83058800000001</v>
      </c>
      <c r="E105" s="3">
        <v>2</v>
      </c>
      <c r="P105">
        <v>2</v>
      </c>
      <c r="Q105" t="str">
        <f t="shared" si="2"/>
        <v>12</v>
      </c>
      <c r="R105">
        <v>3</v>
      </c>
      <c r="X105" t="s">
        <v>274</v>
      </c>
      <c r="Y105" t="s">
        <v>260</v>
      </c>
      <c r="BG105">
        <v>3</v>
      </c>
      <c r="BH105">
        <v>559</v>
      </c>
      <c r="BI105">
        <f>($BH$119-$BH$116)/200</f>
        <v>7.0000000000000007E-2</v>
      </c>
    </row>
    <row r="106" spans="1:61" x14ac:dyDescent="0.25">
      <c r="A106">
        <v>105</v>
      </c>
      <c r="D106">
        <v>155.811207</v>
      </c>
      <c r="E106" s="3">
        <v>2</v>
      </c>
      <c r="P106">
        <v>1</v>
      </c>
      <c r="Q106" t="str">
        <f t="shared" si="2"/>
        <v>2</v>
      </c>
      <c r="R106">
        <v>4</v>
      </c>
      <c r="X106" t="s">
        <v>274</v>
      </c>
      <c r="Y106" t="s">
        <v>261</v>
      </c>
      <c r="BG106">
        <v>4</v>
      </c>
      <c r="BH106">
        <v>560</v>
      </c>
      <c r="BI106">
        <f>($BH$120-$BH$117)/200</f>
        <v>7.0000000000000007E-2</v>
      </c>
    </row>
    <row r="107" spans="1:61" x14ac:dyDescent="0.25">
      <c r="A107">
        <v>106</v>
      </c>
      <c r="D107">
        <v>155.878626</v>
      </c>
      <c r="E107" s="3">
        <v>2</v>
      </c>
      <c r="P107">
        <v>1</v>
      </c>
      <c r="Q107" t="str">
        <f t="shared" si="2"/>
        <v>2</v>
      </c>
      <c r="R107">
        <v>1</v>
      </c>
      <c r="X107" t="s">
        <v>274</v>
      </c>
      <c r="Y107" t="s">
        <v>260</v>
      </c>
      <c r="BG107">
        <v>1</v>
      </c>
      <c r="BH107">
        <v>566</v>
      </c>
      <c r="BI107">
        <f>($BH$126-$BH$123)/200</f>
        <v>0.105</v>
      </c>
    </row>
    <row r="108" spans="1:61" x14ac:dyDescent="0.25">
      <c r="A108">
        <v>107</v>
      </c>
      <c r="D108">
        <v>155.87481300000002</v>
      </c>
      <c r="E108" s="3">
        <v>2</v>
      </c>
      <c r="P108">
        <v>1</v>
      </c>
      <c r="Q108" t="str">
        <f t="shared" si="2"/>
        <v>2</v>
      </c>
      <c r="R108">
        <v>2</v>
      </c>
      <c r="X108" t="s">
        <v>274</v>
      </c>
      <c r="Y108" t="s">
        <v>261</v>
      </c>
      <c r="AB108" t="s">
        <v>274</v>
      </c>
      <c r="AC108" t="str">
        <f>CONCATENATE($R108,$R109,$R110,$R111)</f>
        <v>2341</v>
      </c>
      <c r="BG108">
        <v>2</v>
      </c>
      <c r="BH108">
        <v>572</v>
      </c>
      <c r="BI108">
        <f>($BH$127-$BH$124)/200</f>
        <v>0.11</v>
      </c>
    </row>
    <row r="109" spans="1:61" x14ac:dyDescent="0.25">
      <c r="A109">
        <v>108</v>
      </c>
      <c r="D109">
        <v>155.92310900000001</v>
      </c>
      <c r="E109" s="3">
        <v>2</v>
      </c>
      <c r="P109">
        <v>1</v>
      </c>
      <c r="Q109" t="str">
        <f t="shared" si="2"/>
        <v>2</v>
      </c>
      <c r="R109">
        <v>3</v>
      </c>
      <c r="X109" t="s">
        <v>274</v>
      </c>
      <c r="Y109" t="s">
        <v>262</v>
      </c>
      <c r="BG109">
        <v>3</v>
      </c>
      <c r="BH109">
        <v>580</v>
      </c>
      <c r="BI109">
        <f>($BH$128-$BH$125)/200</f>
        <v>0.11</v>
      </c>
    </row>
    <row r="110" spans="1:61" x14ac:dyDescent="0.25">
      <c r="A110">
        <v>109</v>
      </c>
      <c r="D110">
        <v>155.94723099999999</v>
      </c>
      <c r="E110" s="3">
        <v>2</v>
      </c>
      <c r="P110">
        <v>1</v>
      </c>
      <c r="Q110" t="str">
        <f t="shared" si="2"/>
        <v>2</v>
      </c>
      <c r="R110">
        <v>4</v>
      </c>
      <c r="X110" t="s">
        <v>274</v>
      </c>
      <c r="Y110" t="s">
        <v>259</v>
      </c>
      <c r="BG110">
        <v>4</v>
      </c>
      <c r="BH110">
        <v>582</v>
      </c>
      <c r="BI110">
        <f>($BH$129-$BH$126)/200</f>
        <v>7.0000000000000007E-2</v>
      </c>
    </row>
    <row r="111" spans="1:61" x14ac:dyDescent="0.25">
      <c r="A111">
        <v>110</v>
      </c>
      <c r="D111">
        <v>155.83233999999999</v>
      </c>
      <c r="E111" s="3">
        <v>2</v>
      </c>
      <c r="F111">
        <v>154.12418400000001</v>
      </c>
      <c r="G111" s="4">
        <v>3</v>
      </c>
      <c r="P111">
        <v>2</v>
      </c>
      <c r="Q111" t="str">
        <f t="shared" si="2"/>
        <v>23</v>
      </c>
      <c r="R111">
        <v>1</v>
      </c>
      <c r="X111" t="s">
        <v>274</v>
      </c>
      <c r="Y111" t="s">
        <v>260</v>
      </c>
      <c r="BG111">
        <v>1</v>
      </c>
      <c r="BH111">
        <v>587</v>
      </c>
      <c r="BI111">
        <f>($BH$130-$BH$127)/200</f>
        <v>0.09</v>
      </c>
    </row>
    <row r="112" spans="1:61" x14ac:dyDescent="0.25">
      <c r="A112">
        <v>111</v>
      </c>
      <c r="F112">
        <v>154.09753499999999</v>
      </c>
      <c r="G112" s="4">
        <v>3</v>
      </c>
      <c r="P112">
        <v>1</v>
      </c>
      <c r="Q112" t="str">
        <f t="shared" si="2"/>
        <v>3</v>
      </c>
      <c r="R112">
        <v>2</v>
      </c>
      <c r="X112" t="s">
        <v>274</v>
      </c>
      <c r="Y112" t="s">
        <v>261</v>
      </c>
      <c r="AB112" t="s">
        <v>274</v>
      </c>
      <c r="AC112" t="str">
        <f>CONCATENATE($R112,$R113,$R114,$R115)</f>
        <v>2341</v>
      </c>
      <c r="BG112">
        <v>2</v>
      </c>
      <c r="BH112">
        <v>594</v>
      </c>
      <c r="BI112">
        <f>($BH$131-$BH$128)/200</f>
        <v>0.08</v>
      </c>
    </row>
    <row r="113" spans="1:61" x14ac:dyDescent="0.25">
      <c r="A113">
        <v>112</v>
      </c>
      <c r="F113">
        <v>154.09908200000001</v>
      </c>
      <c r="G113" s="4">
        <v>3</v>
      </c>
      <c r="P113">
        <v>1</v>
      </c>
      <c r="Q113" t="str">
        <f t="shared" si="2"/>
        <v>3</v>
      </c>
      <c r="R113">
        <v>3</v>
      </c>
      <c r="X113" t="s">
        <v>274</v>
      </c>
      <c r="Y113" t="s">
        <v>262</v>
      </c>
      <c r="BG113">
        <v>3</v>
      </c>
      <c r="BH113">
        <v>602</v>
      </c>
      <c r="BI113">
        <f>($BH$132-$BH$129)/200</f>
        <v>0.105</v>
      </c>
    </row>
    <row r="114" spans="1:61" x14ac:dyDescent="0.25">
      <c r="A114">
        <v>113</v>
      </c>
      <c r="F114">
        <v>154.09568000000002</v>
      </c>
      <c r="G114" s="4">
        <v>3</v>
      </c>
      <c r="H114">
        <v>155.92986100000002</v>
      </c>
      <c r="I114" s="5">
        <v>4</v>
      </c>
      <c r="P114">
        <v>2</v>
      </c>
      <c r="Q114" t="str">
        <f t="shared" si="2"/>
        <v>34</v>
      </c>
      <c r="R114">
        <v>4</v>
      </c>
      <c r="X114" t="s">
        <v>274</v>
      </c>
      <c r="Y114" t="s">
        <v>259</v>
      </c>
      <c r="BG114">
        <v>4</v>
      </c>
      <c r="BH114">
        <v>602</v>
      </c>
      <c r="BI114">
        <f>($BH$133-$BH$130)/200</f>
        <v>6.5000000000000002E-2</v>
      </c>
    </row>
    <row r="115" spans="1:61" x14ac:dyDescent="0.25">
      <c r="A115">
        <v>114</v>
      </c>
      <c r="F115">
        <v>153.99583999999999</v>
      </c>
      <c r="G115" s="4">
        <v>3</v>
      </c>
      <c r="H115">
        <v>155.917181</v>
      </c>
      <c r="I115" s="5">
        <v>4</v>
      </c>
      <c r="P115">
        <v>2</v>
      </c>
      <c r="Q115" t="str">
        <f t="shared" si="2"/>
        <v>34</v>
      </c>
      <c r="R115">
        <v>1</v>
      </c>
      <c r="X115" t="s">
        <v>274</v>
      </c>
      <c r="Y115" t="s">
        <v>260</v>
      </c>
      <c r="BG115">
        <v>1</v>
      </c>
      <c r="BH115">
        <v>608</v>
      </c>
      <c r="BI115">
        <f>($BH$134-$BH$131)/200</f>
        <v>8.5000000000000006E-2</v>
      </c>
    </row>
    <row r="116" spans="1:61" x14ac:dyDescent="0.25">
      <c r="A116">
        <v>115</v>
      </c>
      <c r="F116">
        <v>154.019035</v>
      </c>
      <c r="G116" s="4">
        <v>3</v>
      </c>
      <c r="H116">
        <v>155.837391</v>
      </c>
      <c r="I116" s="5">
        <v>4</v>
      </c>
      <c r="P116">
        <v>2</v>
      </c>
      <c r="Q116" t="str">
        <f t="shared" si="2"/>
        <v>34</v>
      </c>
      <c r="R116">
        <v>2</v>
      </c>
      <c r="X116" t="s">
        <v>274</v>
      </c>
      <c r="Y116" t="s">
        <v>261</v>
      </c>
      <c r="AB116" t="s">
        <v>274</v>
      </c>
      <c r="AC116" t="str">
        <f>CONCATENATE($R116,$R117,$R118,$R119)</f>
        <v>2341</v>
      </c>
      <c r="BG116">
        <v>2</v>
      </c>
      <c r="BH116">
        <v>616</v>
      </c>
      <c r="BI116">
        <f>($BH$135-$BH$132)/200</f>
        <v>0.08</v>
      </c>
    </row>
    <row r="117" spans="1:61" x14ac:dyDescent="0.25">
      <c r="A117">
        <v>116</v>
      </c>
      <c r="F117">
        <v>153.94594599999999</v>
      </c>
      <c r="G117" s="4">
        <v>3</v>
      </c>
      <c r="H117">
        <v>155.84295800000001</v>
      </c>
      <c r="I117" s="5">
        <v>4</v>
      </c>
      <c r="P117">
        <v>2</v>
      </c>
      <c r="Q117" t="str">
        <f t="shared" si="2"/>
        <v>34</v>
      </c>
      <c r="R117">
        <v>3</v>
      </c>
      <c r="X117" t="s">
        <v>274</v>
      </c>
      <c r="Y117" t="s">
        <v>262</v>
      </c>
      <c r="BG117">
        <v>3</v>
      </c>
      <c r="BH117">
        <v>624</v>
      </c>
      <c r="BI117">
        <f>($BH$136-$BH$133)/200</f>
        <v>0.115</v>
      </c>
    </row>
    <row r="118" spans="1:61" x14ac:dyDescent="0.25">
      <c r="A118">
        <v>117</v>
      </c>
      <c r="F118">
        <v>154.12418400000001</v>
      </c>
      <c r="G118" s="4">
        <v>3</v>
      </c>
      <c r="H118">
        <v>155.77914799999999</v>
      </c>
      <c r="I118" s="5">
        <v>4</v>
      </c>
      <c r="P118">
        <v>2</v>
      </c>
      <c r="Q118" t="str">
        <f t="shared" si="2"/>
        <v>34</v>
      </c>
      <c r="R118">
        <v>4</v>
      </c>
      <c r="X118" t="s">
        <v>274</v>
      </c>
      <c r="Y118" t="s">
        <v>259</v>
      </c>
      <c r="BG118">
        <v>4</v>
      </c>
      <c r="BH118">
        <v>625</v>
      </c>
      <c r="BI118">
        <f>($BH$137-$BH$134)/200</f>
        <v>7.4999999999999997E-2</v>
      </c>
    </row>
    <row r="119" spans="1:61" x14ac:dyDescent="0.25">
      <c r="A119">
        <v>118</v>
      </c>
      <c r="F119">
        <v>154.12418400000001</v>
      </c>
      <c r="G119" s="4">
        <v>3</v>
      </c>
      <c r="H119">
        <v>155.92986100000002</v>
      </c>
      <c r="I119" s="5">
        <v>4</v>
      </c>
      <c r="P119">
        <v>2</v>
      </c>
      <c r="Q119" t="str">
        <f t="shared" si="2"/>
        <v>34</v>
      </c>
      <c r="R119">
        <v>1</v>
      </c>
      <c r="X119" t="s">
        <v>274</v>
      </c>
      <c r="Y119" t="s">
        <v>260</v>
      </c>
      <c r="BG119">
        <v>1</v>
      </c>
      <c r="BH119">
        <v>630</v>
      </c>
      <c r="BI119">
        <f>($BH$138-$BH$135)/200</f>
        <v>7.0000000000000007E-2</v>
      </c>
    </row>
    <row r="120" spans="1:61" x14ac:dyDescent="0.25">
      <c r="A120">
        <v>119</v>
      </c>
      <c r="B120">
        <v>171.75701000000001</v>
      </c>
      <c r="C120" s="2">
        <v>1</v>
      </c>
      <c r="H120">
        <v>155.92986100000002</v>
      </c>
      <c r="I120" s="5">
        <v>4</v>
      </c>
      <c r="P120">
        <v>2</v>
      </c>
      <c r="Q120" t="str">
        <f t="shared" si="2"/>
        <v>14</v>
      </c>
      <c r="R120">
        <v>2</v>
      </c>
      <c r="X120" t="s">
        <v>274</v>
      </c>
      <c r="Y120" t="s">
        <v>261</v>
      </c>
      <c r="BG120">
        <v>2</v>
      </c>
      <c r="BH120">
        <v>638</v>
      </c>
      <c r="BI120">
        <f>($BH$139-$BH$136)/200</f>
        <v>6.5000000000000002E-2</v>
      </c>
    </row>
    <row r="121" spans="1:61" x14ac:dyDescent="0.25">
      <c r="A121">
        <v>120</v>
      </c>
      <c r="B121">
        <v>171.80077</v>
      </c>
      <c r="C121" s="2">
        <v>1</v>
      </c>
      <c r="P121">
        <v>1</v>
      </c>
      <c r="Q121" t="str">
        <f t="shared" si="2"/>
        <v>1</v>
      </c>
      <c r="R121" t="s">
        <v>22</v>
      </c>
      <c r="X121" t="s">
        <v>274</v>
      </c>
      <c r="Y121" t="s">
        <v>262</v>
      </c>
      <c r="BG121" t="s">
        <v>22</v>
      </c>
      <c r="BH121">
        <v>643</v>
      </c>
      <c r="BI121">
        <f>($BH$140-$BH$137)/200</f>
        <v>0.105</v>
      </c>
    </row>
    <row r="122" spans="1:61" x14ac:dyDescent="0.25">
      <c r="A122">
        <v>121</v>
      </c>
      <c r="B122">
        <v>171.74700999999999</v>
      </c>
      <c r="C122" s="2">
        <v>1</v>
      </c>
      <c r="P122">
        <v>1</v>
      </c>
      <c r="Q122" t="str">
        <f t="shared" si="2"/>
        <v>1</v>
      </c>
      <c r="R122" t="s">
        <v>22</v>
      </c>
      <c r="X122" t="s">
        <v>274</v>
      </c>
      <c r="Y122" t="s">
        <v>259</v>
      </c>
      <c r="BG122" t="s">
        <v>22</v>
      </c>
      <c r="BH122">
        <v>645</v>
      </c>
      <c r="BI122">
        <f>($BH$141-$BH$138)/200</f>
        <v>0.09</v>
      </c>
    </row>
    <row r="123" spans="1:61" x14ac:dyDescent="0.25">
      <c r="A123">
        <v>122</v>
      </c>
      <c r="B123">
        <v>171.77711299999999</v>
      </c>
      <c r="C123" s="2">
        <v>1</v>
      </c>
      <c r="P123">
        <v>1</v>
      </c>
      <c r="Q123" t="str">
        <f t="shared" si="2"/>
        <v>1</v>
      </c>
      <c r="R123">
        <v>2</v>
      </c>
      <c r="X123" t="s">
        <v>274</v>
      </c>
      <c r="Y123" t="s">
        <v>260</v>
      </c>
      <c r="AB123" t="s">
        <v>274</v>
      </c>
      <c r="AC123" t="str">
        <f>CONCATENATE($R123,$R124,$R125,$R126)</f>
        <v>2341</v>
      </c>
      <c r="BG123">
        <v>2</v>
      </c>
      <c r="BH123">
        <v>646</v>
      </c>
      <c r="BI123">
        <f>($BH$142-$BH$139)/200</f>
        <v>7.4999999999999997E-2</v>
      </c>
    </row>
    <row r="124" spans="1:61" x14ac:dyDescent="0.25">
      <c r="A124">
        <v>123</v>
      </c>
      <c r="B124">
        <v>171.75397000000001</v>
      </c>
      <c r="C124" s="2">
        <v>1</v>
      </c>
      <c r="P124">
        <v>1</v>
      </c>
      <c r="Q124" t="str">
        <f t="shared" si="2"/>
        <v>1</v>
      </c>
      <c r="R124">
        <v>3</v>
      </c>
      <c r="X124" t="s">
        <v>274</v>
      </c>
      <c r="Y124" t="s">
        <v>261</v>
      </c>
      <c r="BG124">
        <v>3</v>
      </c>
      <c r="BH124">
        <v>651</v>
      </c>
      <c r="BI124">
        <f>($BH$143-$BH$140)/200</f>
        <v>6.5000000000000002E-2</v>
      </c>
    </row>
    <row r="125" spans="1:61" x14ac:dyDescent="0.25">
      <c r="A125">
        <v>124</v>
      </c>
      <c r="B125">
        <v>171.73170099999999</v>
      </c>
      <c r="C125" s="2">
        <v>1</v>
      </c>
      <c r="P125">
        <v>1</v>
      </c>
      <c r="Q125" t="str">
        <f t="shared" si="2"/>
        <v>1</v>
      </c>
      <c r="R125">
        <v>4</v>
      </c>
      <c r="X125" t="s">
        <v>274</v>
      </c>
      <c r="Y125" t="s">
        <v>262</v>
      </c>
      <c r="BG125">
        <v>4</v>
      </c>
      <c r="BH125">
        <v>658</v>
      </c>
      <c r="BI125">
        <f>($BH$144-$BH$141)/200</f>
        <v>0.1</v>
      </c>
    </row>
    <row r="126" spans="1:61" x14ac:dyDescent="0.25">
      <c r="A126">
        <v>125</v>
      </c>
      <c r="B126">
        <v>171.74031100000002</v>
      </c>
      <c r="C126" s="2">
        <v>1</v>
      </c>
      <c r="D126">
        <v>178.53670199999999</v>
      </c>
      <c r="E126" s="3">
        <v>2</v>
      </c>
      <c r="P126">
        <v>2</v>
      </c>
      <c r="Q126" t="str">
        <f t="shared" si="2"/>
        <v>12</v>
      </c>
      <c r="R126">
        <v>1</v>
      </c>
      <c r="X126" t="s">
        <v>274</v>
      </c>
      <c r="Y126" t="s">
        <v>259</v>
      </c>
      <c r="BG126">
        <v>1</v>
      </c>
      <c r="BH126">
        <v>667</v>
      </c>
      <c r="BI126">
        <f>($BH$145-$BH$142)/200</f>
        <v>0.09</v>
      </c>
    </row>
    <row r="127" spans="1:61" x14ac:dyDescent="0.25">
      <c r="A127">
        <v>126</v>
      </c>
      <c r="B127">
        <v>171.691292</v>
      </c>
      <c r="C127" s="2">
        <v>1</v>
      </c>
      <c r="D127">
        <v>178.57324599999998</v>
      </c>
      <c r="E127" s="3">
        <v>2</v>
      </c>
      <c r="P127">
        <v>2</v>
      </c>
      <c r="Q127" t="str">
        <f t="shared" si="2"/>
        <v>12</v>
      </c>
      <c r="R127">
        <v>2</v>
      </c>
      <c r="X127" t="s">
        <v>274</v>
      </c>
      <c r="Y127" t="s">
        <v>260</v>
      </c>
      <c r="AB127" t="s">
        <v>274</v>
      </c>
      <c r="AC127" t="str">
        <f>CONCATENATE($R127,$R128,$R129,$R130)</f>
        <v>2341</v>
      </c>
      <c r="BG127">
        <v>2</v>
      </c>
      <c r="BH127">
        <v>673</v>
      </c>
      <c r="BI127">
        <f>($BH$146-$BH$143)/200</f>
        <v>0.1</v>
      </c>
    </row>
    <row r="128" spans="1:61" x14ac:dyDescent="0.25">
      <c r="A128">
        <v>127</v>
      </c>
      <c r="B128">
        <v>171.75701000000001</v>
      </c>
      <c r="C128" s="2">
        <v>1</v>
      </c>
      <c r="D128">
        <v>178.546133</v>
      </c>
      <c r="E128" s="3">
        <v>2</v>
      </c>
      <c r="P128">
        <v>2</v>
      </c>
      <c r="Q128" t="str">
        <f t="shared" si="2"/>
        <v>12</v>
      </c>
      <c r="R128">
        <v>3</v>
      </c>
      <c r="X128" t="s">
        <v>274</v>
      </c>
      <c r="Y128" t="s">
        <v>261</v>
      </c>
      <c r="BG128">
        <v>3</v>
      </c>
      <c r="BH128">
        <v>680</v>
      </c>
      <c r="BI128">
        <f>($BH$147-$BH$144)/200</f>
        <v>8.5000000000000006E-2</v>
      </c>
    </row>
    <row r="129" spans="1:61" x14ac:dyDescent="0.25">
      <c r="A129">
        <v>128</v>
      </c>
      <c r="D129">
        <v>178.66576600000002</v>
      </c>
      <c r="E129" s="3">
        <v>2</v>
      </c>
      <c r="P129">
        <v>1</v>
      </c>
      <c r="Q129" t="str">
        <f t="shared" si="2"/>
        <v>2</v>
      </c>
      <c r="R129">
        <v>4</v>
      </c>
      <c r="X129" t="s">
        <v>274</v>
      </c>
      <c r="Y129" t="s">
        <v>262</v>
      </c>
      <c r="BG129">
        <v>4</v>
      </c>
      <c r="BH129">
        <v>681</v>
      </c>
      <c r="BI129">
        <f>($BH$148-$BH$145)/200</f>
        <v>0.11</v>
      </c>
    </row>
    <row r="130" spans="1:61" x14ac:dyDescent="0.25">
      <c r="A130">
        <v>129</v>
      </c>
      <c r="D130">
        <v>178.64762400000001</v>
      </c>
      <c r="E130" s="3">
        <v>2</v>
      </c>
      <c r="P130">
        <v>1</v>
      </c>
      <c r="Q130" t="str">
        <f t="shared" ref="Q130:Q193" si="3">CONCATENATE(C130,E130,G130,I130)</f>
        <v>2</v>
      </c>
      <c r="R130">
        <v>1</v>
      </c>
      <c r="X130" t="s">
        <v>274</v>
      </c>
      <c r="Y130" t="s">
        <v>259</v>
      </c>
      <c r="BG130">
        <v>1</v>
      </c>
      <c r="BH130">
        <v>691</v>
      </c>
      <c r="BI130">
        <f>($BH$149-$BH$146)/200</f>
        <v>7.0000000000000007E-2</v>
      </c>
    </row>
    <row r="131" spans="1:61" x14ac:dyDescent="0.25">
      <c r="A131">
        <v>130</v>
      </c>
      <c r="D131">
        <v>178.606596</v>
      </c>
      <c r="E131" s="3">
        <v>2</v>
      </c>
      <c r="P131">
        <v>1</v>
      </c>
      <c r="Q131" t="str">
        <f t="shared" si="3"/>
        <v>2</v>
      </c>
      <c r="R131">
        <v>2</v>
      </c>
      <c r="X131" t="s">
        <v>274</v>
      </c>
      <c r="Y131" t="s">
        <v>260</v>
      </c>
      <c r="AB131" t="s">
        <v>274</v>
      </c>
      <c r="AC131" t="str">
        <f>CONCATENATE($R131,$R132,$R133,$R134)</f>
        <v>2341</v>
      </c>
      <c r="BG131">
        <v>2</v>
      </c>
      <c r="BH131">
        <v>696</v>
      </c>
      <c r="BI131">
        <f>($BH$150-$BH$147)/200</f>
        <v>0.08</v>
      </c>
    </row>
    <row r="132" spans="1:61" x14ac:dyDescent="0.25">
      <c r="A132">
        <v>131</v>
      </c>
      <c r="D132">
        <v>178.74519599999999</v>
      </c>
      <c r="E132" s="3">
        <v>2</v>
      </c>
      <c r="P132">
        <v>1</v>
      </c>
      <c r="Q132" t="str">
        <f t="shared" si="3"/>
        <v>2</v>
      </c>
      <c r="R132">
        <v>3</v>
      </c>
      <c r="X132" t="s">
        <v>274</v>
      </c>
      <c r="Y132" t="s">
        <v>261</v>
      </c>
      <c r="BG132">
        <v>3</v>
      </c>
      <c r="BH132">
        <v>702</v>
      </c>
      <c r="BI132">
        <f>($BH$151-$BH$148)/200</f>
        <v>6.5000000000000002E-2</v>
      </c>
    </row>
    <row r="133" spans="1:61" x14ac:dyDescent="0.25">
      <c r="A133">
        <v>132</v>
      </c>
      <c r="D133">
        <v>178.53670199999999</v>
      </c>
      <c r="E133" s="3">
        <v>2</v>
      </c>
      <c r="P133">
        <v>1</v>
      </c>
      <c r="Q133" t="str">
        <f t="shared" si="3"/>
        <v>2</v>
      </c>
      <c r="R133">
        <v>4</v>
      </c>
      <c r="X133" t="s">
        <v>274</v>
      </c>
      <c r="Y133" t="s">
        <v>262</v>
      </c>
      <c r="BG133">
        <v>4</v>
      </c>
      <c r="BH133">
        <v>704</v>
      </c>
      <c r="BI133">
        <f>($BH$152-$BH$149)/200</f>
        <v>0.105</v>
      </c>
    </row>
    <row r="134" spans="1:61" x14ac:dyDescent="0.25">
      <c r="A134">
        <v>133</v>
      </c>
      <c r="P134">
        <v>0</v>
      </c>
      <c r="Q134" t="str">
        <f t="shared" si="3"/>
        <v/>
      </c>
      <c r="R134">
        <v>1</v>
      </c>
      <c r="X134" t="s">
        <v>274</v>
      </c>
      <c r="Y134" t="s">
        <v>259</v>
      </c>
      <c r="BG134">
        <v>1</v>
      </c>
      <c r="BH134">
        <v>713</v>
      </c>
      <c r="BI134">
        <f>($BH$153-$BH$150)/200</f>
        <v>7.4999999999999997E-2</v>
      </c>
    </row>
    <row r="135" spans="1:61" x14ac:dyDescent="0.25">
      <c r="A135">
        <v>134</v>
      </c>
      <c r="F135">
        <v>178.59355399999998</v>
      </c>
      <c r="G135" s="4">
        <v>3</v>
      </c>
      <c r="H135">
        <v>180.01863299999999</v>
      </c>
      <c r="I135" s="5">
        <v>4</v>
      </c>
      <c r="P135">
        <v>2</v>
      </c>
      <c r="Q135" t="str">
        <f t="shared" si="3"/>
        <v>34</v>
      </c>
      <c r="R135">
        <v>2</v>
      </c>
      <c r="X135" t="s">
        <v>274</v>
      </c>
      <c r="Y135" t="s">
        <v>260</v>
      </c>
      <c r="AB135" t="s">
        <v>274</v>
      </c>
      <c r="AC135" t="str">
        <f>CONCATENATE($R135,$R136,$R137,$R138)</f>
        <v>2341</v>
      </c>
      <c r="BG135">
        <v>2</v>
      </c>
      <c r="BH135">
        <v>718</v>
      </c>
      <c r="BI135">
        <f>($BH$154-$BH$151)/200</f>
        <v>0.08</v>
      </c>
    </row>
    <row r="136" spans="1:61" x14ac:dyDescent="0.25">
      <c r="A136">
        <v>135</v>
      </c>
      <c r="F136">
        <v>178.572937</v>
      </c>
      <c r="G136" s="4">
        <v>3</v>
      </c>
      <c r="H136">
        <v>179.98250100000001</v>
      </c>
      <c r="I136" s="5">
        <v>4</v>
      </c>
      <c r="P136">
        <v>2</v>
      </c>
      <c r="Q136" t="str">
        <f t="shared" si="3"/>
        <v>34</v>
      </c>
      <c r="R136">
        <v>3</v>
      </c>
      <c r="X136" t="s">
        <v>274</v>
      </c>
      <c r="Y136" t="s">
        <v>261</v>
      </c>
      <c r="BG136">
        <v>3</v>
      </c>
      <c r="BH136">
        <v>727</v>
      </c>
      <c r="BI136">
        <f>($BH$155-$BH$152)/200</f>
        <v>6.5000000000000002E-2</v>
      </c>
    </row>
    <row r="137" spans="1:61" x14ac:dyDescent="0.25">
      <c r="A137">
        <v>136</v>
      </c>
      <c r="F137">
        <v>178.55046300000001</v>
      </c>
      <c r="G137" s="4">
        <v>3</v>
      </c>
      <c r="H137">
        <v>179.96915300000001</v>
      </c>
      <c r="I137" s="5">
        <v>4</v>
      </c>
      <c r="P137">
        <v>2</v>
      </c>
      <c r="Q137" t="str">
        <f t="shared" si="3"/>
        <v>34</v>
      </c>
      <c r="R137">
        <v>4</v>
      </c>
      <c r="X137" t="s">
        <v>274</v>
      </c>
      <c r="Y137" t="s">
        <v>262</v>
      </c>
      <c r="BG137">
        <v>4</v>
      </c>
      <c r="BH137">
        <v>728</v>
      </c>
      <c r="BI137">
        <f>($BH$156-$BH$153)/200</f>
        <v>0.105</v>
      </c>
    </row>
    <row r="138" spans="1:61" x14ac:dyDescent="0.25">
      <c r="A138">
        <v>137</v>
      </c>
      <c r="F138">
        <v>178.56149500000001</v>
      </c>
      <c r="G138" s="4">
        <v>3</v>
      </c>
      <c r="H138">
        <v>179.92271299999999</v>
      </c>
      <c r="I138" s="5">
        <v>4</v>
      </c>
      <c r="P138">
        <v>2</v>
      </c>
      <c r="Q138" t="str">
        <f t="shared" si="3"/>
        <v>34</v>
      </c>
      <c r="R138">
        <v>1</v>
      </c>
      <c r="X138" t="s">
        <v>274</v>
      </c>
      <c r="Y138" t="s">
        <v>259</v>
      </c>
      <c r="BG138">
        <v>1</v>
      </c>
      <c r="BH138">
        <v>732</v>
      </c>
      <c r="BI138">
        <f>($BH$157-$BH$154)/200</f>
        <v>0.08</v>
      </c>
    </row>
    <row r="139" spans="1:61" x14ac:dyDescent="0.25">
      <c r="A139">
        <v>138</v>
      </c>
      <c r="F139">
        <v>178.54727</v>
      </c>
      <c r="G139" s="4">
        <v>3</v>
      </c>
      <c r="H139">
        <v>180.01863299999999</v>
      </c>
      <c r="I139" s="5">
        <v>4</v>
      </c>
      <c r="P139">
        <v>2</v>
      </c>
      <c r="Q139" t="str">
        <f t="shared" si="3"/>
        <v>34</v>
      </c>
      <c r="R139">
        <v>2</v>
      </c>
      <c r="X139" t="s">
        <v>274</v>
      </c>
      <c r="Y139" t="s">
        <v>260</v>
      </c>
      <c r="AB139" t="s">
        <v>274</v>
      </c>
      <c r="AC139" t="str">
        <f>CONCATENATE($R139,$R140,$R141,$R142)</f>
        <v>2341</v>
      </c>
      <c r="BG139">
        <v>2</v>
      </c>
      <c r="BH139">
        <v>740</v>
      </c>
      <c r="BI139">
        <f>($BH$158-$BH$155)/200</f>
        <v>7.4999999999999997E-2</v>
      </c>
    </row>
    <row r="140" spans="1:61" x14ac:dyDescent="0.25">
      <c r="A140">
        <v>139</v>
      </c>
      <c r="F140">
        <v>178.55103200000002</v>
      </c>
      <c r="G140" s="4">
        <v>3</v>
      </c>
      <c r="H140">
        <v>179.98260500000001</v>
      </c>
      <c r="I140" s="5">
        <v>4</v>
      </c>
      <c r="P140">
        <v>2</v>
      </c>
      <c r="Q140" t="str">
        <f t="shared" si="3"/>
        <v>34</v>
      </c>
      <c r="R140">
        <v>3</v>
      </c>
      <c r="X140" t="s">
        <v>274</v>
      </c>
      <c r="Y140" t="s">
        <v>261</v>
      </c>
      <c r="BG140">
        <v>3</v>
      </c>
      <c r="BH140">
        <v>749</v>
      </c>
      <c r="BI140">
        <f>($BH$159-$BH$156)/200</f>
        <v>7.0000000000000007E-2</v>
      </c>
    </row>
    <row r="141" spans="1:61" x14ac:dyDescent="0.25">
      <c r="A141">
        <v>140</v>
      </c>
      <c r="B141">
        <v>197.71124900000001</v>
      </c>
      <c r="C141" s="2">
        <v>1</v>
      </c>
      <c r="F141">
        <v>178.59355399999998</v>
      </c>
      <c r="G141" s="4">
        <v>3</v>
      </c>
      <c r="H141">
        <v>179.96786400000002</v>
      </c>
      <c r="I141" s="5">
        <v>4</v>
      </c>
      <c r="P141">
        <v>3</v>
      </c>
      <c r="Q141" t="str">
        <f t="shared" si="3"/>
        <v>134</v>
      </c>
      <c r="R141">
        <v>4</v>
      </c>
      <c r="X141" t="s">
        <v>274</v>
      </c>
      <c r="Y141" t="s">
        <v>262</v>
      </c>
      <c r="BG141">
        <v>4</v>
      </c>
      <c r="BH141">
        <v>750</v>
      </c>
      <c r="BI141">
        <f>($BH$160-$BH$157)/200</f>
        <v>0.11</v>
      </c>
    </row>
    <row r="142" spans="1:61" x14ac:dyDescent="0.25">
      <c r="A142">
        <v>141</v>
      </c>
      <c r="B142">
        <v>197.71671499999999</v>
      </c>
      <c r="C142" s="2">
        <v>1</v>
      </c>
      <c r="H142">
        <v>180.01863299999999</v>
      </c>
      <c r="I142" s="5">
        <v>4</v>
      </c>
      <c r="P142">
        <v>2</v>
      </c>
      <c r="Q142" t="str">
        <f t="shared" si="3"/>
        <v>14</v>
      </c>
      <c r="R142">
        <v>1</v>
      </c>
      <c r="X142" t="s">
        <v>274</v>
      </c>
      <c r="Y142" t="s">
        <v>259</v>
      </c>
      <c r="BG142">
        <v>1</v>
      </c>
      <c r="BH142">
        <v>755</v>
      </c>
      <c r="BI142">
        <f>($BH$161-$BH$158)/200</f>
        <v>0.09</v>
      </c>
    </row>
    <row r="143" spans="1:61" x14ac:dyDescent="0.25">
      <c r="A143">
        <v>142</v>
      </c>
      <c r="B143">
        <v>197.707797</v>
      </c>
      <c r="C143" s="2">
        <v>1</v>
      </c>
      <c r="H143">
        <v>180.01863299999999</v>
      </c>
      <c r="I143" s="5">
        <v>4</v>
      </c>
      <c r="P143">
        <v>2</v>
      </c>
      <c r="Q143" t="str">
        <f t="shared" si="3"/>
        <v>14</v>
      </c>
      <c r="R143">
        <v>2</v>
      </c>
      <c r="X143" t="s">
        <v>277</v>
      </c>
      <c r="Y143" t="s">
        <v>265</v>
      </c>
      <c r="AB143" t="s">
        <v>274</v>
      </c>
      <c r="AC143" t="str">
        <f>CONCATENATE($R143,$R144,$R145,$R146)</f>
        <v>2341</v>
      </c>
      <c r="BG143">
        <v>2</v>
      </c>
      <c r="BH143">
        <v>762</v>
      </c>
      <c r="BI143">
        <f>($BH$167-$BH$164)/200</f>
        <v>0.09</v>
      </c>
    </row>
    <row r="144" spans="1:61" x14ac:dyDescent="0.25">
      <c r="A144">
        <v>143</v>
      </c>
      <c r="B144">
        <v>197.70346699999999</v>
      </c>
      <c r="C144" s="2">
        <v>1</v>
      </c>
      <c r="P144">
        <v>1</v>
      </c>
      <c r="Q144" t="str">
        <f t="shared" si="3"/>
        <v>1</v>
      </c>
      <c r="R144">
        <v>3</v>
      </c>
      <c r="X144" t="s">
        <v>277</v>
      </c>
      <c r="Y144" t="s">
        <v>266</v>
      </c>
      <c r="BG144">
        <v>3</v>
      </c>
      <c r="BH144">
        <v>770</v>
      </c>
      <c r="BI144">
        <f>($BH$168-$BH$165)/200</f>
        <v>0.13</v>
      </c>
    </row>
    <row r="145" spans="1:61" x14ac:dyDescent="0.25">
      <c r="A145">
        <v>144</v>
      </c>
      <c r="B145">
        <v>197.698058</v>
      </c>
      <c r="C145" s="2">
        <v>1</v>
      </c>
      <c r="P145">
        <v>1</v>
      </c>
      <c r="Q145" t="str">
        <f t="shared" si="3"/>
        <v>1</v>
      </c>
      <c r="R145">
        <v>4</v>
      </c>
      <c r="X145" t="s">
        <v>277</v>
      </c>
      <c r="Y145" t="s">
        <v>267</v>
      </c>
      <c r="BG145">
        <v>4</v>
      </c>
      <c r="BH145">
        <v>773</v>
      </c>
      <c r="BI145">
        <f>($BH$169-$BH$166)/200</f>
        <v>0.09</v>
      </c>
    </row>
    <row r="146" spans="1:61" x14ac:dyDescent="0.25">
      <c r="A146">
        <v>145</v>
      </c>
      <c r="B146">
        <v>197.720011</v>
      </c>
      <c r="C146" s="2">
        <v>1</v>
      </c>
      <c r="P146">
        <v>1</v>
      </c>
      <c r="Q146" t="str">
        <f t="shared" si="3"/>
        <v>1</v>
      </c>
      <c r="R146">
        <v>1</v>
      </c>
      <c r="X146" t="s">
        <v>277</v>
      </c>
      <c r="Y146" t="s">
        <v>268</v>
      </c>
      <c r="BG146">
        <v>1</v>
      </c>
      <c r="BH146">
        <v>782</v>
      </c>
      <c r="BI146">
        <f>($BH$170-$BH$167)/200</f>
        <v>0.115</v>
      </c>
    </row>
    <row r="147" spans="1:61" x14ac:dyDescent="0.25">
      <c r="A147">
        <v>146</v>
      </c>
      <c r="B147">
        <v>197.735117</v>
      </c>
      <c r="C147" s="2">
        <v>1</v>
      </c>
      <c r="P147">
        <v>1</v>
      </c>
      <c r="Q147" t="str">
        <f t="shared" si="3"/>
        <v>1</v>
      </c>
      <c r="R147">
        <v>2</v>
      </c>
      <c r="X147" t="s">
        <v>277</v>
      </c>
      <c r="Y147" t="s">
        <v>265</v>
      </c>
      <c r="AB147" t="s">
        <v>274</v>
      </c>
      <c r="AC147" t="str">
        <f>CONCATENATE($R147,$R148,$R149,$R150)</f>
        <v>2341</v>
      </c>
      <c r="BG147">
        <v>2</v>
      </c>
      <c r="BH147">
        <v>787</v>
      </c>
      <c r="BI147">
        <f>($BH$171-$BH$168)/200</f>
        <v>0.09</v>
      </c>
    </row>
    <row r="148" spans="1:61" x14ac:dyDescent="0.25">
      <c r="A148">
        <v>147</v>
      </c>
      <c r="B148">
        <v>197.742075</v>
      </c>
      <c r="C148" s="2">
        <v>1</v>
      </c>
      <c r="D148">
        <v>204.68191000000002</v>
      </c>
      <c r="E148" s="3">
        <v>2</v>
      </c>
      <c r="P148">
        <v>2</v>
      </c>
      <c r="Q148" t="str">
        <f t="shared" si="3"/>
        <v>12</v>
      </c>
      <c r="R148">
        <v>3</v>
      </c>
      <c r="X148" t="s">
        <v>277</v>
      </c>
      <c r="Y148" t="s">
        <v>266</v>
      </c>
      <c r="BG148">
        <v>3</v>
      </c>
      <c r="BH148">
        <v>795</v>
      </c>
      <c r="BI148">
        <f>($BH$172-$BH$169)/200</f>
        <v>0.1</v>
      </c>
    </row>
    <row r="149" spans="1:61" x14ac:dyDescent="0.25">
      <c r="A149">
        <v>148</v>
      </c>
      <c r="B149">
        <v>197.71124900000001</v>
      </c>
      <c r="C149" s="2">
        <v>1</v>
      </c>
      <c r="D149">
        <v>204.638407</v>
      </c>
      <c r="E149" s="3">
        <v>2</v>
      </c>
      <c r="P149">
        <v>2</v>
      </c>
      <c r="Q149" t="str">
        <f t="shared" si="3"/>
        <v>12</v>
      </c>
      <c r="R149">
        <v>4</v>
      </c>
      <c r="X149" t="s">
        <v>277</v>
      </c>
      <c r="Y149" t="s">
        <v>267</v>
      </c>
      <c r="BG149">
        <v>4</v>
      </c>
      <c r="BH149">
        <v>796</v>
      </c>
      <c r="BI149">
        <f>($BH$173-$BH$170)/200</f>
        <v>0.105</v>
      </c>
    </row>
    <row r="150" spans="1:61" x14ac:dyDescent="0.25">
      <c r="A150">
        <v>149</v>
      </c>
      <c r="D150">
        <v>204.67021399999999</v>
      </c>
      <c r="E150" s="3">
        <v>2</v>
      </c>
      <c r="P150">
        <v>1</v>
      </c>
      <c r="Q150" t="str">
        <f t="shared" si="3"/>
        <v>2</v>
      </c>
      <c r="R150">
        <v>1</v>
      </c>
      <c r="X150" t="s">
        <v>277</v>
      </c>
      <c r="Y150" t="s">
        <v>268</v>
      </c>
      <c r="BG150">
        <v>1</v>
      </c>
      <c r="BH150">
        <v>803</v>
      </c>
      <c r="BI150">
        <f>($BH$174-$BH$171)/200</f>
        <v>0.08</v>
      </c>
    </row>
    <row r="151" spans="1:61" x14ac:dyDescent="0.25">
      <c r="A151">
        <v>150</v>
      </c>
      <c r="D151">
        <v>204.682841</v>
      </c>
      <c r="E151" s="3">
        <v>2</v>
      </c>
      <c r="P151">
        <v>1</v>
      </c>
      <c r="Q151" t="str">
        <f t="shared" si="3"/>
        <v>2</v>
      </c>
      <c r="R151">
        <v>2</v>
      </c>
      <c r="X151" t="s">
        <v>277</v>
      </c>
      <c r="Y151" t="s">
        <v>265</v>
      </c>
      <c r="AB151" t="s">
        <v>274</v>
      </c>
      <c r="AC151" t="str">
        <f>CONCATENATE($R151,$R152,$R153,$R154)</f>
        <v>2341</v>
      </c>
      <c r="BG151">
        <v>2</v>
      </c>
      <c r="BH151">
        <v>808</v>
      </c>
      <c r="BI151">
        <f>($BH$175-$BH$172)/200</f>
        <v>8.5000000000000006E-2</v>
      </c>
    </row>
    <row r="152" spans="1:61" x14ac:dyDescent="0.25">
      <c r="A152">
        <v>151</v>
      </c>
      <c r="D152">
        <v>204.666144</v>
      </c>
      <c r="E152" s="3">
        <v>2</v>
      </c>
      <c r="P152">
        <v>1</v>
      </c>
      <c r="Q152" t="str">
        <f t="shared" si="3"/>
        <v>2</v>
      </c>
      <c r="R152">
        <v>3</v>
      </c>
      <c r="X152" t="s">
        <v>277</v>
      </c>
      <c r="Y152" t="s">
        <v>266</v>
      </c>
      <c r="BG152">
        <v>3</v>
      </c>
      <c r="BH152">
        <v>817</v>
      </c>
      <c r="BI152">
        <f>($BH$176-$BH$173)/200</f>
        <v>8.5000000000000006E-2</v>
      </c>
    </row>
    <row r="153" spans="1:61" x14ac:dyDescent="0.25">
      <c r="A153">
        <v>152</v>
      </c>
      <c r="D153">
        <v>204.67036300000001</v>
      </c>
      <c r="E153" s="3">
        <v>2</v>
      </c>
      <c r="P153">
        <v>1</v>
      </c>
      <c r="Q153" t="str">
        <f t="shared" si="3"/>
        <v>2</v>
      </c>
      <c r="R153">
        <v>4</v>
      </c>
      <c r="X153" t="s">
        <v>277</v>
      </c>
      <c r="Y153" t="s">
        <v>267</v>
      </c>
      <c r="BG153">
        <v>4</v>
      </c>
      <c r="BH153">
        <v>818</v>
      </c>
      <c r="BI153">
        <f>($BH$177-$BH$174)/200</f>
        <v>0.105</v>
      </c>
    </row>
    <row r="154" spans="1:61" x14ac:dyDescent="0.25">
      <c r="A154">
        <v>153</v>
      </c>
      <c r="D154">
        <v>204.75778400000002</v>
      </c>
      <c r="E154" s="3">
        <v>2</v>
      </c>
      <c r="P154">
        <v>1</v>
      </c>
      <c r="Q154" t="str">
        <f t="shared" si="3"/>
        <v>2</v>
      </c>
      <c r="R154">
        <v>1</v>
      </c>
      <c r="X154" t="s">
        <v>277</v>
      </c>
      <c r="Y154" t="s">
        <v>268</v>
      </c>
      <c r="BG154">
        <v>1</v>
      </c>
      <c r="BH154">
        <v>824</v>
      </c>
      <c r="BI154">
        <f>($BH$178-$BH$175)/200</f>
        <v>8.5000000000000006E-2</v>
      </c>
    </row>
    <row r="155" spans="1:61" x14ac:dyDescent="0.25">
      <c r="A155">
        <v>154</v>
      </c>
      <c r="D155">
        <v>204.68191000000002</v>
      </c>
      <c r="E155" s="3">
        <v>2</v>
      </c>
      <c r="P155">
        <v>1</v>
      </c>
      <c r="Q155" t="str">
        <f t="shared" si="3"/>
        <v>2</v>
      </c>
      <c r="R155">
        <v>2</v>
      </c>
      <c r="X155" t="s">
        <v>277</v>
      </c>
      <c r="Y155" t="s">
        <v>265</v>
      </c>
      <c r="AB155" t="s">
        <v>274</v>
      </c>
      <c r="AC155" t="str">
        <f>CONCATENATE($R155,$R156,$R157,$R158)</f>
        <v>2341</v>
      </c>
      <c r="BG155">
        <v>2</v>
      </c>
      <c r="BH155">
        <v>830</v>
      </c>
      <c r="BI155">
        <f>($BH$179-$BH$176)/200</f>
        <v>7.0000000000000007E-2</v>
      </c>
    </row>
    <row r="156" spans="1:61" x14ac:dyDescent="0.25">
      <c r="A156">
        <v>155</v>
      </c>
      <c r="F156">
        <v>204.25765799999999</v>
      </c>
      <c r="G156" s="4">
        <v>3</v>
      </c>
      <c r="P156">
        <v>1</v>
      </c>
      <c r="Q156" t="str">
        <f t="shared" si="3"/>
        <v>3</v>
      </c>
      <c r="R156">
        <v>3</v>
      </c>
      <c r="X156" t="s">
        <v>277</v>
      </c>
      <c r="Y156" t="s">
        <v>266</v>
      </c>
      <c r="BG156">
        <v>3</v>
      </c>
      <c r="BH156">
        <v>839</v>
      </c>
      <c r="BI156">
        <f>($BH$180-$BH$177)/200</f>
        <v>7.4999999999999997E-2</v>
      </c>
    </row>
    <row r="157" spans="1:61" x14ac:dyDescent="0.25">
      <c r="A157">
        <v>156</v>
      </c>
      <c r="F157">
        <v>204.24338</v>
      </c>
      <c r="G157" s="4">
        <v>3</v>
      </c>
      <c r="H157">
        <v>205.76571899999999</v>
      </c>
      <c r="I157" s="5">
        <v>4</v>
      </c>
      <c r="P157">
        <v>2</v>
      </c>
      <c r="Q157" t="str">
        <f t="shared" si="3"/>
        <v>34</v>
      </c>
      <c r="R157">
        <v>4</v>
      </c>
      <c r="X157" t="s">
        <v>277</v>
      </c>
      <c r="Y157" t="s">
        <v>267</v>
      </c>
      <c r="BG157">
        <v>4</v>
      </c>
      <c r="BH157">
        <v>840</v>
      </c>
      <c r="BI157">
        <f>($BH$181-$BH$178)/200</f>
        <v>9.5000000000000001E-2</v>
      </c>
    </row>
    <row r="158" spans="1:61" x14ac:dyDescent="0.25">
      <c r="A158">
        <v>157</v>
      </c>
      <c r="F158">
        <v>204.253478</v>
      </c>
      <c r="G158" s="4">
        <v>3</v>
      </c>
      <c r="H158">
        <v>205.74432999999999</v>
      </c>
      <c r="I158" s="5">
        <v>4</v>
      </c>
      <c r="P158">
        <v>2</v>
      </c>
      <c r="Q158" t="str">
        <f t="shared" si="3"/>
        <v>34</v>
      </c>
      <c r="R158">
        <v>1</v>
      </c>
      <c r="X158" t="s">
        <v>277</v>
      </c>
      <c r="Y158" t="s">
        <v>268</v>
      </c>
      <c r="BG158">
        <v>1</v>
      </c>
      <c r="BH158">
        <v>845</v>
      </c>
      <c r="BI158">
        <f>($BH$182-$BH$179)/200</f>
        <v>0.08</v>
      </c>
    </row>
    <row r="159" spans="1:61" x14ac:dyDescent="0.25">
      <c r="A159">
        <v>158</v>
      </c>
      <c r="F159">
        <v>204.24249900000001</v>
      </c>
      <c r="G159" s="4">
        <v>3</v>
      </c>
      <c r="H159">
        <v>205.74339900000001</v>
      </c>
      <c r="I159" s="5">
        <v>4</v>
      </c>
      <c r="P159">
        <v>2</v>
      </c>
      <c r="Q159" t="str">
        <f t="shared" si="3"/>
        <v>34</v>
      </c>
      <c r="R159">
        <v>2</v>
      </c>
      <c r="X159" t="s">
        <v>277</v>
      </c>
      <c r="Y159" t="s">
        <v>265</v>
      </c>
      <c r="BG159">
        <v>2</v>
      </c>
      <c r="BH159">
        <v>853</v>
      </c>
      <c r="BI159">
        <f>($BH$183-$BH$180)/200</f>
        <v>0.08</v>
      </c>
    </row>
    <row r="160" spans="1:61" x14ac:dyDescent="0.25">
      <c r="A160">
        <v>159</v>
      </c>
      <c r="F160">
        <v>204.198229</v>
      </c>
      <c r="G160" s="4">
        <v>3</v>
      </c>
      <c r="H160">
        <v>205.74649700000001</v>
      </c>
      <c r="I160" s="5">
        <v>4</v>
      </c>
      <c r="P160">
        <v>2</v>
      </c>
      <c r="Q160" t="str">
        <f t="shared" si="3"/>
        <v>34</v>
      </c>
      <c r="R160">
        <v>3</v>
      </c>
      <c r="X160" t="s">
        <v>277</v>
      </c>
      <c r="Y160" t="s">
        <v>266</v>
      </c>
      <c r="BG160">
        <v>3</v>
      </c>
      <c r="BH160">
        <v>862</v>
      </c>
      <c r="BI160">
        <f>($BH$184-$BH$181)/200</f>
        <v>7.4999999999999997E-2</v>
      </c>
    </row>
    <row r="161" spans="1:61" x14ac:dyDescent="0.25">
      <c r="A161">
        <v>160</v>
      </c>
      <c r="F161">
        <v>204.20410000000001</v>
      </c>
      <c r="G161" s="4">
        <v>3</v>
      </c>
      <c r="H161">
        <v>205.74139300000002</v>
      </c>
      <c r="I161" s="5">
        <v>4</v>
      </c>
      <c r="P161">
        <v>2</v>
      </c>
      <c r="Q161" t="str">
        <f t="shared" si="3"/>
        <v>34</v>
      </c>
      <c r="R161">
        <v>4</v>
      </c>
      <c r="X161" t="s">
        <v>277</v>
      </c>
      <c r="Y161" t="s">
        <v>267</v>
      </c>
      <c r="BG161">
        <v>4</v>
      </c>
      <c r="BH161">
        <v>863</v>
      </c>
      <c r="BI161">
        <f>($BH$185-$BH$182)/200</f>
        <v>0.105</v>
      </c>
    </row>
    <row r="162" spans="1:61" x14ac:dyDescent="0.25">
      <c r="A162">
        <v>161</v>
      </c>
      <c r="B162">
        <v>220.120454</v>
      </c>
      <c r="C162" s="2">
        <v>1</v>
      </c>
      <c r="F162">
        <v>204.263068</v>
      </c>
      <c r="G162" s="4">
        <v>3</v>
      </c>
      <c r="H162">
        <v>205.77901700000001</v>
      </c>
      <c r="I162" s="5">
        <v>4</v>
      </c>
      <c r="P162">
        <v>3</v>
      </c>
      <c r="Q162" t="str">
        <f t="shared" si="3"/>
        <v>134</v>
      </c>
      <c r="R162" t="s">
        <v>22</v>
      </c>
      <c r="X162" t="s">
        <v>277</v>
      </c>
      <c r="Y162" t="s">
        <v>268</v>
      </c>
      <c r="BG162" t="s">
        <v>22</v>
      </c>
      <c r="BH162">
        <v>864</v>
      </c>
      <c r="BI162">
        <f>($BH$186-$BH$183)/200</f>
        <v>8.5000000000000006E-2</v>
      </c>
    </row>
    <row r="163" spans="1:61" x14ac:dyDescent="0.25">
      <c r="A163">
        <v>162</v>
      </c>
      <c r="B163">
        <v>220.13696899999999</v>
      </c>
      <c r="C163" s="2">
        <v>1</v>
      </c>
      <c r="F163">
        <v>204.22642400000001</v>
      </c>
      <c r="G163" s="4">
        <v>3</v>
      </c>
      <c r="H163">
        <v>205.76571899999999</v>
      </c>
      <c r="I163" s="5">
        <v>4</v>
      </c>
      <c r="P163">
        <v>3</v>
      </c>
      <c r="Q163" t="str">
        <f t="shared" si="3"/>
        <v>134</v>
      </c>
      <c r="R163" t="s">
        <v>22</v>
      </c>
      <c r="X163" t="s">
        <v>277</v>
      </c>
      <c r="Y163" t="s">
        <v>265</v>
      </c>
      <c r="BG163" t="s">
        <v>22</v>
      </c>
      <c r="BH163">
        <v>866</v>
      </c>
      <c r="BI163">
        <f>($BH$187-$BH$184)/200</f>
        <v>0.09</v>
      </c>
    </row>
    <row r="164" spans="1:61" x14ac:dyDescent="0.25">
      <c r="A164">
        <v>163</v>
      </c>
      <c r="B164">
        <v>220.139646</v>
      </c>
      <c r="C164" s="2">
        <v>1</v>
      </c>
      <c r="F164">
        <v>204.25765799999999</v>
      </c>
      <c r="G164" s="4">
        <v>3</v>
      </c>
      <c r="H164">
        <v>205.76571899999999</v>
      </c>
      <c r="I164" s="5">
        <v>4</v>
      </c>
      <c r="P164">
        <v>3</v>
      </c>
      <c r="Q164" t="str">
        <f t="shared" si="3"/>
        <v>134</v>
      </c>
      <c r="R164">
        <v>1</v>
      </c>
      <c r="X164" t="s">
        <v>277</v>
      </c>
      <c r="Y164" t="s">
        <v>266</v>
      </c>
      <c r="AB164" t="s">
        <v>277</v>
      </c>
      <c r="AC164" t="str">
        <f>CONCATENATE($R164,$R165,$R166,$R167)</f>
        <v>1432</v>
      </c>
      <c r="BG164">
        <v>1</v>
      </c>
      <c r="BH164">
        <v>867</v>
      </c>
      <c r="BI164">
        <f>($BH$188-$BH$185)/200</f>
        <v>7.4999999999999997E-2</v>
      </c>
    </row>
    <row r="165" spans="1:61" x14ac:dyDescent="0.25">
      <c r="A165">
        <v>164</v>
      </c>
      <c r="B165">
        <v>220.154191</v>
      </c>
      <c r="C165" s="2">
        <v>1</v>
      </c>
      <c r="H165">
        <v>205.76571899999999</v>
      </c>
      <c r="I165" s="5">
        <v>4</v>
      </c>
      <c r="P165">
        <v>2</v>
      </c>
      <c r="Q165" t="str">
        <f t="shared" si="3"/>
        <v>14</v>
      </c>
      <c r="R165">
        <v>4</v>
      </c>
      <c r="X165" t="s">
        <v>277</v>
      </c>
      <c r="Y165" t="s">
        <v>267</v>
      </c>
      <c r="BG165">
        <v>4</v>
      </c>
      <c r="BH165">
        <v>870</v>
      </c>
      <c r="BI165">
        <f>($BH$189-$BH$186)/200</f>
        <v>0.105</v>
      </c>
    </row>
    <row r="166" spans="1:61" x14ac:dyDescent="0.25">
      <c r="A166">
        <v>165</v>
      </c>
      <c r="B166">
        <v>220.16707</v>
      </c>
      <c r="C166" s="2">
        <v>1</v>
      </c>
      <c r="P166">
        <v>1</v>
      </c>
      <c r="Q166" t="str">
        <f t="shared" si="3"/>
        <v>1</v>
      </c>
      <c r="R166">
        <v>3</v>
      </c>
      <c r="X166" t="s">
        <v>277</v>
      </c>
      <c r="Y166" t="s">
        <v>268</v>
      </c>
      <c r="BG166">
        <v>3</v>
      </c>
      <c r="BH166">
        <v>883</v>
      </c>
      <c r="BI166">
        <f>($BH$190-$BH$187)/200</f>
        <v>7.0000000000000007E-2</v>
      </c>
    </row>
    <row r="167" spans="1:61" x14ac:dyDescent="0.25">
      <c r="A167">
        <v>166</v>
      </c>
      <c r="B167">
        <v>220.154293</v>
      </c>
      <c r="C167" s="2">
        <v>1</v>
      </c>
      <c r="P167">
        <v>1</v>
      </c>
      <c r="Q167" t="str">
        <f t="shared" si="3"/>
        <v>1</v>
      </c>
      <c r="R167">
        <v>2</v>
      </c>
      <c r="X167" t="s">
        <v>277</v>
      </c>
      <c r="Y167" t="s">
        <v>265</v>
      </c>
      <c r="BG167">
        <v>2</v>
      </c>
      <c r="BH167">
        <v>885</v>
      </c>
      <c r="BI167">
        <f>($BH$191-$BH$188)/200</f>
        <v>8.5000000000000006E-2</v>
      </c>
    </row>
    <row r="168" spans="1:61" x14ac:dyDescent="0.25">
      <c r="A168">
        <v>167</v>
      </c>
      <c r="B168">
        <v>220.171413</v>
      </c>
      <c r="C168" s="2">
        <v>1</v>
      </c>
      <c r="P168">
        <v>1</v>
      </c>
      <c r="Q168" t="str">
        <f t="shared" si="3"/>
        <v>1</v>
      </c>
      <c r="R168">
        <v>1</v>
      </c>
      <c r="X168" t="s">
        <v>277</v>
      </c>
      <c r="Y168" t="s">
        <v>266</v>
      </c>
      <c r="AB168" t="s">
        <v>277</v>
      </c>
      <c r="AC168" t="str">
        <f>CONCATENATE($R168,$R169,$R170,$R171)</f>
        <v>1432</v>
      </c>
      <c r="BG168">
        <v>1</v>
      </c>
      <c r="BH168">
        <v>896</v>
      </c>
      <c r="BI168">
        <f>($BH$192-$BH$189)/200</f>
        <v>7.4999999999999997E-2</v>
      </c>
    </row>
    <row r="169" spans="1:61" x14ac:dyDescent="0.25">
      <c r="A169">
        <v>168</v>
      </c>
      <c r="B169">
        <v>220.09580800000001</v>
      </c>
      <c r="C169" s="2">
        <v>1</v>
      </c>
      <c r="P169">
        <v>1</v>
      </c>
      <c r="Q169" t="str">
        <f t="shared" si="3"/>
        <v>1</v>
      </c>
      <c r="R169">
        <v>4</v>
      </c>
      <c r="X169" t="s">
        <v>277</v>
      </c>
      <c r="Y169" t="s">
        <v>267</v>
      </c>
      <c r="BG169">
        <v>4</v>
      </c>
      <c r="BH169">
        <v>901</v>
      </c>
      <c r="BI169">
        <f>($BH$193-$BH$190)/200</f>
        <v>0.105</v>
      </c>
    </row>
    <row r="170" spans="1:61" x14ac:dyDescent="0.25">
      <c r="A170">
        <v>169</v>
      </c>
      <c r="B170">
        <v>220.120454</v>
      </c>
      <c r="C170" s="2">
        <v>1</v>
      </c>
      <c r="D170">
        <v>227.06504999999999</v>
      </c>
      <c r="E170" s="3">
        <v>2</v>
      </c>
      <c r="P170">
        <v>2</v>
      </c>
      <c r="Q170" t="str">
        <f t="shared" si="3"/>
        <v>12</v>
      </c>
      <c r="R170">
        <v>3</v>
      </c>
      <c r="X170" t="s">
        <v>277</v>
      </c>
      <c r="Y170" t="s">
        <v>268</v>
      </c>
      <c r="BG170">
        <v>3</v>
      </c>
      <c r="BH170">
        <v>908</v>
      </c>
      <c r="BI170">
        <f>($BH$194-$BH$191)/200</f>
        <v>7.0000000000000007E-2</v>
      </c>
    </row>
    <row r="171" spans="1:61" x14ac:dyDescent="0.25">
      <c r="A171">
        <v>170</v>
      </c>
      <c r="B171">
        <v>220.120454</v>
      </c>
      <c r="C171" s="2">
        <v>1</v>
      </c>
      <c r="D171">
        <v>227.108383</v>
      </c>
      <c r="E171" s="3">
        <v>2</v>
      </c>
      <c r="P171">
        <v>2</v>
      </c>
      <c r="Q171" t="str">
        <f t="shared" si="3"/>
        <v>12</v>
      </c>
      <c r="R171">
        <v>2</v>
      </c>
      <c r="X171" t="s">
        <v>277</v>
      </c>
      <c r="Y171" t="s">
        <v>265</v>
      </c>
      <c r="BG171">
        <v>2</v>
      </c>
      <c r="BH171">
        <v>914</v>
      </c>
      <c r="BI171">
        <f>($BH$195-$BH$192)/200</f>
        <v>0.08</v>
      </c>
    </row>
    <row r="172" spans="1:61" x14ac:dyDescent="0.25">
      <c r="A172">
        <v>171</v>
      </c>
      <c r="D172">
        <v>227.117727</v>
      </c>
      <c r="E172" s="3">
        <v>2</v>
      </c>
      <c r="P172">
        <v>1</v>
      </c>
      <c r="Q172" t="str">
        <f t="shared" si="3"/>
        <v>2</v>
      </c>
      <c r="R172">
        <v>1</v>
      </c>
      <c r="X172" t="s">
        <v>277</v>
      </c>
      <c r="Y172" t="s">
        <v>266</v>
      </c>
      <c r="AB172" t="s">
        <v>277</v>
      </c>
      <c r="AC172" t="str">
        <f>CONCATENATE($R172,$R173,$R174,$R175)</f>
        <v>1432</v>
      </c>
      <c r="BG172">
        <v>1</v>
      </c>
      <c r="BH172">
        <v>921</v>
      </c>
      <c r="BI172">
        <f>($BH$196-$BH$193)/200</f>
        <v>7.0000000000000007E-2</v>
      </c>
    </row>
    <row r="173" spans="1:61" x14ac:dyDescent="0.25">
      <c r="A173">
        <v>172</v>
      </c>
      <c r="D173">
        <v>227.098332</v>
      </c>
      <c r="E173" s="3">
        <v>2</v>
      </c>
      <c r="P173">
        <v>1</v>
      </c>
      <c r="Q173" t="str">
        <f t="shared" si="3"/>
        <v>2</v>
      </c>
      <c r="R173">
        <v>4</v>
      </c>
      <c r="X173" t="s">
        <v>277</v>
      </c>
      <c r="Y173" t="s">
        <v>267</v>
      </c>
      <c r="BG173">
        <v>4</v>
      </c>
      <c r="BH173">
        <v>929</v>
      </c>
      <c r="BI173">
        <f>($BH$197-$BH$194)/200</f>
        <v>0.105</v>
      </c>
    </row>
    <row r="174" spans="1:61" x14ac:dyDescent="0.25">
      <c r="A174">
        <v>173</v>
      </c>
      <c r="D174">
        <v>227.06661600000001</v>
      </c>
      <c r="E174" s="3">
        <v>2</v>
      </c>
      <c r="P174">
        <v>1</v>
      </c>
      <c r="Q174" t="str">
        <f t="shared" si="3"/>
        <v>2</v>
      </c>
      <c r="R174">
        <v>3</v>
      </c>
      <c r="X174" t="s">
        <v>277</v>
      </c>
      <c r="Y174" t="s">
        <v>268</v>
      </c>
      <c r="BG174">
        <v>3</v>
      </c>
      <c r="BH174">
        <v>930</v>
      </c>
      <c r="BI174">
        <f>($BH$198-$BH$195)/200</f>
        <v>7.0000000000000007E-2</v>
      </c>
    </row>
    <row r="175" spans="1:61" x14ac:dyDescent="0.25">
      <c r="A175">
        <v>174</v>
      </c>
      <c r="D175">
        <v>227.08848399999999</v>
      </c>
      <c r="E175" s="3">
        <v>2</v>
      </c>
      <c r="P175">
        <v>1</v>
      </c>
      <c r="Q175" t="str">
        <f t="shared" si="3"/>
        <v>2</v>
      </c>
      <c r="R175">
        <v>2</v>
      </c>
      <c r="X175" t="s">
        <v>277</v>
      </c>
      <c r="Y175" t="s">
        <v>265</v>
      </c>
      <c r="BG175">
        <v>2</v>
      </c>
      <c r="BH175">
        <v>938</v>
      </c>
      <c r="BI175">
        <f>($BH$199-$BH$196)/200</f>
        <v>0.08</v>
      </c>
    </row>
    <row r="176" spans="1:61" x14ac:dyDescent="0.25">
      <c r="A176">
        <v>175</v>
      </c>
      <c r="D176">
        <v>227.074242</v>
      </c>
      <c r="E176" s="3">
        <v>2</v>
      </c>
      <c r="P176">
        <v>1</v>
      </c>
      <c r="Q176" t="str">
        <f t="shared" si="3"/>
        <v>2</v>
      </c>
      <c r="R176">
        <v>1</v>
      </c>
      <c r="X176" t="s">
        <v>277</v>
      </c>
      <c r="Y176" t="s">
        <v>266</v>
      </c>
      <c r="AB176" t="s">
        <v>277</v>
      </c>
      <c r="AC176" t="str">
        <f>CONCATENATE($R176,$R177,$R178,$R179)</f>
        <v>1432</v>
      </c>
      <c r="BG176">
        <v>1</v>
      </c>
      <c r="BH176">
        <v>946</v>
      </c>
      <c r="BI176">
        <f>($BH$200-$BH$197)/200</f>
        <v>7.4999999999999997E-2</v>
      </c>
    </row>
    <row r="177" spans="1:61" x14ac:dyDescent="0.25">
      <c r="A177">
        <v>176</v>
      </c>
      <c r="D177">
        <v>227.06504999999999</v>
      </c>
      <c r="E177" s="3">
        <v>2</v>
      </c>
      <c r="F177">
        <v>226.21611100000001</v>
      </c>
      <c r="G177" s="4">
        <v>3</v>
      </c>
      <c r="P177">
        <v>2</v>
      </c>
      <c r="Q177" t="str">
        <f t="shared" si="3"/>
        <v>23</v>
      </c>
      <c r="R177">
        <v>4</v>
      </c>
      <c r="X177" t="s">
        <v>277</v>
      </c>
      <c r="Y177" t="s">
        <v>267</v>
      </c>
      <c r="BG177">
        <v>4</v>
      </c>
      <c r="BH177">
        <v>951</v>
      </c>
      <c r="BI177">
        <f>($BH$201-$BH$198)/200</f>
        <v>0.11</v>
      </c>
    </row>
    <row r="178" spans="1:61" x14ac:dyDescent="0.25">
      <c r="A178">
        <v>177</v>
      </c>
      <c r="D178">
        <v>227.06504999999999</v>
      </c>
      <c r="E178" s="3">
        <v>2</v>
      </c>
      <c r="F178">
        <v>226.24257499999999</v>
      </c>
      <c r="G178" s="4">
        <v>3</v>
      </c>
      <c r="P178">
        <v>2</v>
      </c>
      <c r="Q178" t="str">
        <f t="shared" si="3"/>
        <v>23</v>
      </c>
      <c r="R178">
        <v>3</v>
      </c>
      <c r="X178" t="s">
        <v>277</v>
      </c>
      <c r="Y178" t="s">
        <v>268</v>
      </c>
      <c r="BG178">
        <v>3</v>
      </c>
      <c r="BH178">
        <v>955</v>
      </c>
      <c r="BI178">
        <f>($BH$202-$BH$199)/200</f>
        <v>0.08</v>
      </c>
    </row>
    <row r="179" spans="1:61" x14ac:dyDescent="0.25">
      <c r="A179">
        <v>178</v>
      </c>
      <c r="F179">
        <v>226.21777700000001</v>
      </c>
      <c r="G179" s="4">
        <v>3</v>
      </c>
      <c r="H179">
        <v>228.20383699999999</v>
      </c>
      <c r="I179" s="5">
        <v>4</v>
      </c>
      <c r="P179">
        <v>2</v>
      </c>
      <c r="Q179" t="str">
        <f t="shared" si="3"/>
        <v>34</v>
      </c>
      <c r="R179">
        <v>2</v>
      </c>
      <c r="X179" t="s">
        <v>277</v>
      </c>
      <c r="Y179" t="s">
        <v>265</v>
      </c>
      <c r="BG179">
        <v>2</v>
      </c>
      <c r="BH179">
        <v>960</v>
      </c>
      <c r="BI179">
        <f>($BH$203-$BH$200)/200</f>
        <v>7.0000000000000007E-2</v>
      </c>
    </row>
    <row r="180" spans="1:61" x14ac:dyDescent="0.25">
      <c r="A180">
        <v>179</v>
      </c>
      <c r="F180">
        <v>226.24570700000001</v>
      </c>
      <c r="G180" s="4">
        <v>3</v>
      </c>
      <c r="H180">
        <v>228.17262500000001</v>
      </c>
      <c r="I180" s="5">
        <v>4</v>
      </c>
      <c r="P180">
        <v>2</v>
      </c>
      <c r="Q180" t="str">
        <f t="shared" si="3"/>
        <v>34</v>
      </c>
      <c r="R180">
        <v>1</v>
      </c>
      <c r="X180" t="s">
        <v>277</v>
      </c>
      <c r="Y180" t="s">
        <v>266</v>
      </c>
      <c r="AB180" t="s">
        <v>277</v>
      </c>
      <c r="AC180" t="str">
        <f>CONCATENATE($R180,$R181,$R182,$R183)</f>
        <v>1432</v>
      </c>
      <c r="BG180">
        <v>1</v>
      </c>
      <c r="BH180">
        <v>966</v>
      </c>
      <c r="BI180">
        <f>($BH$204-$BH$201)/200</f>
        <v>6.5000000000000002E-2</v>
      </c>
    </row>
    <row r="181" spans="1:61" x14ac:dyDescent="0.25">
      <c r="A181">
        <v>180</v>
      </c>
      <c r="F181">
        <v>226.23282799999998</v>
      </c>
      <c r="G181" s="4">
        <v>3</v>
      </c>
      <c r="H181">
        <v>228.17616200000001</v>
      </c>
      <c r="I181" s="5">
        <v>4</v>
      </c>
      <c r="P181">
        <v>2</v>
      </c>
      <c r="Q181" t="str">
        <f t="shared" si="3"/>
        <v>34</v>
      </c>
      <c r="R181">
        <v>4</v>
      </c>
      <c r="X181" t="s">
        <v>277</v>
      </c>
      <c r="Y181" t="s">
        <v>267</v>
      </c>
      <c r="BG181">
        <v>4</v>
      </c>
      <c r="BH181">
        <v>974</v>
      </c>
      <c r="BI181">
        <f>($BH$205-$BH$202)/200</f>
        <v>0.11</v>
      </c>
    </row>
    <row r="182" spans="1:61" x14ac:dyDescent="0.25">
      <c r="A182">
        <v>181</v>
      </c>
      <c r="F182">
        <v>226.214394</v>
      </c>
      <c r="G182" s="4">
        <v>3</v>
      </c>
      <c r="H182">
        <v>228.198937</v>
      </c>
      <c r="I182" s="5">
        <v>4</v>
      </c>
      <c r="P182">
        <v>2</v>
      </c>
      <c r="Q182" t="str">
        <f t="shared" si="3"/>
        <v>34</v>
      </c>
      <c r="R182">
        <v>3</v>
      </c>
      <c r="X182" t="s">
        <v>277</v>
      </c>
      <c r="Y182" t="s">
        <v>268</v>
      </c>
      <c r="BG182">
        <v>3</v>
      </c>
      <c r="BH182">
        <v>976</v>
      </c>
      <c r="BI182">
        <f>($BH$206-$BH$203)/200</f>
        <v>0.1</v>
      </c>
    </row>
    <row r="183" spans="1:61" x14ac:dyDescent="0.25">
      <c r="A183">
        <v>182</v>
      </c>
      <c r="F183">
        <v>226.20191800000001</v>
      </c>
      <c r="G183" s="4">
        <v>3</v>
      </c>
      <c r="H183">
        <v>228.191766</v>
      </c>
      <c r="I183" s="5">
        <v>4</v>
      </c>
      <c r="P183">
        <v>2</v>
      </c>
      <c r="Q183" t="str">
        <f t="shared" si="3"/>
        <v>34</v>
      </c>
      <c r="R183">
        <v>2</v>
      </c>
      <c r="X183" t="s">
        <v>274</v>
      </c>
      <c r="Y183" t="s">
        <v>260</v>
      </c>
      <c r="BG183">
        <v>2</v>
      </c>
      <c r="BH183">
        <v>982</v>
      </c>
      <c r="BI183">
        <f>($BH$212-$BH$209)/200</f>
        <v>9.5000000000000001E-2</v>
      </c>
    </row>
    <row r="184" spans="1:61" x14ac:dyDescent="0.25">
      <c r="A184">
        <v>183</v>
      </c>
      <c r="B184">
        <v>244.271514</v>
      </c>
      <c r="C184" s="2">
        <v>1</v>
      </c>
      <c r="F184">
        <v>226.18994900000001</v>
      </c>
      <c r="G184" s="4">
        <v>3</v>
      </c>
      <c r="H184">
        <v>228.21914200000001</v>
      </c>
      <c r="I184" s="5">
        <v>4</v>
      </c>
      <c r="P184">
        <v>3</v>
      </c>
      <c r="Q184" t="str">
        <f t="shared" si="3"/>
        <v>134</v>
      </c>
      <c r="R184">
        <v>1</v>
      </c>
      <c r="X184" t="s">
        <v>274</v>
      </c>
      <c r="Y184" t="s">
        <v>261</v>
      </c>
      <c r="AB184" t="s">
        <v>277</v>
      </c>
      <c r="AC184" t="str">
        <f>CONCATENATE($R184,$R185,$R186,$R187)</f>
        <v>1432</v>
      </c>
      <c r="BG184">
        <v>1</v>
      </c>
      <c r="BH184">
        <v>989</v>
      </c>
      <c r="BI184">
        <f>($BH$213-$BH$210)/200</f>
        <v>0.125</v>
      </c>
    </row>
    <row r="185" spans="1:61" x14ac:dyDescent="0.25">
      <c r="A185">
        <v>184</v>
      </c>
      <c r="B185">
        <v>244.278434</v>
      </c>
      <c r="C185" s="2">
        <v>1</v>
      </c>
      <c r="F185">
        <v>226.23979700000001</v>
      </c>
      <c r="G185" s="4">
        <v>3</v>
      </c>
      <c r="H185">
        <v>228.15747500000001</v>
      </c>
      <c r="I185" s="5">
        <v>4</v>
      </c>
      <c r="P185">
        <v>3</v>
      </c>
      <c r="Q185" t="str">
        <f t="shared" si="3"/>
        <v>134</v>
      </c>
      <c r="R185">
        <v>4</v>
      </c>
      <c r="X185" t="s">
        <v>274</v>
      </c>
      <c r="Y185" t="s">
        <v>262</v>
      </c>
      <c r="BG185">
        <v>4</v>
      </c>
      <c r="BH185">
        <v>997</v>
      </c>
      <c r="BI185">
        <f>($BH$214-$BH$211)/200</f>
        <v>9.5000000000000001E-2</v>
      </c>
    </row>
    <row r="186" spans="1:61" x14ac:dyDescent="0.25">
      <c r="A186">
        <v>185</v>
      </c>
      <c r="B186">
        <v>244.27393599999999</v>
      </c>
      <c r="C186" s="2">
        <v>1</v>
      </c>
      <c r="F186">
        <v>226.21611100000001</v>
      </c>
      <c r="G186" s="4">
        <v>3</v>
      </c>
      <c r="H186">
        <v>228.13484800000001</v>
      </c>
      <c r="I186" s="5">
        <v>4</v>
      </c>
      <c r="P186">
        <v>3</v>
      </c>
      <c r="Q186" t="str">
        <f t="shared" si="3"/>
        <v>134</v>
      </c>
      <c r="R186">
        <v>3</v>
      </c>
      <c r="X186" t="s">
        <v>274</v>
      </c>
      <c r="Y186" t="s">
        <v>259</v>
      </c>
      <c r="BG186">
        <v>3</v>
      </c>
      <c r="BH186">
        <v>999</v>
      </c>
      <c r="BI186">
        <f>($BH$215-$BH$212)/200</f>
        <v>9.5000000000000001E-2</v>
      </c>
    </row>
    <row r="187" spans="1:61" x14ac:dyDescent="0.25">
      <c r="A187">
        <v>186</v>
      </c>
      <c r="B187">
        <v>244.27358100000001</v>
      </c>
      <c r="C187" s="2">
        <v>1</v>
      </c>
      <c r="H187">
        <v>228.20383699999999</v>
      </c>
      <c r="I187" s="5">
        <v>4</v>
      </c>
      <c r="P187">
        <v>2</v>
      </c>
      <c r="Q187" t="str">
        <f t="shared" si="3"/>
        <v>14</v>
      </c>
      <c r="R187">
        <v>2</v>
      </c>
      <c r="X187" t="s">
        <v>274</v>
      </c>
      <c r="Y187" t="s">
        <v>260</v>
      </c>
      <c r="BG187">
        <v>2</v>
      </c>
      <c r="BH187">
        <v>1007</v>
      </c>
      <c r="BI187">
        <f>($BH$216-$BH$213)/200</f>
        <v>7.4999999999999997E-2</v>
      </c>
    </row>
    <row r="188" spans="1:61" x14ac:dyDescent="0.25">
      <c r="A188">
        <v>187</v>
      </c>
      <c r="B188">
        <v>244.25681600000001</v>
      </c>
      <c r="C188" s="2">
        <v>1</v>
      </c>
      <c r="H188">
        <v>228.20383699999999</v>
      </c>
      <c r="I188" s="5">
        <v>4</v>
      </c>
      <c r="P188">
        <v>2</v>
      </c>
      <c r="Q188" t="str">
        <f t="shared" si="3"/>
        <v>14</v>
      </c>
      <c r="R188">
        <v>1</v>
      </c>
      <c r="X188" t="s">
        <v>274</v>
      </c>
      <c r="Y188" t="s">
        <v>261</v>
      </c>
      <c r="AB188" t="s">
        <v>277</v>
      </c>
      <c r="AC188" t="str">
        <f>CONCATENATE($R188,$R189,$R190,$R191)</f>
        <v>1432</v>
      </c>
      <c r="BG188">
        <v>1</v>
      </c>
      <c r="BH188">
        <v>1012</v>
      </c>
      <c r="BI188">
        <f>($BH$217-$BH$214)/200</f>
        <v>9.5000000000000001E-2</v>
      </c>
    </row>
    <row r="189" spans="1:61" x14ac:dyDescent="0.25">
      <c r="A189">
        <v>188</v>
      </c>
      <c r="B189">
        <v>244.26449099999999</v>
      </c>
      <c r="C189" s="2">
        <v>1</v>
      </c>
      <c r="P189">
        <v>1</v>
      </c>
      <c r="Q189" t="str">
        <f t="shared" si="3"/>
        <v>1</v>
      </c>
      <c r="R189">
        <v>4</v>
      </c>
      <c r="X189" t="s">
        <v>274</v>
      </c>
      <c r="Y189" t="s">
        <v>262</v>
      </c>
      <c r="BG189">
        <v>4</v>
      </c>
      <c r="BH189">
        <v>1020</v>
      </c>
      <c r="BI189">
        <f>($BH$218-$BH$215)/200</f>
        <v>0.1</v>
      </c>
    </row>
    <row r="190" spans="1:61" x14ac:dyDescent="0.25">
      <c r="A190">
        <v>189</v>
      </c>
      <c r="B190">
        <v>244.29646199999999</v>
      </c>
      <c r="C190" s="2">
        <v>1</v>
      </c>
      <c r="P190">
        <v>1</v>
      </c>
      <c r="Q190" t="str">
        <f t="shared" si="3"/>
        <v>1</v>
      </c>
      <c r="R190">
        <v>3</v>
      </c>
      <c r="X190" t="s">
        <v>274</v>
      </c>
      <c r="Y190" t="s">
        <v>259</v>
      </c>
      <c r="BG190">
        <v>3</v>
      </c>
      <c r="BH190">
        <v>1021</v>
      </c>
      <c r="BI190">
        <f>($BH$219-$BH$216)/200</f>
        <v>0.08</v>
      </c>
    </row>
    <row r="191" spans="1:61" x14ac:dyDescent="0.25">
      <c r="A191">
        <v>190</v>
      </c>
      <c r="B191">
        <v>244.27913899999999</v>
      </c>
      <c r="C191" s="2">
        <v>1</v>
      </c>
      <c r="P191">
        <v>1</v>
      </c>
      <c r="Q191" t="str">
        <f t="shared" si="3"/>
        <v>1</v>
      </c>
      <c r="R191">
        <v>2</v>
      </c>
      <c r="X191" t="s">
        <v>274</v>
      </c>
      <c r="Y191" t="s">
        <v>260</v>
      </c>
      <c r="BG191">
        <v>2</v>
      </c>
      <c r="BH191">
        <v>1029</v>
      </c>
      <c r="BI191">
        <f>($BH$220-$BH$217)/200</f>
        <v>0.08</v>
      </c>
    </row>
    <row r="192" spans="1:61" x14ac:dyDescent="0.25">
      <c r="A192">
        <v>191</v>
      </c>
      <c r="B192">
        <v>244.28823</v>
      </c>
      <c r="C192" s="2">
        <v>1</v>
      </c>
      <c r="D192">
        <v>252.105906</v>
      </c>
      <c r="E192" s="3">
        <v>2</v>
      </c>
      <c r="P192">
        <v>2</v>
      </c>
      <c r="Q192" t="str">
        <f t="shared" si="3"/>
        <v>12</v>
      </c>
      <c r="R192">
        <v>1</v>
      </c>
      <c r="X192" t="s">
        <v>274</v>
      </c>
      <c r="Y192" t="s">
        <v>261</v>
      </c>
      <c r="AB192" t="s">
        <v>277</v>
      </c>
      <c r="AC192" t="str">
        <f>CONCATENATE($R192,$R193,$R194,$R195)</f>
        <v>1432</v>
      </c>
      <c r="BG192">
        <v>1</v>
      </c>
      <c r="BH192">
        <v>1035</v>
      </c>
      <c r="BI192">
        <f>($BH$221-$BH$218)/200</f>
        <v>8.5000000000000006E-2</v>
      </c>
    </row>
    <row r="193" spans="1:61" x14ac:dyDescent="0.25">
      <c r="A193">
        <v>192</v>
      </c>
      <c r="B193">
        <v>244.31727100000001</v>
      </c>
      <c r="C193" s="2">
        <v>1</v>
      </c>
      <c r="D193">
        <v>252.090957</v>
      </c>
      <c r="E193" s="3">
        <v>2</v>
      </c>
      <c r="P193">
        <v>2</v>
      </c>
      <c r="Q193" t="str">
        <f t="shared" si="3"/>
        <v>12</v>
      </c>
      <c r="R193">
        <v>4</v>
      </c>
      <c r="X193" t="s">
        <v>274</v>
      </c>
      <c r="Y193" t="s">
        <v>262</v>
      </c>
      <c r="BG193">
        <v>4</v>
      </c>
      <c r="BH193">
        <v>1042</v>
      </c>
      <c r="BI193">
        <f>($BH$222-$BH$219)/200</f>
        <v>0.11</v>
      </c>
    </row>
    <row r="194" spans="1:61" x14ac:dyDescent="0.25">
      <c r="A194">
        <v>193</v>
      </c>
      <c r="B194">
        <v>244.271514</v>
      </c>
      <c r="C194" s="2">
        <v>1</v>
      </c>
      <c r="D194">
        <v>252.16045299999999</v>
      </c>
      <c r="E194" s="3">
        <v>2</v>
      </c>
      <c r="P194">
        <v>2</v>
      </c>
      <c r="Q194" t="str">
        <f t="shared" ref="Q194:Q257" si="4">CONCATENATE(C194,E194,G194,I194)</f>
        <v>12</v>
      </c>
      <c r="R194">
        <v>3</v>
      </c>
      <c r="X194" t="s">
        <v>274</v>
      </c>
      <c r="Y194" t="s">
        <v>259</v>
      </c>
      <c r="BG194">
        <v>3</v>
      </c>
      <c r="BH194">
        <v>1043</v>
      </c>
      <c r="BI194">
        <f>($BH$223-$BH$220)/200</f>
        <v>7.4999999999999997E-2</v>
      </c>
    </row>
    <row r="195" spans="1:61" x14ac:dyDescent="0.25">
      <c r="A195">
        <v>194</v>
      </c>
      <c r="D195">
        <v>252.14959199999998</v>
      </c>
      <c r="E195" s="3">
        <v>2</v>
      </c>
      <c r="P195">
        <v>1</v>
      </c>
      <c r="Q195" t="str">
        <f t="shared" si="4"/>
        <v>2</v>
      </c>
      <c r="R195">
        <v>2</v>
      </c>
      <c r="X195" t="s">
        <v>274</v>
      </c>
      <c r="Y195" t="s">
        <v>260</v>
      </c>
      <c r="BG195">
        <v>2</v>
      </c>
      <c r="BH195">
        <v>1051</v>
      </c>
      <c r="BI195">
        <f>($BH$224-$BH$221)/200</f>
        <v>0.08</v>
      </c>
    </row>
    <row r="196" spans="1:61" x14ac:dyDescent="0.25">
      <c r="A196">
        <v>195</v>
      </c>
      <c r="D196">
        <v>252.095099</v>
      </c>
      <c r="E196" s="3">
        <v>2</v>
      </c>
      <c r="P196">
        <v>1</v>
      </c>
      <c r="Q196" t="str">
        <f t="shared" si="4"/>
        <v>2</v>
      </c>
      <c r="R196">
        <v>1</v>
      </c>
      <c r="X196" t="s">
        <v>274</v>
      </c>
      <c r="Y196" t="s">
        <v>261</v>
      </c>
      <c r="AB196" t="s">
        <v>277</v>
      </c>
      <c r="AC196" t="str">
        <f>CONCATENATE($R196,$R197,$R198,$R199)</f>
        <v>1432</v>
      </c>
      <c r="BG196">
        <v>1</v>
      </c>
      <c r="BH196">
        <v>1056</v>
      </c>
      <c r="BI196">
        <f>($BH$225-$BH$222)/200</f>
        <v>7.0000000000000007E-2</v>
      </c>
    </row>
    <row r="197" spans="1:61" x14ac:dyDescent="0.25">
      <c r="A197">
        <v>196</v>
      </c>
      <c r="D197">
        <v>252.10100800000001</v>
      </c>
      <c r="E197" s="3">
        <v>2</v>
      </c>
      <c r="P197">
        <v>1</v>
      </c>
      <c r="Q197" t="str">
        <f t="shared" si="4"/>
        <v>2</v>
      </c>
      <c r="R197">
        <v>4</v>
      </c>
      <c r="X197" t="s">
        <v>274</v>
      </c>
      <c r="Y197" t="s">
        <v>262</v>
      </c>
      <c r="BG197">
        <v>4</v>
      </c>
      <c r="BH197">
        <v>1064</v>
      </c>
      <c r="BI197">
        <f>($BH$226-$BH$223)/200</f>
        <v>0.105</v>
      </c>
    </row>
    <row r="198" spans="1:61" x14ac:dyDescent="0.25">
      <c r="A198">
        <v>197</v>
      </c>
      <c r="D198">
        <v>252.107776</v>
      </c>
      <c r="E198" s="3">
        <v>2</v>
      </c>
      <c r="P198">
        <v>1</v>
      </c>
      <c r="Q198" t="str">
        <f t="shared" si="4"/>
        <v>2</v>
      </c>
      <c r="R198">
        <v>3</v>
      </c>
      <c r="X198" t="s">
        <v>274</v>
      </c>
      <c r="Y198" t="s">
        <v>259</v>
      </c>
      <c r="BG198">
        <v>3</v>
      </c>
      <c r="BH198">
        <v>1065</v>
      </c>
      <c r="BI198">
        <f>($BH$227-$BH$224)/200</f>
        <v>7.0000000000000007E-2</v>
      </c>
    </row>
    <row r="199" spans="1:61" x14ac:dyDescent="0.25">
      <c r="A199">
        <v>198</v>
      </c>
      <c r="D199">
        <v>252.113383</v>
      </c>
      <c r="E199" s="3">
        <v>2</v>
      </c>
      <c r="P199">
        <v>1</v>
      </c>
      <c r="Q199" t="str">
        <f t="shared" si="4"/>
        <v>2</v>
      </c>
      <c r="R199">
        <v>2</v>
      </c>
      <c r="X199" t="s">
        <v>274</v>
      </c>
      <c r="Y199" t="s">
        <v>260</v>
      </c>
      <c r="BG199">
        <v>2</v>
      </c>
      <c r="BH199">
        <v>1072</v>
      </c>
      <c r="BI199">
        <f>($BH$228-$BH$225)/200</f>
        <v>8.5000000000000006E-2</v>
      </c>
    </row>
    <row r="200" spans="1:61" x14ac:dyDescent="0.25">
      <c r="A200">
        <v>199</v>
      </c>
      <c r="D200">
        <v>252.081817</v>
      </c>
      <c r="E200" s="3">
        <v>2</v>
      </c>
      <c r="F200">
        <v>250.06863300000001</v>
      </c>
      <c r="G200" s="4">
        <v>3</v>
      </c>
      <c r="P200">
        <v>2</v>
      </c>
      <c r="Q200" t="str">
        <f t="shared" si="4"/>
        <v>23</v>
      </c>
      <c r="R200">
        <v>1</v>
      </c>
      <c r="X200" t="s">
        <v>274</v>
      </c>
      <c r="Y200" t="s">
        <v>261</v>
      </c>
      <c r="AB200" t="s">
        <v>277</v>
      </c>
      <c r="AC200" t="str">
        <f>CONCATENATE($R200,$R201,$R202,$R203)</f>
        <v>1432</v>
      </c>
      <c r="BG200">
        <v>1</v>
      </c>
      <c r="BH200">
        <v>1079</v>
      </c>
      <c r="BI200">
        <f>($BH$229-$BH$226)/200</f>
        <v>7.0000000000000007E-2</v>
      </c>
    </row>
    <row r="201" spans="1:61" x14ac:dyDescent="0.25">
      <c r="A201">
        <v>200</v>
      </c>
      <c r="D201">
        <v>252.105906</v>
      </c>
      <c r="E201" s="3">
        <v>2</v>
      </c>
      <c r="F201">
        <v>250.09121199999998</v>
      </c>
      <c r="G201" s="4">
        <v>3</v>
      </c>
      <c r="P201">
        <v>2</v>
      </c>
      <c r="Q201" t="str">
        <f t="shared" si="4"/>
        <v>23</v>
      </c>
      <c r="R201">
        <v>4</v>
      </c>
      <c r="X201" t="s">
        <v>274</v>
      </c>
      <c r="Y201" t="s">
        <v>262</v>
      </c>
      <c r="BG201">
        <v>4</v>
      </c>
      <c r="BH201">
        <v>1087</v>
      </c>
      <c r="BI201">
        <f>($BH$230-$BH$227)/200</f>
        <v>0.105</v>
      </c>
    </row>
    <row r="202" spans="1:61" x14ac:dyDescent="0.25">
      <c r="A202">
        <v>201</v>
      </c>
      <c r="F202">
        <v>250.10979399999999</v>
      </c>
      <c r="G202" s="4">
        <v>3</v>
      </c>
      <c r="P202">
        <v>1</v>
      </c>
      <c r="Q202" t="str">
        <f t="shared" si="4"/>
        <v>3</v>
      </c>
      <c r="R202">
        <v>3</v>
      </c>
      <c r="X202" t="s">
        <v>274</v>
      </c>
      <c r="Y202" t="s">
        <v>259</v>
      </c>
      <c r="BG202">
        <v>3</v>
      </c>
      <c r="BH202">
        <v>1088</v>
      </c>
      <c r="BI202">
        <f>($BH$231-$BH$228)/200</f>
        <v>6.5000000000000002E-2</v>
      </c>
    </row>
    <row r="203" spans="1:61" x14ac:dyDescent="0.25">
      <c r="A203">
        <v>202</v>
      </c>
      <c r="F203">
        <v>250.098536</v>
      </c>
      <c r="G203" s="4">
        <v>3</v>
      </c>
      <c r="H203">
        <v>253.033637</v>
      </c>
      <c r="I203" s="5">
        <v>4</v>
      </c>
      <c r="P203">
        <v>2</v>
      </c>
      <c r="Q203" t="str">
        <f t="shared" si="4"/>
        <v>34</v>
      </c>
      <c r="R203">
        <v>2</v>
      </c>
      <c r="X203" t="s">
        <v>274</v>
      </c>
      <c r="Y203" t="s">
        <v>260</v>
      </c>
      <c r="BG203">
        <v>2</v>
      </c>
      <c r="BH203">
        <v>1093</v>
      </c>
      <c r="BI203">
        <f>($BH$232-$BH$229)/200</f>
        <v>0.09</v>
      </c>
    </row>
    <row r="204" spans="1:61" x14ac:dyDescent="0.25">
      <c r="A204">
        <v>203</v>
      </c>
      <c r="F204">
        <v>250.08757299999999</v>
      </c>
      <c r="G204" s="4">
        <v>3</v>
      </c>
      <c r="H204">
        <v>253.090857</v>
      </c>
      <c r="I204" s="5">
        <v>4</v>
      </c>
      <c r="P204">
        <v>2</v>
      </c>
      <c r="Q204" t="str">
        <f t="shared" si="4"/>
        <v>34</v>
      </c>
      <c r="R204">
        <v>1</v>
      </c>
      <c r="X204" t="s">
        <v>274</v>
      </c>
      <c r="Y204" t="s">
        <v>261</v>
      </c>
      <c r="BG204">
        <v>1</v>
      </c>
      <c r="BH204">
        <v>1100</v>
      </c>
      <c r="BI204">
        <f>($BH$233-$BH$230)/200</f>
        <v>6.5000000000000002E-2</v>
      </c>
    </row>
    <row r="205" spans="1:61" x14ac:dyDescent="0.25">
      <c r="A205">
        <v>204</v>
      </c>
      <c r="F205">
        <v>250.09116299999999</v>
      </c>
      <c r="G205" s="4">
        <v>3</v>
      </c>
      <c r="H205">
        <v>253.11136099999999</v>
      </c>
      <c r="I205" s="5">
        <v>4</v>
      </c>
      <c r="P205">
        <v>2</v>
      </c>
      <c r="Q205" t="str">
        <f t="shared" si="4"/>
        <v>34</v>
      </c>
      <c r="R205">
        <v>4</v>
      </c>
      <c r="X205" t="s">
        <v>276</v>
      </c>
      <c r="Y205" t="s">
        <v>269</v>
      </c>
      <c r="BG205">
        <v>4</v>
      </c>
      <c r="BH205">
        <v>1110</v>
      </c>
      <c r="BI205">
        <f>($BH$234-$BH$231)/200</f>
        <v>0.11</v>
      </c>
    </row>
    <row r="206" spans="1:61" x14ac:dyDescent="0.25">
      <c r="A206">
        <v>205</v>
      </c>
      <c r="B206">
        <v>266.12797399999999</v>
      </c>
      <c r="C206" s="2">
        <v>1</v>
      </c>
      <c r="F206">
        <v>250.09858600000001</v>
      </c>
      <c r="G206" s="4">
        <v>3</v>
      </c>
      <c r="H206">
        <v>253.08469700000001</v>
      </c>
      <c r="I206" s="5">
        <v>4</v>
      </c>
      <c r="P206">
        <v>3</v>
      </c>
      <c r="Q206" t="str">
        <f t="shared" si="4"/>
        <v>134</v>
      </c>
      <c r="R206">
        <v>3</v>
      </c>
      <c r="X206" t="s">
        <v>278</v>
      </c>
      <c r="Y206" t="s">
        <v>270</v>
      </c>
      <c r="BG206">
        <v>3</v>
      </c>
      <c r="BH206">
        <v>1113</v>
      </c>
      <c r="BI206">
        <f>($BH$235-$BH$232)/200</f>
        <v>6.5000000000000002E-2</v>
      </c>
    </row>
    <row r="207" spans="1:61" x14ac:dyDescent="0.25">
      <c r="A207">
        <v>206</v>
      </c>
      <c r="B207">
        <v>266.14636100000001</v>
      </c>
      <c r="C207" s="2">
        <v>1</v>
      </c>
      <c r="F207">
        <v>250.12222199999999</v>
      </c>
      <c r="G207" s="4">
        <v>3</v>
      </c>
      <c r="H207">
        <v>253.08888899999999</v>
      </c>
      <c r="I207" s="5">
        <v>4</v>
      </c>
      <c r="P207">
        <v>3</v>
      </c>
      <c r="Q207" t="str">
        <f t="shared" si="4"/>
        <v>134</v>
      </c>
      <c r="R207" t="s">
        <v>22</v>
      </c>
      <c r="X207" t="s">
        <v>278</v>
      </c>
      <c r="Y207" t="s">
        <v>271</v>
      </c>
      <c r="BG207" t="s">
        <v>22</v>
      </c>
      <c r="BH207">
        <v>1114</v>
      </c>
      <c r="BI207">
        <f>($BH$236-$BH$233)/200</f>
        <v>8.5000000000000006E-2</v>
      </c>
    </row>
    <row r="208" spans="1:61" x14ac:dyDescent="0.25">
      <c r="A208">
        <v>207</v>
      </c>
      <c r="B208">
        <v>266.143283</v>
      </c>
      <c r="C208" s="2">
        <v>1</v>
      </c>
      <c r="F208">
        <v>250.09777700000001</v>
      </c>
      <c r="G208" s="4">
        <v>3</v>
      </c>
      <c r="H208">
        <v>253.136313</v>
      </c>
      <c r="I208" s="5">
        <v>4</v>
      </c>
      <c r="P208">
        <v>3</v>
      </c>
      <c r="Q208" t="str">
        <f t="shared" si="4"/>
        <v>134</v>
      </c>
      <c r="R208" t="s">
        <v>22</v>
      </c>
      <c r="X208" t="s">
        <v>278</v>
      </c>
      <c r="Y208" t="s">
        <v>272</v>
      </c>
      <c r="BG208" t="s">
        <v>22</v>
      </c>
      <c r="BH208">
        <v>1116</v>
      </c>
      <c r="BI208">
        <f>($BH$237-$BH$234)/200</f>
        <v>6.5000000000000002E-2</v>
      </c>
    </row>
    <row r="209" spans="1:61" x14ac:dyDescent="0.25">
      <c r="A209">
        <v>208</v>
      </c>
      <c r="B209">
        <v>266.12767300000002</v>
      </c>
      <c r="C209" s="2">
        <v>1</v>
      </c>
      <c r="F209">
        <v>250.06863300000001</v>
      </c>
      <c r="G209" s="4">
        <v>3</v>
      </c>
      <c r="H209">
        <v>253.161361</v>
      </c>
      <c r="I209" s="5">
        <v>4</v>
      </c>
      <c r="P209">
        <v>3</v>
      </c>
      <c r="Q209" t="str">
        <f t="shared" si="4"/>
        <v>134</v>
      </c>
      <c r="R209">
        <v>2</v>
      </c>
      <c r="X209" t="s">
        <v>276</v>
      </c>
      <c r="Y209" t="s">
        <v>273</v>
      </c>
      <c r="AB209" t="s">
        <v>274</v>
      </c>
      <c r="AC209" t="str">
        <f>CONCATENATE($R209,$R210,$R211,$R212)</f>
        <v>2341</v>
      </c>
      <c r="BG209">
        <v>2</v>
      </c>
      <c r="BH209">
        <v>1117</v>
      </c>
      <c r="BI209">
        <f>($BH$238-$BH$235)/200</f>
        <v>0.105</v>
      </c>
    </row>
    <row r="210" spans="1:61" x14ac:dyDescent="0.25">
      <c r="A210">
        <v>209</v>
      </c>
      <c r="B210">
        <v>266.16979500000002</v>
      </c>
      <c r="C210" s="2">
        <v>1</v>
      </c>
      <c r="H210">
        <v>253.17616200000001</v>
      </c>
      <c r="I210" s="5">
        <v>4</v>
      </c>
      <c r="P210">
        <v>2</v>
      </c>
      <c r="Q210" t="str">
        <f t="shared" si="4"/>
        <v>14</v>
      </c>
      <c r="R210">
        <v>3</v>
      </c>
      <c r="X210" t="s">
        <v>274</v>
      </c>
      <c r="Y210" t="s">
        <v>259</v>
      </c>
      <c r="BG210">
        <v>3</v>
      </c>
      <c r="BH210">
        <v>1121</v>
      </c>
      <c r="BI210">
        <f>($BH$239-$BH$236)/200</f>
        <v>7.0000000000000007E-2</v>
      </c>
    </row>
    <row r="211" spans="1:61" x14ac:dyDescent="0.25">
      <c r="A211">
        <v>210</v>
      </c>
      <c r="B211">
        <v>266.17418900000001</v>
      </c>
      <c r="C211" s="2">
        <v>1</v>
      </c>
      <c r="H211">
        <v>253.17005</v>
      </c>
      <c r="I211" s="5">
        <v>4</v>
      </c>
      <c r="P211">
        <v>2</v>
      </c>
      <c r="Q211" t="str">
        <f t="shared" si="4"/>
        <v>14</v>
      </c>
      <c r="R211">
        <v>4</v>
      </c>
      <c r="X211" t="s">
        <v>274</v>
      </c>
      <c r="Y211" t="s">
        <v>260</v>
      </c>
      <c r="BG211">
        <v>4</v>
      </c>
      <c r="BH211">
        <v>1131</v>
      </c>
      <c r="BI211">
        <f>($BH$240-$BH$237)/200</f>
        <v>7.4999999999999997E-2</v>
      </c>
    </row>
    <row r="212" spans="1:61" x14ac:dyDescent="0.25">
      <c r="A212">
        <v>211</v>
      </c>
      <c r="B212">
        <v>266.15919000000002</v>
      </c>
      <c r="C212" s="2">
        <v>1</v>
      </c>
      <c r="H212">
        <v>253.033637</v>
      </c>
      <c r="I212" s="5">
        <v>4</v>
      </c>
      <c r="P212">
        <v>2</v>
      </c>
      <c r="Q212" t="str">
        <f t="shared" si="4"/>
        <v>14</v>
      </c>
      <c r="R212">
        <v>1</v>
      </c>
      <c r="X212" t="s">
        <v>274</v>
      </c>
      <c r="Y212" t="s">
        <v>261</v>
      </c>
      <c r="BG212">
        <v>1</v>
      </c>
      <c r="BH212">
        <v>1136</v>
      </c>
      <c r="BI212">
        <f>($BH$241-$BH$238)/200</f>
        <v>0.06</v>
      </c>
    </row>
    <row r="213" spans="1:61" x14ac:dyDescent="0.25">
      <c r="A213">
        <v>212</v>
      </c>
      <c r="B213">
        <v>266.17510099999998</v>
      </c>
      <c r="C213" s="2">
        <v>1</v>
      </c>
      <c r="H213">
        <v>253.014644</v>
      </c>
      <c r="I213" s="5">
        <v>4</v>
      </c>
      <c r="P213">
        <v>2</v>
      </c>
      <c r="Q213" t="str">
        <f t="shared" si="4"/>
        <v>14</v>
      </c>
      <c r="R213">
        <v>2</v>
      </c>
      <c r="X213" t="s">
        <v>274</v>
      </c>
      <c r="Y213" t="s">
        <v>262</v>
      </c>
      <c r="AB213" t="s">
        <v>274</v>
      </c>
      <c r="AC213" t="str">
        <f>CONCATENATE($R213,$R214,$R215,$R216)</f>
        <v>2341</v>
      </c>
      <c r="BG213">
        <v>2</v>
      </c>
      <c r="BH213">
        <v>1146</v>
      </c>
      <c r="BI213">
        <f>($BH$242-$BH$239)/200</f>
        <v>0.105</v>
      </c>
    </row>
    <row r="214" spans="1:61" x14ac:dyDescent="0.25">
      <c r="A214">
        <v>213</v>
      </c>
      <c r="B214">
        <v>266.17813000000001</v>
      </c>
      <c r="C214" s="2">
        <v>1</v>
      </c>
      <c r="P214">
        <v>1</v>
      </c>
      <c r="Q214" t="str">
        <f t="shared" si="4"/>
        <v>1</v>
      </c>
      <c r="R214">
        <v>3</v>
      </c>
      <c r="X214" t="s">
        <v>274</v>
      </c>
      <c r="Y214" t="s">
        <v>259</v>
      </c>
      <c r="BG214">
        <v>3</v>
      </c>
      <c r="BH214">
        <v>1150</v>
      </c>
      <c r="BI214">
        <f>($BH$243-$BH$240)/200</f>
        <v>0.08</v>
      </c>
    </row>
    <row r="215" spans="1:61" x14ac:dyDescent="0.25">
      <c r="A215">
        <v>214</v>
      </c>
      <c r="B215">
        <v>266.178382</v>
      </c>
      <c r="C215" s="2">
        <v>1</v>
      </c>
      <c r="P215">
        <v>1</v>
      </c>
      <c r="Q215" t="str">
        <f t="shared" si="4"/>
        <v>1</v>
      </c>
      <c r="R215">
        <v>4</v>
      </c>
      <c r="X215" t="s">
        <v>274</v>
      </c>
      <c r="Y215" t="s">
        <v>260</v>
      </c>
      <c r="BG215">
        <v>4</v>
      </c>
      <c r="BH215">
        <v>1155</v>
      </c>
      <c r="BI215">
        <f>($BH$244-$BH$241)/200</f>
        <v>0.08</v>
      </c>
    </row>
    <row r="216" spans="1:61" x14ac:dyDescent="0.25">
      <c r="A216">
        <v>215</v>
      </c>
      <c r="B216">
        <v>266.18388600000003</v>
      </c>
      <c r="C216" s="2">
        <v>1</v>
      </c>
      <c r="D216">
        <v>272.57393500000001</v>
      </c>
      <c r="E216" s="3">
        <v>2</v>
      </c>
      <c r="P216">
        <v>2</v>
      </c>
      <c r="Q216" t="str">
        <f t="shared" si="4"/>
        <v>12</v>
      </c>
      <c r="R216">
        <v>1</v>
      </c>
      <c r="X216" t="s">
        <v>274</v>
      </c>
      <c r="Y216" t="s">
        <v>261</v>
      </c>
      <c r="BG216">
        <v>1</v>
      </c>
      <c r="BH216">
        <v>1161</v>
      </c>
      <c r="BI216">
        <f>($BH$245-$BH$242)/200</f>
        <v>6.5000000000000002E-2</v>
      </c>
    </row>
    <row r="217" spans="1:61" x14ac:dyDescent="0.25">
      <c r="A217">
        <v>216</v>
      </c>
      <c r="B217">
        <v>266.19843200000003</v>
      </c>
      <c r="C217" s="2">
        <v>1</v>
      </c>
      <c r="D217">
        <v>272.57393500000001</v>
      </c>
      <c r="E217" s="3">
        <v>2</v>
      </c>
      <c r="P217">
        <v>2</v>
      </c>
      <c r="Q217" t="str">
        <f t="shared" si="4"/>
        <v>12</v>
      </c>
      <c r="R217">
        <v>2</v>
      </c>
      <c r="X217" t="s">
        <v>274</v>
      </c>
      <c r="Y217" t="s">
        <v>262</v>
      </c>
      <c r="AB217" t="s">
        <v>274</v>
      </c>
      <c r="AC217" t="str">
        <f>CONCATENATE($R217,$R218,$R219,$R220)</f>
        <v>2341</v>
      </c>
      <c r="BG217">
        <v>2</v>
      </c>
      <c r="BH217">
        <v>1169</v>
      </c>
      <c r="BI217">
        <f>($BH$246-$BH$243)/200</f>
        <v>0.11</v>
      </c>
    </row>
    <row r="218" spans="1:61" x14ac:dyDescent="0.25">
      <c r="A218">
        <v>217</v>
      </c>
      <c r="B218">
        <v>266.12797399999999</v>
      </c>
      <c r="C218" s="2">
        <v>1</v>
      </c>
      <c r="D218">
        <v>272.57393500000001</v>
      </c>
      <c r="E218" s="3">
        <v>2</v>
      </c>
      <c r="P218">
        <v>2</v>
      </c>
      <c r="Q218" t="str">
        <f t="shared" si="4"/>
        <v>12</v>
      </c>
      <c r="R218">
        <v>3</v>
      </c>
      <c r="X218" t="s">
        <v>274</v>
      </c>
      <c r="Y218" t="s">
        <v>259</v>
      </c>
      <c r="BG218">
        <v>3</v>
      </c>
      <c r="BH218">
        <v>1175</v>
      </c>
      <c r="BI218">
        <f>($BH$247-$BH$244)/200</f>
        <v>0.08</v>
      </c>
    </row>
    <row r="219" spans="1:61" x14ac:dyDescent="0.25">
      <c r="A219">
        <v>218</v>
      </c>
      <c r="D219">
        <v>272.57393500000001</v>
      </c>
      <c r="E219" s="3">
        <v>2</v>
      </c>
      <c r="P219">
        <v>1</v>
      </c>
      <c r="Q219" t="str">
        <f t="shared" si="4"/>
        <v>2</v>
      </c>
      <c r="R219">
        <v>4</v>
      </c>
      <c r="BG219">
        <v>4</v>
      </c>
      <c r="BH219">
        <v>1177</v>
      </c>
    </row>
    <row r="220" spans="1:61" x14ac:dyDescent="0.25">
      <c r="A220">
        <v>219</v>
      </c>
      <c r="D220">
        <v>272.57393500000001</v>
      </c>
      <c r="E220" s="3">
        <v>2</v>
      </c>
      <c r="J220">
        <v>235.79818</v>
      </c>
      <c r="K220" t="s">
        <v>22</v>
      </c>
      <c r="Q220" t="str">
        <f t="shared" si="4"/>
        <v>2</v>
      </c>
      <c r="R220">
        <v>1</v>
      </c>
      <c r="BG220">
        <v>1</v>
      </c>
      <c r="BH220">
        <v>1185</v>
      </c>
    </row>
    <row r="221" spans="1:61" x14ac:dyDescent="0.25">
      <c r="A221">
        <v>220</v>
      </c>
      <c r="Q221" t="str">
        <f t="shared" si="4"/>
        <v/>
      </c>
      <c r="R221">
        <v>2</v>
      </c>
      <c r="AB221" t="s">
        <v>274</v>
      </c>
      <c r="AC221" t="str">
        <f>CONCATENATE($R221,$R222,$R223,$R224)</f>
        <v>2341</v>
      </c>
      <c r="BG221">
        <v>2</v>
      </c>
      <c r="BH221">
        <v>1192</v>
      </c>
    </row>
    <row r="222" spans="1:61" x14ac:dyDescent="0.25">
      <c r="A222">
        <v>221</v>
      </c>
      <c r="J222">
        <v>236.02626100000001</v>
      </c>
      <c r="K222" t="s">
        <v>22</v>
      </c>
      <c r="Q222" t="str">
        <f t="shared" si="4"/>
        <v/>
      </c>
      <c r="R222">
        <v>3</v>
      </c>
      <c r="BG222">
        <v>3</v>
      </c>
      <c r="BH222">
        <v>1199</v>
      </c>
    </row>
    <row r="223" spans="1:61" x14ac:dyDescent="0.25">
      <c r="A223">
        <v>222</v>
      </c>
      <c r="B223">
        <v>241.32323</v>
      </c>
      <c r="C223" s="2">
        <v>1</v>
      </c>
      <c r="P223">
        <v>1</v>
      </c>
      <c r="Q223" t="str">
        <f t="shared" si="4"/>
        <v>1</v>
      </c>
      <c r="R223">
        <v>4</v>
      </c>
      <c r="BG223">
        <v>4</v>
      </c>
      <c r="BH223">
        <v>1200</v>
      </c>
    </row>
    <row r="224" spans="1:61" x14ac:dyDescent="0.25">
      <c r="A224">
        <v>223</v>
      </c>
      <c r="B224">
        <v>241.31494800000002</v>
      </c>
      <c r="C224" s="2">
        <v>1</v>
      </c>
      <c r="H224">
        <v>251.40944200000001</v>
      </c>
      <c r="I224" s="5">
        <v>4</v>
      </c>
      <c r="P224">
        <v>2</v>
      </c>
      <c r="Q224" t="str">
        <f t="shared" si="4"/>
        <v>14</v>
      </c>
      <c r="R224">
        <v>1</v>
      </c>
      <c r="BG224">
        <v>1</v>
      </c>
      <c r="BH224">
        <v>1208</v>
      </c>
    </row>
    <row r="225" spans="1:60" x14ac:dyDescent="0.25">
      <c r="A225">
        <v>224</v>
      </c>
      <c r="B225">
        <v>241.33727199999998</v>
      </c>
      <c r="C225" s="2">
        <v>1</v>
      </c>
      <c r="H225">
        <v>251.40944200000001</v>
      </c>
      <c r="I225" s="5">
        <v>4</v>
      </c>
      <c r="P225">
        <v>2</v>
      </c>
      <c r="Q225" t="str">
        <f t="shared" si="4"/>
        <v>14</v>
      </c>
      <c r="R225">
        <v>2</v>
      </c>
      <c r="AB225" t="s">
        <v>274</v>
      </c>
      <c r="AC225" t="str">
        <f>CONCATENATE($R225,$R226,$R227,$R228)</f>
        <v>2341</v>
      </c>
      <c r="BG225">
        <v>2</v>
      </c>
      <c r="BH225">
        <v>1213</v>
      </c>
    </row>
    <row r="226" spans="1:60" x14ac:dyDescent="0.25">
      <c r="A226">
        <v>225</v>
      </c>
      <c r="B226">
        <v>241.294141</v>
      </c>
      <c r="C226" s="2">
        <v>1</v>
      </c>
      <c r="H226">
        <v>251.414142</v>
      </c>
      <c r="I226" s="5">
        <v>4</v>
      </c>
      <c r="P226">
        <v>2</v>
      </c>
      <c r="Q226" t="str">
        <f t="shared" si="4"/>
        <v>14</v>
      </c>
      <c r="R226">
        <v>3</v>
      </c>
      <c r="BG226">
        <v>3</v>
      </c>
      <c r="BH226">
        <v>1221</v>
      </c>
    </row>
    <row r="227" spans="1:60" x14ac:dyDescent="0.25">
      <c r="A227">
        <v>226</v>
      </c>
      <c r="B227">
        <v>241.29585700000001</v>
      </c>
      <c r="C227" s="2">
        <v>1</v>
      </c>
      <c r="H227">
        <v>251.380301</v>
      </c>
      <c r="I227" s="5">
        <v>4</v>
      </c>
      <c r="P227">
        <v>2</v>
      </c>
      <c r="Q227" t="str">
        <f t="shared" si="4"/>
        <v>14</v>
      </c>
      <c r="R227">
        <v>4</v>
      </c>
      <c r="BG227">
        <v>4</v>
      </c>
      <c r="BH227">
        <v>1222</v>
      </c>
    </row>
    <row r="228" spans="1:60" x14ac:dyDescent="0.25">
      <c r="A228">
        <v>227</v>
      </c>
      <c r="B228">
        <v>241.26782700000001</v>
      </c>
      <c r="C228" s="2">
        <v>1</v>
      </c>
      <c r="H228">
        <v>251.37525099999999</v>
      </c>
      <c r="I228" s="5">
        <v>4</v>
      </c>
      <c r="P228">
        <v>2</v>
      </c>
      <c r="Q228" t="str">
        <f t="shared" si="4"/>
        <v>14</v>
      </c>
      <c r="R228">
        <v>1</v>
      </c>
      <c r="BG228">
        <v>1</v>
      </c>
      <c r="BH228">
        <v>1230</v>
      </c>
    </row>
    <row r="229" spans="1:60" x14ac:dyDescent="0.25">
      <c r="A229">
        <v>228</v>
      </c>
      <c r="B229">
        <v>241.29716999999999</v>
      </c>
      <c r="C229" s="2">
        <v>1</v>
      </c>
      <c r="H229">
        <v>251.37863400000001</v>
      </c>
      <c r="I229" s="5">
        <v>4</v>
      </c>
      <c r="P229">
        <v>2</v>
      </c>
      <c r="Q229" t="str">
        <f t="shared" si="4"/>
        <v>14</v>
      </c>
      <c r="R229">
        <v>2</v>
      </c>
      <c r="AB229" t="s">
        <v>274</v>
      </c>
      <c r="AC229" t="str">
        <f>CONCATENATE($R229,$R230,$R231,$R232)</f>
        <v>2341</v>
      </c>
      <c r="BG229">
        <v>2</v>
      </c>
      <c r="BH229">
        <v>1235</v>
      </c>
    </row>
    <row r="230" spans="1:60" x14ac:dyDescent="0.25">
      <c r="A230">
        <v>229</v>
      </c>
      <c r="B230">
        <v>241.26686699999999</v>
      </c>
      <c r="C230" s="2">
        <v>1</v>
      </c>
      <c r="H230">
        <v>251.40474599999999</v>
      </c>
      <c r="I230" s="5">
        <v>4</v>
      </c>
      <c r="P230">
        <v>2</v>
      </c>
      <c r="Q230" t="str">
        <f t="shared" si="4"/>
        <v>14</v>
      </c>
      <c r="R230">
        <v>3</v>
      </c>
      <c r="BG230">
        <v>3</v>
      </c>
      <c r="BH230">
        <v>1243</v>
      </c>
    </row>
    <row r="231" spans="1:60" x14ac:dyDescent="0.25">
      <c r="A231">
        <v>230</v>
      </c>
      <c r="B231">
        <v>241.317725</v>
      </c>
      <c r="C231" s="2">
        <v>1</v>
      </c>
      <c r="H231">
        <v>251.465552</v>
      </c>
      <c r="I231" s="5">
        <v>4</v>
      </c>
      <c r="P231">
        <v>2</v>
      </c>
      <c r="Q231" t="str">
        <f t="shared" si="4"/>
        <v>14</v>
      </c>
      <c r="R231">
        <v>4</v>
      </c>
      <c r="BG231">
        <v>4</v>
      </c>
      <c r="BH231">
        <v>1243</v>
      </c>
    </row>
    <row r="232" spans="1:60" x14ac:dyDescent="0.25">
      <c r="A232">
        <v>231</v>
      </c>
      <c r="B232">
        <v>241.32323</v>
      </c>
      <c r="C232" s="2">
        <v>1</v>
      </c>
      <c r="H232">
        <v>251.37343099999998</v>
      </c>
      <c r="I232" s="5">
        <v>4</v>
      </c>
      <c r="P232">
        <v>2</v>
      </c>
      <c r="Q232" t="str">
        <f t="shared" si="4"/>
        <v>14</v>
      </c>
      <c r="R232">
        <v>1</v>
      </c>
      <c r="BG232">
        <v>1</v>
      </c>
      <c r="BH232">
        <v>1253</v>
      </c>
    </row>
    <row r="233" spans="1:60" x14ac:dyDescent="0.25">
      <c r="A233">
        <v>232</v>
      </c>
      <c r="H233">
        <v>251.40944200000001</v>
      </c>
      <c r="I233" s="5">
        <v>4</v>
      </c>
      <c r="P233">
        <v>1</v>
      </c>
      <c r="Q233" t="str">
        <f t="shared" si="4"/>
        <v>4</v>
      </c>
      <c r="R233">
        <v>2</v>
      </c>
      <c r="AB233" t="s">
        <v>278</v>
      </c>
      <c r="AC233" t="str">
        <f>CONCATENATE($R233,$R234,$R235,$R236)</f>
        <v>2431</v>
      </c>
      <c r="BG233">
        <v>2</v>
      </c>
      <c r="BH233">
        <v>1256</v>
      </c>
    </row>
    <row r="234" spans="1:60" x14ac:dyDescent="0.25">
      <c r="A234">
        <v>233</v>
      </c>
      <c r="D234">
        <v>230.21080900000001</v>
      </c>
      <c r="E234" s="3">
        <v>2</v>
      </c>
      <c r="P234">
        <v>1</v>
      </c>
      <c r="Q234" t="str">
        <f t="shared" si="4"/>
        <v>2</v>
      </c>
      <c r="R234">
        <v>4</v>
      </c>
      <c r="BG234">
        <v>4</v>
      </c>
      <c r="BH234">
        <v>1265</v>
      </c>
    </row>
    <row r="235" spans="1:60" x14ac:dyDescent="0.25">
      <c r="A235">
        <v>234</v>
      </c>
      <c r="D235">
        <v>230.187827</v>
      </c>
      <c r="E235" s="3">
        <v>2</v>
      </c>
      <c r="P235">
        <v>1</v>
      </c>
      <c r="Q235" t="str">
        <f t="shared" si="4"/>
        <v>2</v>
      </c>
      <c r="R235">
        <v>3</v>
      </c>
      <c r="BG235">
        <v>3</v>
      </c>
      <c r="BH235">
        <v>1266</v>
      </c>
    </row>
    <row r="236" spans="1:60" x14ac:dyDescent="0.25">
      <c r="A236">
        <v>235</v>
      </c>
      <c r="D236">
        <v>230.18595999999999</v>
      </c>
      <c r="E236" s="3">
        <v>2</v>
      </c>
      <c r="P236">
        <v>1</v>
      </c>
      <c r="Q236" t="str">
        <f t="shared" si="4"/>
        <v>2</v>
      </c>
      <c r="R236">
        <v>1</v>
      </c>
      <c r="BG236">
        <v>1</v>
      </c>
      <c r="BH236">
        <v>1273</v>
      </c>
    </row>
    <row r="237" spans="1:60" x14ac:dyDescent="0.25">
      <c r="A237">
        <v>236</v>
      </c>
      <c r="D237">
        <v>230.16702000000001</v>
      </c>
      <c r="E237" s="3">
        <v>2</v>
      </c>
      <c r="P237">
        <v>1</v>
      </c>
      <c r="Q237" t="str">
        <f t="shared" si="4"/>
        <v>2</v>
      </c>
      <c r="R237">
        <v>2</v>
      </c>
      <c r="AB237" t="s">
        <v>274</v>
      </c>
      <c r="AC237" t="str">
        <f>CONCATENATE($R237,$R238,$R239,$R240)</f>
        <v>2341</v>
      </c>
      <c r="BG237">
        <v>2</v>
      </c>
      <c r="BH237">
        <v>1278</v>
      </c>
    </row>
    <row r="238" spans="1:60" x14ac:dyDescent="0.25">
      <c r="A238">
        <v>237</v>
      </c>
      <c r="D238">
        <v>230.13111000000001</v>
      </c>
      <c r="E238" s="3">
        <v>2</v>
      </c>
      <c r="P238">
        <v>1</v>
      </c>
      <c r="Q238" t="str">
        <f t="shared" si="4"/>
        <v>2</v>
      </c>
      <c r="R238">
        <v>3</v>
      </c>
      <c r="BG238">
        <v>3</v>
      </c>
      <c r="BH238">
        <v>1287</v>
      </c>
    </row>
    <row r="239" spans="1:60" x14ac:dyDescent="0.25">
      <c r="A239">
        <v>238</v>
      </c>
      <c r="D239">
        <v>230.18005099999999</v>
      </c>
      <c r="E239" s="3">
        <v>2</v>
      </c>
      <c r="P239">
        <v>1</v>
      </c>
      <c r="Q239" t="str">
        <f t="shared" si="4"/>
        <v>2</v>
      </c>
      <c r="R239">
        <v>4</v>
      </c>
      <c r="BG239">
        <v>4</v>
      </c>
      <c r="BH239">
        <v>1287</v>
      </c>
    </row>
    <row r="240" spans="1:60" x14ac:dyDescent="0.25">
      <c r="A240">
        <v>239</v>
      </c>
      <c r="D240">
        <v>230.17580699999999</v>
      </c>
      <c r="E240" s="3">
        <v>2</v>
      </c>
      <c r="P240">
        <v>1</v>
      </c>
      <c r="Q240" t="str">
        <f t="shared" si="4"/>
        <v>2</v>
      </c>
      <c r="R240">
        <v>1</v>
      </c>
      <c r="BG240">
        <v>1</v>
      </c>
      <c r="BH240">
        <v>1293</v>
      </c>
    </row>
    <row r="241" spans="1:60" x14ac:dyDescent="0.25">
      <c r="A241">
        <v>240</v>
      </c>
      <c r="D241">
        <v>230.181363</v>
      </c>
      <c r="E241" s="3">
        <v>2</v>
      </c>
      <c r="P241">
        <v>1</v>
      </c>
      <c r="Q241" t="str">
        <f t="shared" si="4"/>
        <v>2</v>
      </c>
      <c r="R241">
        <v>2</v>
      </c>
      <c r="AB241" t="s">
        <v>274</v>
      </c>
      <c r="AC241" t="str">
        <f>CONCATENATE($R241,$R242,$R243,$R244)</f>
        <v>2341</v>
      </c>
      <c r="BG241">
        <v>2</v>
      </c>
      <c r="BH241">
        <v>1299</v>
      </c>
    </row>
    <row r="242" spans="1:60" x14ac:dyDescent="0.25">
      <c r="A242">
        <v>241</v>
      </c>
      <c r="D242">
        <v>230.12247400000001</v>
      </c>
      <c r="E242" s="3">
        <v>2</v>
      </c>
      <c r="F242">
        <v>233.063231</v>
      </c>
      <c r="G242" s="4">
        <v>3</v>
      </c>
      <c r="P242">
        <v>2</v>
      </c>
      <c r="Q242" t="str">
        <f t="shared" si="4"/>
        <v>23</v>
      </c>
      <c r="R242">
        <v>3</v>
      </c>
      <c r="BG242">
        <v>3</v>
      </c>
      <c r="BH242">
        <v>1308</v>
      </c>
    </row>
    <row r="243" spans="1:60" x14ac:dyDescent="0.25">
      <c r="A243">
        <v>242</v>
      </c>
      <c r="D243">
        <v>230.21080900000001</v>
      </c>
      <c r="E243" s="3">
        <v>2</v>
      </c>
      <c r="F243">
        <v>233.025555</v>
      </c>
      <c r="G243" s="4">
        <v>3</v>
      </c>
      <c r="P243">
        <v>2</v>
      </c>
      <c r="Q243" t="str">
        <f t="shared" si="4"/>
        <v>23</v>
      </c>
      <c r="R243">
        <v>4</v>
      </c>
      <c r="BG243">
        <v>4</v>
      </c>
      <c r="BH243">
        <v>1309</v>
      </c>
    </row>
    <row r="244" spans="1:60" x14ac:dyDescent="0.25">
      <c r="A244">
        <v>243</v>
      </c>
      <c r="F244">
        <v>233.061564</v>
      </c>
      <c r="G244" s="4">
        <v>3</v>
      </c>
      <c r="P244">
        <v>1</v>
      </c>
      <c r="Q244" t="str">
        <f t="shared" si="4"/>
        <v>3</v>
      </c>
      <c r="R244">
        <v>1</v>
      </c>
      <c r="BG244">
        <v>1</v>
      </c>
      <c r="BH244">
        <v>1315</v>
      </c>
    </row>
    <row r="245" spans="1:60" x14ac:dyDescent="0.25">
      <c r="A245">
        <v>244</v>
      </c>
      <c r="F245">
        <v>233.08186799999999</v>
      </c>
      <c r="G245" s="4">
        <v>3</v>
      </c>
      <c r="P245">
        <v>1</v>
      </c>
      <c r="Q245" t="str">
        <f t="shared" si="4"/>
        <v>3</v>
      </c>
      <c r="R245">
        <v>2</v>
      </c>
      <c r="BG245">
        <v>2</v>
      </c>
      <c r="BH245">
        <v>1321</v>
      </c>
    </row>
    <row r="246" spans="1:60" x14ac:dyDescent="0.25">
      <c r="A246">
        <v>245</v>
      </c>
      <c r="F246">
        <v>233.06388899999999</v>
      </c>
      <c r="G246" s="4">
        <v>3</v>
      </c>
      <c r="H246">
        <v>228.46888799999999</v>
      </c>
      <c r="I246" s="5">
        <v>4</v>
      </c>
      <c r="P246">
        <v>2</v>
      </c>
      <c r="Q246" t="str">
        <f t="shared" si="4"/>
        <v>34</v>
      </c>
      <c r="R246">
        <v>3</v>
      </c>
      <c r="BG246">
        <v>3</v>
      </c>
      <c r="BH246">
        <v>1331</v>
      </c>
    </row>
    <row r="247" spans="1:60" x14ac:dyDescent="0.25">
      <c r="A247">
        <v>246</v>
      </c>
      <c r="F247">
        <v>233.07262700000001</v>
      </c>
      <c r="G247" s="4">
        <v>3</v>
      </c>
      <c r="H247">
        <v>228.487323</v>
      </c>
      <c r="I247" s="5">
        <v>4</v>
      </c>
      <c r="P247">
        <v>2</v>
      </c>
      <c r="Q247" t="str">
        <f t="shared" si="4"/>
        <v>34</v>
      </c>
      <c r="R247">
        <v>4</v>
      </c>
      <c r="BG247">
        <v>4</v>
      </c>
      <c r="BH247">
        <v>1331</v>
      </c>
    </row>
    <row r="248" spans="1:60" x14ac:dyDescent="0.25">
      <c r="A248">
        <v>247</v>
      </c>
      <c r="F248">
        <v>233.02287799999999</v>
      </c>
      <c r="G248" s="4">
        <v>3</v>
      </c>
      <c r="H248">
        <v>228.471766</v>
      </c>
      <c r="I248" s="5">
        <v>4</v>
      </c>
      <c r="P248">
        <v>2</v>
      </c>
      <c r="Q248" t="str">
        <f t="shared" si="4"/>
        <v>34</v>
      </c>
      <c r="R248" t="s">
        <v>22</v>
      </c>
      <c r="BG248" t="s">
        <v>22</v>
      </c>
      <c r="BH248">
        <v>1332</v>
      </c>
    </row>
    <row r="249" spans="1:60" x14ac:dyDescent="0.25">
      <c r="A249">
        <v>248</v>
      </c>
      <c r="B249">
        <v>216.251465</v>
      </c>
      <c r="C249" s="2">
        <v>1</v>
      </c>
      <c r="F249">
        <v>233.063231</v>
      </c>
      <c r="G249" s="4">
        <v>3</v>
      </c>
      <c r="H249">
        <v>228.52318099999999</v>
      </c>
      <c r="I249" s="5">
        <v>4</v>
      </c>
      <c r="P249">
        <v>3</v>
      </c>
      <c r="Q249" t="str">
        <f t="shared" si="4"/>
        <v>134</v>
      </c>
    </row>
    <row r="250" spans="1:60" x14ac:dyDescent="0.25">
      <c r="A250">
        <v>249</v>
      </c>
      <c r="B250">
        <v>216.228838</v>
      </c>
      <c r="C250" s="2">
        <v>1</v>
      </c>
      <c r="F250">
        <v>233.063231</v>
      </c>
      <c r="G250" s="4">
        <v>3</v>
      </c>
      <c r="H250">
        <v>228.509141</v>
      </c>
      <c r="I250" s="5">
        <v>4</v>
      </c>
      <c r="P250">
        <v>3</v>
      </c>
      <c r="Q250" t="str">
        <f t="shared" si="4"/>
        <v>134</v>
      </c>
    </row>
    <row r="251" spans="1:60" x14ac:dyDescent="0.25">
      <c r="A251">
        <v>250</v>
      </c>
      <c r="B251">
        <v>216.21383800000001</v>
      </c>
      <c r="C251" s="2">
        <v>1</v>
      </c>
      <c r="H251">
        <v>228.564494</v>
      </c>
      <c r="I251" s="5">
        <v>4</v>
      </c>
      <c r="P251">
        <v>2</v>
      </c>
      <c r="Q251" t="str">
        <f t="shared" si="4"/>
        <v>14</v>
      </c>
    </row>
    <row r="252" spans="1:60" x14ac:dyDescent="0.25">
      <c r="A252">
        <v>251</v>
      </c>
      <c r="B252">
        <v>216.209293</v>
      </c>
      <c r="C252" s="2">
        <v>1</v>
      </c>
      <c r="H252">
        <v>228.55727100000001</v>
      </c>
      <c r="I252" s="5">
        <v>4</v>
      </c>
      <c r="P252">
        <v>2</v>
      </c>
      <c r="Q252" t="str">
        <f t="shared" si="4"/>
        <v>14</v>
      </c>
    </row>
    <row r="253" spans="1:60" x14ac:dyDescent="0.25">
      <c r="A253">
        <v>252</v>
      </c>
      <c r="B253">
        <v>216.23560599999999</v>
      </c>
      <c r="C253" s="2">
        <v>1</v>
      </c>
      <c r="H253">
        <v>228.51378700000001</v>
      </c>
      <c r="I253" s="5">
        <v>4</v>
      </c>
      <c r="P253">
        <v>2</v>
      </c>
      <c r="Q253" t="str">
        <f t="shared" si="4"/>
        <v>14</v>
      </c>
    </row>
    <row r="254" spans="1:60" x14ac:dyDescent="0.25">
      <c r="A254">
        <v>253</v>
      </c>
      <c r="B254">
        <v>216.26363599999999</v>
      </c>
      <c r="C254" s="2">
        <v>1</v>
      </c>
      <c r="H254">
        <v>228.46888799999999</v>
      </c>
      <c r="I254" s="5">
        <v>4</v>
      </c>
      <c r="P254">
        <v>2</v>
      </c>
      <c r="Q254" t="str">
        <f t="shared" si="4"/>
        <v>14</v>
      </c>
    </row>
    <row r="255" spans="1:60" x14ac:dyDescent="0.25">
      <c r="A255">
        <v>254</v>
      </c>
      <c r="B255">
        <v>216.28429299999999</v>
      </c>
      <c r="C255" s="2">
        <v>1</v>
      </c>
      <c r="P255">
        <v>1</v>
      </c>
      <c r="Q255" t="str">
        <f t="shared" si="4"/>
        <v>1</v>
      </c>
    </row>
    <row r="256" spans="1:60" x14ac:dyDescent="0.25">
      <c r="A256">
        <v>255</v>
      </c>
      <c r="B256">
        <v>216.260808</v>
      </c>
      <c r="C256" s="2">
        <v>1</v>
      </c>
      <c r="P256">
        <v>1</v>
      </c>
      <c r="Q256" t="str">
        <f t="shared" si="4"/>
        <v>1</v>
      </c>
    </row>
    <row r="257" spans="1:17" x14ac:dyDescent="0.25">
      <c r="A257">
        <v>256</v>
      </c>
      <c r="B257">
        <v>216.19772800000001</v>
      </c>
      <c r="C257" s="2">
        <v>1</v>
      </c>
      <c r="D257">
        <v>209.305071</v>
      </c>
      <c r="E257" s="3">
        <v>2</v>
      </c>
      <c r="P257">
        <v>2</v>
      </c>
      <c r="Q257" t="str">
        <f t="shared" si="4"/>
        <v>12</v>
      </c>
    </row>
    <row r="258" spans="1:17" x14ac:dyDescent="0.25">
      <c r="A258">
        <v>257</v>
      </c>
      <c r="B258">
        <v>216.22298000000001</v>
      </c>
      <c r="C258" s="2">
        <v>1</v>
      </c>
      <c r="D258">
        <v>209.31795700000001</v>
      </c>
      <c r="E258" s="3">
        <v>2</v>
      </c>
      <c r="P258">
        <v>2</v>
      </c>
      <c r="Q258" t="str">
        <f t="shared" ref="Q258:Q321" si="5">CONCATENATE(C258,E258,G258,I258)</f>
        <v>12</v>
      </c>
    </row>
    <row r="259" spans="1:17" x14ac:dyDescent="0.25">
      <c r="A259">
        <v>258</v>
      </c>
      <c r="B259">
        <v>216.251465</v>
      </c>
      <c r="C259" s="2">
        <v>1</v>
      </c>
      <c r="D259">
        <v>209.30120299999999</v>
      </c>
      <c r="E259" s="3">
        <v>2</v>
      </c>
      <c r="P259">
        <v>2</v>
      </c>
      <c r="Q259" t="str">
        <f t="shared" si="5"/>
        <v>12</v>
      </c>
    </row>
    <row r="260" spans="1:17" x14ac:dyDescent="0.25">
      <c r="A260">
        <v>259</v>
      </c>
      <c r="D260">
        <v>209.30883299999999</v>
      </c>
      <c r="E260" s="3">
        <v>2</v>
      </c>
      <c r="P260">
        <v>1</v>
      </c>
      <c r="Q260" t="str">
        <f t="shared" si="5"/>
        <v>2</v>
      </c>
    </row>
    <row r="261" spans="1:17" x14ac:dyDescent="0.25">
      <c r="A261">
        <v>260</v>
      </c>
      <c r="D261">
        <v>209.29347100000001</v>
      </c>
      <c r="E261" s="3">
        <v>2</v>
      </c>
      <c r="P261">
        <v>1</v>
      </c>
      <c r="Q261" t="str">
        <f t="shared" si="5"/>
        <v>2</v>
      </c>
    </row>
    <row r="262" spans="1:17" x14ac:dyDescent="0.25">
      <c r="A262">
        <v>261</v>
      </c>
      <c r="D262">
        <v>209.32012</v>
      </c>
      <c r="E262" s="3">
        <v>2</v>
      </c>
      <c r="P262">
        <v>1</v>
      </c>
      <c r="Q262" t="str">
        <f t="shared" si="5"/>
        <v>2</v>
      </c>
    </row>
    <row r="263" spans="1:17" x14ac:dyDescent="0.25">
      <c r="A263">
        <v>262</v>
      </c>
      <c r="D263">
        <v>209.34949699999999</v>
      </c>
      <c r="E263" s="3">
        <v>2</v>
      </c>
      <c r="P263">
        <v>1</v>
      </c>
      <c r="Q263" t="str">
        <f t="shared" si="5"/>
        <v>2</v>
      </c>
    </row>
    <row r="264" spans="1:17" x14ac:dyDescent="0.25">
      <c r="A264">
        <v>263</v>
      </c>
      <c r="D264">
        <v>209.37026800000001</v>
      </c>
      <c r="E264" s="3">
        <v>2</v>
      </c>
      <c r="F264">
        <v>212.58070699999999</v>
      </c>
      <c r="G264" s="4">
        <v>3</v>
      </c>
      <c r="P264">
        <v>2</v>
      </c>
      <c r="Q264" t="str">
        <f t="shared" si="5"/>
        <v>23</v>
      </c>
    </row>
    <row r="265" spans="1:17" x14ac:dyDescent="0.25">
      <c r="A265">
        <v>264</v>
      </c>
      <c r="D265">
        <v>209.305071</v>
      </c>
      <c r="E265" s="3">
        <v>2</v>
      </c>
      <c r="F265">
        <v>212.613485</v>
      </c>
      <c r="G265" s="4">
        <v>3</v>
      </c>
      <c r="P265">
        <v>2</v>
      </c>
      <c r="Q265" t="str">
        <f t="shared" si="5"/>
        <v>23</v>
      </c>
    </row>
    <row r="266" spans="1:17" x14ac:dyDescent="0.25">
      <c r="A266">
        <v>265</v>
      </c>
      <c r="D266">
        <v>209.305071</v>
      </c>
      <c r="E266" s="3">
        <v>2</v>
      </c>
      <c r="F266">
        <v>212.571212</v>
      </c>
      <c r="G266" s="4">
        <v>3</v>
      </c>
      <c r="H266">
        <v>209.563456</v>
      </c>
      <c r="I266" s="5">
        <v>4</v>
      </c>
      <c r="P266">
        <v>3</v>
      </c>
      <c r="Q266" t="str">
        <f t="shared" si="5"/>
        <v>234</v>
      </c>
    </row>
    <row r="267" spans="1:17" x14ac:dyDescent="0.25">
      <c r="A267">
        <v>266</v>
      </c>
      <c r="F267">
        <v>212.544849</v>
      </c>
      <c r="G267" s="4">
        <v>3</v>
      </c>
      <c r="H267">
        <v>209.52748</v>
      </c>
      <c r="I267" s="5">
        <v>4</v>
      </c>
      <c r="P267">
        <v>2</v>
      </c>
      <c r="Q267" t="str">
        <f t="shared" si="5"/>
        <v>34</v>
      </c>
    </row>
    <row r="268" spans="1:17" x14ac:dyDescent="0.25">
      <c r="A268">
        <v>267</v>
      </c>
      <c r="F268">
        <v>212.59722199999999</v>
      </c>
      <c r="G268" s="4">
        <v>3</v>
      </c>
      <c r="H268">
        <v>209.54629399999999</v>
      </c>
      <c r="I268" s="5">
        <v>4</v>
      </c>
      <c r="P268">
        <v>2</v>
      </c>
      <c r="Q268" t="str">
        <f t="shared" si="5"/>
        <v>34</v>
      </c>
    </row>
    <row r="269" spans="1:17" x14ac:dyDescent="0.25">
      <c r="A269">
        <v>268</v>
      </c>
      <c r="F269">
        <v>212.58757600000001</v>
      </c>
      <c r="G269" s="4">
        <v>3</v>
      </c>
      <c r="H269">
        <v>209.557322</v>
      </c>
      <c r="I269" s="5">
        <v>4</v>
      </c>
      <c r="P269">
        <v>2</v>
      </c>
      <c r="Q269" t="str">
        <f t="shared" si="5"/>
        <v>34</v>
      </c>
    </row>
    <row r="270" spans="1:17" x14ac:dyDescent="0.25">
      <c r="A270">
        <v>269</v>
      </c>
      <c r="F270">
        <v>212.60101</v>
      </c>
      <c r="G270" s="4">
        <v>3</v>
      </c>
      <c r="H270">
        <v>209.60855700000002</v>
      </c>
      <c r="I270" s="5">
        <v>4</v>
      </c>
      <c r="P270">
        <v>2</v>
      </c>
      <c r="Q270" t="str">
        <f t="shared" si="5"/>
        <v>34</v>
      </c>
    </row>
    <row r="271" spans="1:17" x14ac:dyDescent="0.25">
      <c r="A271">
        <v>270</v>
      </c>
      <c r="F271">
        <v>212.61303000000001</v>
      </c>
      <c r="G271" s="4">
        <v>3</v>
      </c>
      <c r="H271">
        <v>209.63670200000001</v>
      </c>
      <c r="I271" s="5">
        <v>4</v>
      </c>
      <c r="P271">
        <v>2</v>
      </c>
      <c r="Q271" t="str">
        <f t="shared" si="5"/>
        <v>34</v>
      </c>
    </row>
    <row r="272" spans="1:17" x14ac:dyDescent="0.25">
      <c r="A272">
        <v>271</v>
      </c>
      <c r="F272">
        <v>212.58070699999999</v>
      </c>
      <c r="G272" s="4">
        <v>3</v>
      </c>
      <c r="H272">
        <v>209.66494599999999</v>
      </c>
      <c r="I272" s="5">
        <v>4</v>
      </c>
      <c r="P272">
        <v>2</v>
      </c>
      <c r="Q272" t="str">
        <f t="shared" si="5"/>
        <v>34</v>
      </c>
    </row>
    <row r="273" spans="1:17" x14ac:dyDescent="0.25">
      <c r="A273">
        <v>272</v>
      </c>
      <c r="B273">
        <v>193.62069600000001</v>
      </c>
      <c r="C273" s="2">
        <v>1</v>
      </c>
      <c r="F273">
        <v>212.58070699999999</v>
      </c>
      <c r="G273" s="4">
        <v>3</v>
      </c>
      <c r="H273">
        <v>209.67587500000002</v>
      </c>
      <c r="I273" s="5">
        <v>4</v>
      </c>
      <c r="P273">
        <v>3</v>
      </c>
      <c r="Q273" t="str">
        <f t="shared" si="5"/>
        <v>134</v>
      </c>
    </row>
    <row r="274" spans="1:17" x14ac:dyDescent="0.25">
      <c r="A274">
        <v>273</v>
      </c>
      <c r="B274">
        <v>193.656004</v>
      </c>
      <c r="C274" s="2">
        <v>1</v>
      </c>
      <c r="H274">
        <v>209.53175999999999</v>
      </c>
      <c r="I274" s="5">
        <v>4</v>
      </c>
      <c r="P274">
        <v>2</v>
      </c>
      <c r="Q274" t="str">
        <f t="shared" si="5"/>
        <v>14</v>
      </c>
    </row>
    <row r="275" spans="1:17" x14ac:dyDescent="0.25">
      <c r="A275">
        <v>274</v>
      </c>
      <c r="B275">
        <v>193.70202900000001</v>
      </c>
      <c r="C275" s="2">
        <v>1</v>
      </c>
      <c r="H275">
        <v>209.53175999999999</v>
      </c>
      <c r="I275" s="5">
        <v>4</v>
      </c>
      <c r="P275">
        <v>2</v>
      </c>
      <c r="Q275" t="str">
        <f t="shared" si="5"/>
        <v>14</v>
      </c>
    </row>
    <row r="276" spans="1:17" x14ac:dyDescent="0.25">
      <c r="A276">
        <v>275</v>
      </c>
      <c r="B276">
        <v>193.70672100000002</v>
      </c>
      <c r="C276" s="2">
        <v>1</v>
      </c>
      <c r="P276">
        <v>1</v>
      </c>
      <c r="Q276" t="str">
        <f t="shared" si="5"/>
        <v>1</v>
      </c>
    </row>
    <row r="277" spans="1:17" x14ac:dyDescent="0.25">
      <c r="A277">
        <v>276</v>
      </c>
      <c r="B277">
        <v>193.66878700000001</v>
      </c>
      <c r="C277" s="2">
        <v>1</v>
      </c>
      <c r="P277">
        <v>1</v>
      </c>
      <c r="Q277" t="str">
        <f t="shared" si="5"/>
        <v>1</v>
      </c>
    </row>
    <row r="278" spans="1:17" x14ac:dyDescent="0.25">
      <c r="A278">
        <v>277</v>
      </c>
      <c r="B278">
        <v>193.645228</v>
      </c>
      <c r="C278" s="2">
        <v>1</v>
      </c>
      <c r="P278">
        <v>1</v>
      </c>
      <c r="Q278" t="str">
        <f t="shared" si="5"/>
        <v>1</v>
      </c>
    </row>
    <row r="279" spans="1:17" x14ac:dyDescent="0.25">
      <c r="A279">
        <v>278</v>
      </c>
      <c r="B279">
        <v>193.62884</v>
      </c>
      <c r="C279" s="2">
        <v>1</v>
      </c>
      <c r="P279">
        <v>1</v>
      </c>
      <c r="Q279" t="str">
        <f t="shared" si="5"/>
        <v>1</v>
      </c>
    </row>
    <row r="280" spans="1:17" x14ac:dyDescent="0.25">
      <c r="A280">
        <v>279</v>
      </c>
      <c r="B280">
        <v>193.60146900000001</v>
      </c>
      <c r="C280" s="2">
        <v>1</v>
      </c>
      <c r="D280">
        <v>185.970068</v>
      </c>
      <c r="E280" s="3">
        <v>2</v>
      </c>
      <c r="P280">
        <v>2</v>
      </c>
      <c r="Q280" t="str">
        <f t="shared" si="5"/>
        <v>12</v>
      </c>
    </row>
    <row r="281" spans="1:17" x14ac:dyDescent="0.25">
      <c r="A281">
        <v>280</v>
      </c>
      <c r="B281">
        <v>193.62966399999999</v>
      </c>
      <c r="C281" s="2">
        <v>1</v>
      </c>
      <c r="D281">
        <v>185.93605300000002</v>
      </c>
      <c r="E281" s="3">
        <v>2</v>
      </c>
      <c r="P281">
        <v>2</v>
      </c>
      <c r="Q281" t="str">
        <f t="shared" si="5"/>
        <v>12</v>
      </c>
    </row>
    <row r="282" spans="1:17" x14ac:dyDescent="0.25">
      <c r="A282">
        <v>281</v>
      </c>
      <c r="D282">
        <v>185.94687500000001</v>
      </c>
      <c r="E282" s="3">
        <v>2</v>
      </c>
      <c r="P282">
        <v>1</v>
      </c>
      <c r="Q282" t="str">
        <f t="shared" si="5"/>
        <v>2</v>
      </c>
    </row>
    <row r="283" spans="1:17" x14ac:dyDescent="0.25">
      <c r="A283">
        <v>282</v>
      </c>
      <c r="D283">
        <v>185.94409400000001</v>
      </c>
      <c r="E283" s="3">
        <v>2</v>
      </c>
      <c r="P283">
        <v>1</v>
      </c>
      <c r="Q283" t="str">
        <f t="shared" si="5"/>
        <v>2</v>
      </c>
    </row>
    <row r="284" spans="1:17" x14ac:dyDescent="0.25">
      <c r="A284">
        <v>283</v>
      </c>
      <c r="D284">
        <v>185.94888500000002</v>
      </c>
      <c r="E284" s="3">
        <v>2</v>
      </c>
      <c r="P284">
        <v>1</v>
      </c>
      <c r="Q284" t="str">
        <f t="shared" si="5"/>
        <v>2</v>
      </c>
    </row>
    <row r="285" spans="1:17" x14ac:dyDescent="0.25">
      <c r="A285">
        <v>284</v>
      </c>
      <c r="D285">
        <v>185.971926</v>
      </c>
      <c r="E285" s="3">
        <v>2</v>
      </c>
      <c r="P285">
        <v>1</v>
      </c>
      <c r="Q285" t="str">
        <f t="shared" si="5"/>
        <v>2</v>
      </c>
    </row>
    <row r="286" spans="1:17" x14ac:dyDescent="0.25">
      <c r="A286">
        <v>285</v>
      </c>
      <c r="D286">
        <v>185.99460500000001</v>
      </c>
      <c r="E286" s="3">
        <v>2</v>
      </c>
      <c r="P286">
        <v>1</v>
      </c>
      <c r="Q286" t="str">
        <f t="shared" si="5"/>
        <v>2</v>
      </c>
    </row>
    <row r="287" spans="1:17" x14ac:dyDescent="0.25">
      <c r="A287">
        <v>286</v>
      </c>
      <c r="D287">
        <v>185.970068</v>
      </c>
      <c r="E287" s="3">
        <v>2</v>
      </c>
      <c r="F287">
        <v>187.73693700000001</v>
      </c>
      <c r="G287" s="4">
        <v>3</v>
      </c>
      <c r="P287">
        <v>2</v>
      </c>
      <c r="Q287" t="str">
        <f t="shared" si="5"/>
        <v>23</v>
      </c>
    </row>
    <row r="288" spans="1:17" x14ac:dyDescent="0.25">
      <c r="A288">
        <v>287</v>
      </c>
      <c r="F288">
        <v>187.737448</v>
      </c>
      <c r="G288" s="4">
        <v>3</v>
      </c>
      <c r="P288">
        <v>1</v>
      </c>
      <c r="Q288" t="str">
        <f t="shared" si="5"/>
        <v>3</v>
      </c>
    </row>
    <row r="289" spans="1:17" x14ac:dyDescent="0.25">
      <c r="A289">
        <v>288</v>
      </c>
      <c r="F289">
        <v>187.75718900000001</v>
      </c>
      <c r="G289" s="4">
        <v>3</v>
      </c>
      <c r="H289">
        <v>185.920332</v>
      </c>
      <c r="I289" s="5">
        <v>4</v>
      </c>
      <c r="P289">
        <v>2</v>
      </c>
      <c r="Q289" t="str">
        <f t="shared" si="5"/>
        <v>34</v>
      </c>
    </row>
    <row r="290" spans="1:17" x14ac:dyDescent="0.25">
      <c r="A290">
        <v>289</v>
      </c>
      <c r="F290">
        <v>187.756316</v>
      </c>
      <c r="G290" s="4">
        <v>3</v>
      </c>
      <c r="H290">
        <v>185.882239</v>
      </c>
      <c r="I290" s="5">
        <v>4</v>
      </c>
      <c r="P290">
        <v>2</v>
      </c>
      <c r="Q290" t="str">
        <f t="shared" si="5"/>
        <v>34</v>
      </c>
    </row>
    <row r="291" spans="1:17" x14ac:dyDescent="0.25">
      <c r="A291">
        <v>290</v>
      </c>
      <c r="F291">
        <v>187.813323</v>
      </c>
      <c r="G291" s="4">
        <v>3</v>
      </c>
      <c r="H291">
        <v>185.87399500000001</v>
      </c>
      <c r="I291" s="5">
        <v>4</v>
      </c>
      <c r="P291">
        <v>2</v>
      </c>
      <c r="Q291" t="str">
        <f t="shared" si="5"/>
        <v>34</v>
      </c>
    </row>
    <row r="292" spans="1:17" x14ac:dyDescent="0.25">
      <c r="A292">
        <v>291</v>
      </c>
      <c r="F292">
        <v>187.85110299999999</v>
      </c>
      <c r="G292" s="4">
        <v>3</v>
      </c>
      <c r="H292">
        <v>185.88265100000001</v>
      </c>
      <c r="I292" s="5">
        <v>4</v>
      </c>
      <c r="P292">
        <v>2</v>
      </c>
      <c r="Q292" t="str">
        <f t="shared" si="5"/>
        <v>34</v>
      </c>
    </row>
    <row r="293" spans="1:17" x14ac:dyDescent="0.25">
      <c r="A293">
        <v>292</v>
      </c>
      <c r="F293">
        <v>187.84610599999999</v>
      </c>
      <c r="G293" s="4">
        <v>3</v>
      </c>
      <c r="H293">
        <v>185.90873199999999</v>
      </c>
      <c r="I293" s="5">
        <v>4</v>
      </c>
      <c r="P293">
        <v>2</v>
      </c>
      <c r="Q293" t="str">
        <f t="shared" si="5"/>
        <v>34</v>
      </c>
    </row>
    <row r="294" spans="1:17" x14ac:dyDescent="0.25">
      <c r="A294">
        <v>293</v>
      </c>
      <c r="F294">
        <v>187.79482100000001</v>
      </c>
      <c r="G294" s="4">
        <v>3</v>
      </c>
      <c r="H294">
        <v>185.92806100000001</v>
      </c>
      <c r="I294" s="5">
        <v>4</v>
      </c>
      <c r="P294">
        <v>2</v>
      </c>
      <c r="Q294" t="str">
        <f t="shared" si="5"/>
        <v>34</v>
      </c>
    </row>
    <row r="295" spans="1:17" x14ac:dyDescent="0.25">
      <c r="A295">
        <v>294</v>
      </c>
      <c r="B295">
        <v>168.713461</v>
      </c>
      <c r="C295" s="2">
        <v>1</v>
      </c>
      <c r="F295">
        <v>187.73693700000001</v>
      </c>
      <c r="G295" s="4">
        <v>3</v>
      </c>
      <c r="H295">
        <v>185.928011</v>
      </c>
      <c r="I295" s="5">
        <v>4</v>
      </c>
      <c r="P295">
        <v>3</v>
      </c>
      <c r="Q295" t="str">
        <f t="shared" si="5"/>
        <v>134</v>
      </c>
    </row>
    <row r="296" spans="1:17" x14ac:dyDescent="0.25">
      <c r="A296">
        <v>295</v>
      </c>
      <c r="B296">
        <v>168.55805599999999</v>
      </c>
      <c r="C296" s="2">
        <v>1</v>
      </c>
      <c r="H296">
        <v>185.920332</v>
      </c>
      <c r="I296" s="5">
        <v>4</v>
      </c>
      <c r="P296">
        <v>2</v>
      </c>
      <c r="Q296" t="str">
        <f t="shared" si="5"/>
        <v>14</v>
      </c>
    </row>
    <row r="297" spans="1:17" x14ac:dyDescent="0.25">
      <c r="A297">
        <v>296</v>
      </c>
      <c r="B297">
        <v>168.604344</v>
      </c>
      <c r="C297" s="2">
        <v>1</v>
      </c>
      <c r="P297">
        <v>1</v>
      </c>
      <c r="Q297" t="str">
        <f t="shared" si="5"/>
        <v>1</v>
      </c>
    </row>
    <row r="298" spans="1:17" x14ac:dyDescent="0.25">
      <c r="A298">
        <v>297</v>
      </c>
      <c r="B298">
        <v>168.72108900000001</v>
      </c>
      <c r="C298" s="2">
        <v>1</v>
      </c>
      <c r="P298">
        <v>1</v>
      </c>
      <c r="Q298" t="str">
        <f t="shared" si="5"/>
        <v>1</v>
      </c>
    </row>
    <row r="299" spans="1:17" x14ac:dyDescent="0.25">
      <c r="A299">
        <v>298</v>
      </c>
      <c r="B299">
        <v>168.71191300000001</v>
      </c>
      <c r="C299" s="2">
        <v>1</v>
      </c>
      <c r="P299">
        <v>1</v>
      </c>
      <c r="Q299" t="str">
        <f t="shared" si="5"/>
        <v>1</v>
      </c>
    </row>
    <row r="300" spans="1:17" x14ac:dyDescent="0.25">
      <c r="A300">
        <v>299</v>
      </c>
      <c r="B300">
        <v>168.688256</v>
      </c>
      <c r="C300" s="2">
        <v>1</v>
      </c>
      <c r="P300">
        <v>1</v>
      </c>
      <c r="Q300" t="str">
        <f t="shared" si="5"/>
        <v>1</v>
      </c>
    </row>
    <row r="301" spans="1:17" x14ac:dyDescent="0.25">
      <c r="A301">
        <v>300</v>
      </c>
      <c r="B301">
        <v>168.69320500000001</v>
      </c>
      <c r="C301" s="2">
        <v>1</v>
      </c>
      <c r="P301">
        <v>1</v>
      </c>
      <c r="Q301" t="str">
        <f t="shared" si="5"/>
        <v>1</v>
      </c>
    </row>
    <row r="302" spans="1:17" x14ac:dyDescent="0.25">
      <c r="A302">
        <v>301</v>
      </c>
      <c r="B302">
        <v>168.60815700000001</v>
      </c>
      <c r="C302" s="2">
        <v>1</v>
      </c>
      <c r="P302">
        <v>1</v>
      </c>
      <c r="Q302" t="str">
        <f t="shared" si="5"/>
        <v>1</v>
      </c>
    </row>
    <row r="303" spans="1:17" x14ac:dyDescent="0.25">
      <c r="A303">
        <v>302</v>
      </c>
      <c r="B303">
        <v>168.713461</v>
      </c>
      <c r="C303" s="2">
        <v>1</v>
      </c>
      <c r="D303">
        <v>161.20762200000001</v>
      </c>
      <c r="E303" s="3">
        <v>2</v>
      </c>
      <c r="P303">
        <v>2</v>
      </c>
      <c r="Q303" t="str">
        <f t="shared" si="5"/>
        <v>12</v>
      </c>
    </row>
    <row r="304" spans="1:17" x14ac:dyDescent="0.25">
      <c r="A304">
        <v>303</v>
      </c>
      <c r="B304">
        <v>168.713461</v>
      </c>
      <c r="C304" s="2">
        <v>1</v>
      </c>
      <c r="D304">
        <v>161.17252000000002</v>
      </c>
      <c r="E304" s="3">
        <v>2</v>
      </c>
      <c r="P304">
        <v>2</v>
      </c>
      <c r="Q304" t="str">
        <f t="shared" si="5"/>
        <v>12</v>
      </c>
    </row>
    <row r="305" spans="1:17" x14ac:dyDescent="0.25">
      <c r="A305">
        <v>304</v>
      </c>
      <c r="D305">
        <v>161.13185300000001</v>
      </c>
      <c r="E305" s="3">
        <v>2</v>
      </c>
      <c r="P305">
        <v>1</v>
      </c>
      <c r="Q305" t="str">
        <f t="shared" si="5"/>
        <v>2</v>
      </c>
    </row>
    <row r="306" spans="1:17" x14ac:dyDescent="0.25">
      <c r="A306">
        <v>305</v>
      </c>
      <c r="D306">
        <v>161.19221099999999</v>
      </c>
      <c r="E306" s="3">
        <v>2</v>
      </c>
      <c r="P306">
        <v>1</v>
      </c>
      <c r="Q306" t="str">
        <f t="shared" si="5"/>
        <v>2</v>
      </c>
    </row>
    <row r="307" spans="1:17" x14ac:dyDescent="0.25">
      <c r="A307">
        <v>306</v>
      </c>
      <c r="D307">
        <v>161.18571500000002</v>
      </c>
      <c r="E307" s="3">
        <v>2</v>
      </c>
      <c r="P307">
        <v>1</v>
      </c>
      <c r="Q307" t="str">
        <f t="shared" si="5"/>
        <v>2</v>
      </c>
    </row>
    <row r="308" spans="1:17" x14ac:dyDescent="0.25">
      <c r="A308">
        <v>307</v>
      </c>
      <c r="D308">
        <v>161.16484</v>
      </c>
      <c r="E308" s="3">
        <v>2</v>
      </c>
      <c r="P308">
        <v>1</v>
      </c>
      <c r="Q308" t="str">
        <f t="shared" si="5"/>
        <v>2</v>
      </c>
    </row>
    <row r="309" spans="1:17" x14ac:dyDescent="0.25">
      <c r="A309">
        <v>308</v>
      </c>
      <c r="D309">
        <v>161.10015300000001</v>
      </c>
      <c r="E309" s="3">
        <v>2</v>
      </c>
      <c r="F309">
        <v>163.410134</v>
      </c>
      <c r="G309" s="4">
        <v>3</v>
      </c>
      <c r="P309">
        <v>2</v>
      </c>
      <c r="Q309" t="str">
        <f t="shared" si="5"/>
        <v>23</v>
      </c>
    </row>
    <row r="310" spans="1:17" x14ac:dyDescent="0.25">
      <c r="A310">
        <v>309</v>
      </c>
      <c r="D310">
        <v>161.20762200000001</v>
      </c>
      <c r="E310" s="3">
        <v>2</v>
      </c>
      <c r="F310">
        <v>163.36281700000001</v>
      </c>
      <c r="G310" s="4">
        <v>3</v>
      </c>
      <c r="P310">
        <v>2</v>
      </c>
      <c r="Q310" t="str">
        <f t="shared" si="5"/>
        <v>23</v>
      </c>
    </row>
    <row r="311" spans="1:17" x14ac:dyDescent="0.25">
      <c r="A311">
        <v>310</v>
      </c>
      <c r="F311">
        <v>163.39956799999999</v>
      </c>
      <c r="G311" s="4">
        <v>3</v>
      </c>
      <c r="H311">
        <v>160.797438</v>
      </c>
      <c r="I311" s="5">
        <v>4</v>
      </c>
      <c r="P311">
        <v>2</v>
      </c>
      <c r="Q311" t="str">
        <f t="shared" si="5"/>
        <v>34</v>
      </c>
    </row>
    <row r="312" spans="1:17" x14ac:dyDescent="0.25">
      <c r="A312">
        <v>311</v>
      </c>
      <c r="F312">
        <v>163.42905100000002</v>
      </c>
      <c r="G312" s="4">
        <v>3</v>
      </c>
      <c r="H312">
        <v>160.820426</v>
      </c>
      <c r="I312" s="5">
        <v>4</v>
      </c>
      <c r="P312">
        <v>2</v>
      </c>
      <c r="Q312" t="str">
        <f t="shared" si="5"/>
        <v>34</v>
      </c>
    </row>
    <row r="313" spans="1:17" x14ac:dyDescent="0.25">
      <c r="A313">
        <v>312</v>
      </c>
      <c r="F313">
        <v>163.45971900000001</v>
      </c>
      <c r="G313" s="4">
        <v>3</v>
      </c>
      <c r="H313">
        <v>160.79006699999999</v>
      </c>
      <c r="I313" s="5">
        <v>4</v>
      </c>
      <c r="P313">
        <v>2</v>
      </c>
      <c r="Q313" t="str">
        <f t="shared" si="5"/>
        <v>34</v>
      </c>
    </row>
    <row r="314" spans="1:17" x14ac:dyDescent="0.25">
      <c r="A314">
        <v>313</v>
      </c>
      <c r="F314">
        <v>163.49048999999999</v>
      </c>
      <c r="G314" s="4">
        <v>3</v>
      </c>
      <c r="H314">
        <v>160.82831200000001</v>
      </c>
      <c r="I314" s="5">
        <v>4</v>
      </c>
      <c r="P314">
        <v>2</v>
      </c>
      <c r="Q314" t="str">
        <f t="shared" si="5"/>
        <v>34</v>
      </c>
    </row>
    <row r="315" spans="1:17" x14ac:dyDescent="0.25">
      <c r="A315">
        <v>314</v>
      </c>
      <c r="F315">
        <v>163.469255</v>
      </c>
      <c r="G315" s="4">
        <v>3</v>
      </c>
      <c r="H315">
        <v>160.791922</v>
      </c>
      <c r="I315" s="5">
        <v>4</v>
      </c>
      <c r="P315">
        <v>2</v>
      </c>
      <c r="Q315" t="str">
        <f t="shared" si="5"/>
        <v>34</v>
      </c>
    </row>
    <row r="316" spans="1:17" x14ac:dyDescent="0.25">
      <c r="A316">
        <v>315</v>
      </c>
      <c r="B316">
        <v>149.84245200000001</v>
      </c>
      <c r="C316" s="2">
        <v>1</v>
      </c>
      <c r="F316">
        <v>163.410134</v>
      </c>
      <c r="G316" s="4">
        <v>3</v>
      </c>
      <c r="H316">
        <v>160.77073799999999</v>
      </c>
      <c r="I316" s="5">
        <v>4</v>
      </c>
      <c r="P316">
        <v>3</v>
      </c>
      <c r="Q316" t="str">
        <f t="shared" si="5"/>
        <v>134</v>
      </c>
    </row>
    <row r="317" spans="1:17" x14ac:dyDescent="0.25">
      <c r="A317">
        <v>316</v>
      </c>
      <c r="B317">
        <v>149.84245200000001</v>
      </c>
      <c r="C317" s="2">
        <v>1</v>
      </c>
      <c r="F317">
        <v>163.46023300000002</v>
      </c>
      <c r="G317" s="4">
        <v>3</v>
      </c>
      <c r="H317">
        <v>160.81980799999999</v>
      </c>
      <c r="I317" s="5">
        <v>4</v>
      </c>
      <c r="P317">
        <v>3</v>
      </c>
      <c r="Q317" t="str">
        <f t="shared" si="5"/>
        <v>134</v>
      </c>
    </row>
    <row r="318" spans="1:17" x14ac:dyDescent="0.25">
      <c r="A318">
        <v>317</v>
      </c>
      <c r="B318">
        <v>149.84245200000001</v>
      </c>
      <c r="C318" s="2">
        <v>1</v>
      </c>
      <c r="H318">
        <v>160.83238399999999</v>
      </c>
      <c r="I318" s="5">
        <v>4</v>
      </c>
      <c r="P318">
        <v>2</v>
      </c>
      <c r="Q318" t="str">
        <f t="shared" si="5"/>
        <v>14</v>
      </c>
    </row>
    <row r="319" spans="1:17" x14ac:dyDescent="0.25">
      <c r="A319">
        <v>318</v>
      </c>
      <c r="B319">
        <v>149.84245200000001</v>
      </c>
      <c r="C319" s="2">
        <v>1</v>
      </c>
      <c r="H319">
        <v>160.797438</v>
      </c>
      <c r="I319" s="5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149.84245200000001</v>
      </c>
      <c r="C320" s="2">
        <v>1</v>
      </c>
      <c r="P320">
        <v>1</v>
      </c>
      <c r="Q320" t="str">
        <f t="shared" si="5"/>
        <v>1</v>
      </c>
    </row>
    <row r="321" spans="1:17" x14ac:dyDescent="0.25">
      <c r="A321">
        <v>320</v>
      </c>
      <c r="B321">
        <v>149.84245200000001</v>
      </c>
      <c r="C321" s="2">
        <v>1</v>
      </c>
      <c r="P321">
        <v>1</v>
      </c>
      <c r="Q321" t="str">
        <f t="shared" si="5"/>
        <v>1</v>
      </c>
    </row>
    <row r="322" spans="1:17" x14ac:dyDescent="0.25">
      <c r="A322">
        <v>321</v>
      </c>
      <c r="B322">
        <v>149.84245200000001</v>
      </c>
      <c r="C322" s="2">
        <v>1</v>
      </c>
      <c r="P322">
        <v>1</v>
      </c>
      <c r="Q322" t="str">
        <f t="shared" ref="Q322:Q385" si="6">CONCATENATE(C322,E322,G322,I322)</f>
        <v>1</v>
      </c>
    </row>
    <row r="323" spans="1:17" x14ac:dyDescent="0.25">
      <c r="A323">
        <v>322</v>
      </c>
      <c r="B323">
        <v>149.84245200000001</v>
      </c>
      <c r="C323" s="2">
        <v>1</v>
      </c>
      <c r="P323">
        <v>1</v>
      </c>
      <c r="Q323" t="str">
        <f t="shared" si="6"/>
        <v>1</v>
      </c>
    </row>
    <row r="324" spans="1:17" x14ac:dyDescent="0.25">
      <c r="A324">
        <v>323</v>
      </c>
      <c r="B324">
        <v>149.84245200000001</v>
      </c>
      <c r="C324" s="2">
        <v>1</v>
      </c>
      <c r="D324">
        <v>133.48950100000002</v>
      </c>
      <c r="E324" s="3">
        <v>2</v>
      </c>
      <c r="P324">
        <v>2</v>
      </c>
      <c r="Q324" t="str">
        <f t="shared" si="6"/>
        <v>12</v>
      </c>
    </row>
    <row r="325" spans="1:17" x14ac:dyDescent="0.25">
      <c r="A325">
        <v>324</v>
      </c>
      <c r="B325">
        <v>149.84245200000001</v>
      </c>
      <c r="C325" s="2">
        <v>1</v>
      </c>
      <c r="D325">
        <v>133.447551</v>
      </c>
      <c r="E325" s="3">
        <v>2</v>
      </c>
      <c r="P325">
        <v>2</v>
      </c>
      <c r="Q325" t="str">
        <f t="shared" si="6"/>
        <v>12</v>
      </c>
    </row>
    <row r="326" spans="1:17" x14ac:dyDescent="0.25">
      <c r="A326">
        <v>325</v>
      </c>
      <c r="D326">
        <v>133.46831800000001</v>
      </c>
      <c r="E326" s="3">
        <v>2</v>
      </c>
      <c r="P326">
        <v>1</v>
      </c>
      <c r="Q326" t="str">
        <f t="shared" si="6"/>
        <v>2</v>
      </c>
    </row>
    <row r="327" spans="1:17" x14ac:dyDescent="0.25">
      <c r="A327">
        <v>326</v>
      </c>
      <c r="D327">
        <v>133.49821400000002</v>
      </c>
      <c r="E327" s="3">
        <v>2</v>
      </c>
      <c r="P327">
        <v>1</v>
      </c>
      <c r="Q327" t="str">
        <f t="shared" si="6"/>
        <v>2</v>
      </c>
    </row>
    <row r="328" spans="1:17" x14ac:dyDescent="0.25">
      <c r="A328">
        <v>327</v>
      </c>
      <c r="D328">
        <v>133.531814</v>
      </c>
      <c r="E328" s="3">
        <v>2</v>
      </c>
      <c r="P328">
        <v>1</v>
      </c>
      <c r="Q328" t="str">
        <f t="shared" si="6"/>
        <v>2</v>
      </c>
    </row>
    <row r="329" spans="1:17" x14ac:dyDescent="0.25">
      <c r="A329">
        <v>328</v>
      </c>
      <c r="D329">
        <v>133.529392</v>
      </c>
      <c r="E329" s="3">
        <v>2</v>
      </c>
      <c r="P329">
        <v>1</v>
      </c>
      <c r="Q329" t="str">
        <f t="shared" si="6"/>
        <v>2</v>
      </c>
    </row>
    <row r="330" spans="1:17" x14ac:dyDescent="0.25">
      <c r="A330">
        <v>329</v>
      </c>
      <c r="D330">
        <v>133.64158600000002</v>
      </c>
      <c r="E330" s="3">
        <v>2</v>
      </c>
      <c r="P330">
        <v>1</v>
      </c>
      <c r="Q330" t="str">
        <f t="shared" si="6"/>
        <v>2</v>
      </c>
    </row>
    <row r="331" spans="1:17" x14ac:dyDescent="0.25">
      <c r="A331">
        <v>330</v>
      </c>
      <c r="D331">
        <v>133.48950100000002</v>
      </c>
      <c r="E331" s="3">
        <v>2</v>
      </c>
      <c r="F331">
        <v>135.569209</v>
      </c>
      <c r="G331" s="4">
        <v>3</v>
      </c>
      <c r="H331">
        <v>133.951312</v>
      </c>
      <c r="I331" s="5">
        <v>4</v>
      </c>
      <c r="P331">
        <v>3</v>
      </c>
      <c r="Q331" t="str">
        <f t="shared" si="6"/>
        <v>234</v>
      </c>
    </row>
    <row r="332" spans="1:17" x14ac:dyDescent="0.25">
      <c r="A332">
        <v>331</v>
      </c>
      <c r="F332">
        <v>135.569209</v>
      </c>
      <c r="G332" s="4">
        <v>3</v>
      </c>
      <c r="H332">
        <v>133.951312</v>
      </c>
      <c r="I332" s="5">
        <v>4</v>
      </c>
      <c r="P332">
        <v>2</v>
      </c>
      <c r="Q332" t="str">
        <f t="shared" si="6"/>
        <v>34</v>
      </c>
    </row>
    <row r="333" spans="1:17" x14ac:dyDescent="0.25">
      <c r="A333">
        <v>332</v>
      </c>
      <c r="F333">
        <v>135.569209</v>
      </c>
      <c r="G333" s="4">
        <v>3</v>
      </c>
      <c r="H333">
        <v>133.948272</v>
      </c>
      <c r="I333" s="5">
        <v>4</v>
      </c>
      <c r="P333">
        <v>2</v>
      </c>
      <c r="Q333" t="str">
        <f t="shared" si="6"/>
        <v>34</v>
      </c>
    </row>
    <row r="334" spans="1:17" x14ac:dyDescent="0.25">
      <c r="A334">
        <v>333</v>
      </c>
      <c r="F334">
        <v>135.569209</v>
      </c>
      <c r="G334" s="4">
        <v>3</v>
      </c>
      <c r="H334">
        <v>134.002689</v>
      </c>
      <c r="I334" s="5">
        <v>4</v>
      </c>
      <c r="P334">
        <v>2</v>
      </c>
      <c r="Q334" t="str">
        <f t="shared" si="6"/>
        <v>34</v>
      </c>
    </row>
    <row r="335" spans="1:17" x14ac:dyDescent="0.25">
      <c r="A335">
        <v>334</v>
      </c>
      <c r="F335">
        <v>135.569209</v>
      </c>
      <c r="G335" s="4">
        <v>3</v>
      </c>
      <c r="H335">
        <v>133.985118</v>
      </c>
      <c r="I335" s="5">
        <v>4</v>
      </c>
      <c r="P335">
        <v>2</v>
      </c>
      <c r="Q335" t="str">
        <f t="shared" si="6"/>
        <v>34</v>
      </c>
    </row>
    <row r="336" spans="1:17" x14ac:dyDescent="0.25">
      <c r="A336">
        <v>335</v>
      </c>
      <c r="F336">
        <v>135.569209</v>
      </c>
      <c r="G336" s="4">
        <v>3</v>
      </c>
      <c r="H336">
        <v>134.01305300000001</v>
      </c>
      <c r="I336" s="5">
        <v>4</v>
      </c>
      <c r="P336">
        <v>2</v>
      </c>
      <c r="Q336" t="str">
        <f t="shared" si="6"/>
        <v>34</v>
      </c>
    </row>
    <row r="337" spans="1:17" x14ac:dyDescent="0.25">
      <c r="A337">
        <v>336</v>
      </c>
      <c r="F337">
        <v>135.569209</v>
      </c>
      <c r="G337" s="4">
        <v>3</v>
      </c>
      <c r="H337">
        <v>134.11519200000001</v>
      </c>
      <c r="I337" s="5">
        <v>4</v>
      </c>
      <c r="P337">
        <v>2</v>
      </c>
      <c r="Q337" t="str">
        <f t="shared" si="6"/>
        <v>34</v>
      </c>
    </row>
    <row r="338" spans="1:17" x14ac:dyDescent="0.25">
      <c r="A338">
        <v>337</v>
      </c>
      <c r="F338">
        <v>135.569209</v>
      </c>
      <c r="G338" s="4">
        <v>3</v>
      </c>
      <c r="H338">
        <v>134.114833</v>
      </c>
      <c r="I338" s="5">
        <v>4</v>
      </c>
      <c r="P338">
        <v>2</v>
      </c>
      <c r="Q338" t="str">
        <f t="shared" si="6"/>
        <v>34</v>
      </c>
    </row>
    <row r="339" spans="1:17" x14ac:dyDescent="0.25">
      <c r="A339">
        <v>338</v>
      </c>
      <c r="H339">
        <v>134.18533600000001</v>
      </c>
      <c r="I339" s="5">
        <v>4</v>
      </c>
      <c r="P339">
        <v>1</v>
      </c>
      <c r="Q339" t="str">
        <f t="shared" si="6"/>
        <v>4</v>
      </c>
    </row>
    <row r="340" spans="1:17" x14ac:dyDescent="0.25">
      <c r="A340">
        <v>339</v>
      </c>
      <c r="P340">
        <v>0</v>
      </c>
      <c r="Q340" t="str">
        <f t="shared" si="6"/>
        <v/>
      </c>
    </row>
    <row r="341" spans="1:17" x14ac:dyDescent="0.25">
      <c r="A341">
        <v>340</v>
      </c>
      <c r="B341">
        <v>114.31126</v>
      </c>
      <c r="C341" s="2">
        <v>1</v>
      </c>
      <c r="P341">
        <v>1</v>
      </c>
      <c r="Q341" t="str">
        <f t="shared" si="6"/>
        <v>1</v>
      </c>
    </row>
    <row r="342" spans="1:17" x14ac:dyDescent="0.25">
      <c r="A342">
        <v>341</v>
      </c>
      <c r="B342">
        <v>114.355941</v>
      </c>
      <c r="C342" s="2">
        <v>1</v>
      </c>
      <c r="P342">
        <v>1</v>
      </c>
      <c r="Q342" t="str">
        <f t="shared" si="6"/>
        <v>1</v>
      </c>
    </row>
    <row r="343" spans="1:17" x14ac:dyDescent="0.25">
      <c r="A343">
        <v>342</v>
      </c>
      <c r="B343">
        <v>114.33429700000001</v>
      </c>
      <c r="C343" s="2">
        <v>1</v>
      </c>
      <c r="P343">
        <v>1</v>
      </c>
      <c r="Q343" t="str">
        <f t="shared" si="6"/>
        <v>1</v>
      </c>
    </row>
    <row r="344" spans="1:17" x14ac:dyDescent="0.25">
      <c r="A344">
        <v>343</v>
      </c>
      <c r="B344">
        <v>114.32718200000001</v>
      </c>
      <c r="C344" s="2">
        <v>1</v>
      </c>
      <c r="P344">
        <v>1</v>
      </c>
      <c r="Q344" t="str">
        <f t="shared" si="6"/>
        <v>1</v>
      </c>
    </row>
    <row r="345" spans="1:17" x14ac:dyDescent="0.25">
      <c r="A345">
        <v>344</v>
      </c>
      <c r="B345">
        <v>114.31909100000001</v>
      </c>
      <c r="C345" s="2">
        <v>1</v>
      </c>
      <c r="P345">
        <v>1</v>
      </c>
      <c r="Q345" t="str">
        <f t="shared" si="6"/>
        <v>1</v>
      </c>
    </row>
    <row r="346" spans="1:17" x14ac:dyDescent="0.25">
      <c r="A346">
        <v>345</v>
      </c>
      <c r="B346">
        <v>114.35712700000001</v>
      </c>
      <c r="C346" s="2">
        <v>1</v>
      </c>
      <c r="D346">
        <v>108.16235700000001</v>
      </c>
      <c r="E346" s="3">
        <v>2</v>
      </c>
      <c r="P346">
        <v>2</v>
      </c>
      <c r="Q346" t="str">
        <f t="shared" si="6"/>
        <v>12</v>
      </c>
    </row>
    <row r="347" spans="1:17" x14ac:dyDescent="0.25">
      <c r="A347">
        <v>346</v>
      </c>
      <c r="B347">
        <v>114.382533</v>
      </c>
      <c r="C347" s="2">
        <v>1</v>
      </c>
      <c r="D347">
        <v>108.133655</v>
      </c>
      <c r="E347" s="3">
        <v>2</v>
      </c>
      <c r="P347">
        <v>2</v>
      </c>
      <c r="Q347" t="str">
        <f t="shared" si="6"/>
        <v>12</v>
      </c>
    </row>
    <row r="348" spans="1:17" x14ac:dyDescent="0.25">
      <c r="A348">
        <v>347</v>
      </c>
      <c r="B348">
        <v>114.31126</v>
      </c>
      <c r="C348" s="2">
        <v>1</v>
      </c>
      <c r="D348">
        <v>108.139476</v>
      </c>
      <c r="E348" s="3">
        <v>2</v>
      </c>
      <c r="P348">
        <v>2</v>
      </c>
      <c r="Q348" t="str">
        <f t="shared" si="6"/>
        <v>12</v>
      </c>
    </row>
    <row r="349" spans="1:17" x14ac:dyDescent="0.25">
      <c r="A349">
        <v>348</v>
      </c>
      <c r="B349">
        <v>114.31126</v>
      </c>
      <c r="C349" s="2">
        <v>1</v>
      </c>
      <c r="D349">
        <v>108.15973200000001</v>
      </c>
      <c r="E349" s="3">
        <v>2</v>
      </c>
      <c r="P349">
        <v>2</v>
      </c>
      <c r="Q349" t="str">
        <f t="shared" si="6"/>
        <v>12</v>
      </c>
    </row>
    <row r="350" spans="1:17" x14ac:dyDescent="0.25">
      <c r="A350">
        <v>349</v>
      </c>
      <c r="D350">
        <v>108.20729800000001</v>
      </c>
      <c r="E350" s="3">
        <v>2</v>
      </c>
      <c r="P350">
        <v>1</v>
      </c>
      <c r="Q350" t="str">
        <f t="shared" si="6"/>
        <v>2</v>
      </c>
    </row>
    <row r="351" spans="1:17" x14ac:dyDescent="0.25">
      <c r="A351">
        <v>350</v>
      </c>
      <c r="D351">
        <v>108.211524</v>
      </c>
      <c r="E351" s="3">
        <v>2</v>
      </c>
      <c r="P351">
        <v>1</v>
      </c>
      <c r="Q351" t="str">
        <f t="shared" si="6"/>
        <v>2</v>
      </c>
    </row>
    <row r="352" spans="1:17" x14ac:dyDescent="0.25">
      <c r="A352">
        <v>351</v>
      </c>
      <c r="D352">
        <v>108.21079900000001</v>
      </c>
      <c r="E352" s="3">
        <v>2</v>
      </c>
      <c r="P352">
        <v>1</v>
      </c>
      <c r="Q352" t="str">
        <f t="shared" si="6"/>
        <v>2</v>
      </c>
    </row>
    <row r="353" spans="1:17" x14ac:dyDescent="0.25">
      <c r="A353">
        <v>352</v>
      </c>
      <c r="D353">
        <v>108.16235700000001</v>
      </c>
      <c r="E353" s="3">
        <v>2</v>
      </c>
      <c r="F353">
        <v>109.82901700000001</v>
      </c>
      <c r="G353" s="4">
        <v>3</v>
      </c>
      <c r="P353">
        <v>2</v>
      </c>
      <c r="Q353" t="str">
        <f t="shared" si="6"/>
        <v>23</v>
      </c>
    </row>
    <row r="354" spans="1:17" x14ac:dyDescent="0.25">
      <c r="A354">
        <v>353</v>
      </c>
      <c r="F354">
        <v>109.835666</v>
      </c>
      <c r="G354" s="4">
        <v>3</v>
      </c>
      <c r="H354">
        <v>108.06212500000001</v>
      </c>
      <c r="I354" s="5">
        <v>4</v>
      </c>
      <c r="P354">
        <v>2</v>
      </c>
      <c r="Q354" t="str">
        <f t="shared" si="6"/>
        <v>34</v>
      </c>
    </row>
    <row r="355" spans="1:17" x14ac:dyDescent="0.25">
      <c r="A355">
        <v>354</v>
      </c>
      <c r="F355">
        <v>109.87514</v>
      </c>
      <c r="G355" s="4">
        <v>3</v>
      </c>
      <c r="H355">
        <v>108.064029</v>
      </c>
      <c r="I355" s="5">
        <v>4</v>
      </c>
      <c r="P355">
        <v>2</v>
      </c>
      <c r="Q355" t="str">
        <f t="shared" si="6"/>
        <v>34</v>
      </c>
    </row>
    <row r="356" spans="1:17" x14ac:dyDescent="0.25">
      <c r="A356">
        <v>355</v>
      </c>
      <c r="F356">
        <v>109.85395700000001</v>
      </c>
      <c r="G356" s="4">
        <v>3</v>
      </c>
      <c r="H356">
        <v>108.10778400000001</v>
      </c>
      <c r="I356" s="5">
        <v>4</v>
      </c>
      <c r="P356">
        <v>2</v>
      </c>
      <c r="Q356" t="str">
        <f t="shared" si="6"/>
        <v>34</v>
      </c>
    </row>
    <row r="357" spans="1:17" x14ac:dyDescent="0.25">
      <c r="A357">
        <v>356</v>
      </c>
      <c r="F357">
        <v>109.825462</v>
      </c>
      <c r="G357" s="4">
        <v>3</v>
      </c>
      <c r="H357">
        <v>108.08959100000001</v>
      </c>
      <c r="I357" s="5">
        <v>4</v>
      </c>
      <c r="P357">
        <v>2</v>
      </c>
      <c r="Q357" t="str">
        <f t="shared" si="6"/>
        <v>34</v>
      </c>
    </row>
    <row r="358" spans="1:17" x14ac:dyDescent="0.25">
      <c r="A358">
        <v>357</v>
      </c>
      <c r="F358">
        <v>109.811286</v>
      </c>
      <c r="G358" s="4">
        <v>3</v>
      </c>
      <c r="H358">
        <v>108.115512</v>
      </c>
      <c r="I358" s="5">
        <v>4</v>
      </c>
      <c r="P358">
        <v>2</v>
      </c>
      <c r="Q358" t="str">
        <f t="shared" si="6"/>
        <v>34</v>
      </c>
    </row>
    <row r="359" spans="1:17" x14ac:dyDescent="0.25">
      <c r="A359">
        <v>358</v>
      </c>
      <c r="F359">
        <v>109.837726</v>
      </c>
      <c r="G359" s="4">
        <v>3</v>
      </c>
      <c r="H359">
        <v>108.14463000000001</v>
      </c>
      <c r="I359" s="5">
        <v>4</v>
      </c>
      <c r="P359">
        <v>2</v>
      </c>
      <c r="Q359" t="str">
        <f t="shared" si="6"/>
        <v>34</v>
      </c>
    </row>
    <row r="360" spans="1:17" x14ac:dyDescent="0.25">
      <c r="A360">
        <v>359</v>
      </c>
      <c r="F360">
        <v>109.824893</v>
      </c>
      <c r="G360" s="4">
        <v>3</v>
      </c>
      <c r="H360">
        <v>108.13988800000001</v>
      </c>
      <c r="I360" s="5">
        <v>4</v>
      </c>
      <c r="P360">
        <v>2</v>
      </c>
      <c r="Q360" t="str">
        <f t="shared" si="6"/>
        <v>34</v>
      </c>
    </row>
    <row r="361" spans="1:17" x14ac:dyDescent="0.25">
      <c r="A361">
        <v>360</v>
      </c>
      <c r="B361">
        <v>88.732106000000016</v>
      </c>
      <c r="C361" s="2">
        <v>1</v>
      </c>
      <c r="H361">
        <v>108.06212500000001</v>
      </c>
      <c r="I361" s="5">
        <v>4</v>
      </c>
      <c r="P361">
        <v>2</v>
      </c>
      <c r="Q361" t="str">
        <f t="shared" si="6"/>
        <v>14</v>
      </c>
    </row>
    <row r="362" spans="1:17" x14ac:dyDescent="0.25">
      <c r="A362">
        <v>361</v>
      </c>
      <c r="B362">
        <v>88.672378000000009</v>
      </c>
      <c r="C362" s="2">
        <v>1</v>
      </c>
      <c r="P362">
        <v>1</v>
      </c>
      <c r="Q362" t="str">
        <f t="shared" si="6"/>
        <v>1</v>
      </c>
    </row>
    <row r="363" spans="1:17" x14ac:dyDescent="0.25">
      <c r="A363">
        <v>362</v>
      </c>
      <c r="B363">
        <v>88.697732000000002</v>
      </c>
      <c r="C363" s="2">
        <v>1</v>
      </c>
      <c r="P363">
        <v>1</v>
      </c>
      <c r="Q363" t="str">
        <f t="shared" si="6"/>
        <v>1</v>
      </c>
    </row>
    <row r="364" spans="1:17" x14ac:dyDescent="0.25">
      <c r="A364">
        <v>363</v>
      </c>
      <c r="B364">
        <v>88.732724000000005</v>
      </c>
      <c r="C364" s="2">
        <v>1</v>
      </c>
      <c r="P364">
        <v>1</v>
      </c>
      <c r="Q364" t="str">
        <f t="shared" si="6"/>
        <v>1</v>
      </c>
    </row>
    <row r="365" spans="1:17" x14ac:dyDescent="0.25">
      <c r="A365">
        <v>364</v>
      </c>
      <c r="B365">
        <v>88.715925000000013</v>
      </c>
      <c r="C365" s="2">
        <v>1</v>
      </c>
      <c r="P365">
        <v>1</v>
      </c>
      <c r="Q365" t="str">
        <f t="shared" si="6"/>
        <v>1</v>
      </c>
    </row>
    <row r="366" spans="1:17" x14ac:dyDescent="0.25">
      <c r="A366">
        <v>365</v>
      </c>
      <c r="B366">
        <v>88.690622000000005</v>
      </c>
      <c r="C366" s="2">
        <v>1</v>
      </c>
      <c r="D366">
        <v>83.634273000000007</v>
      </c>
      <c r="E366" s="3">
        <v>2</v>
      </c>
      <c r="P366">
        <v>2</v>
      </c>
      <c r="Q366" t="str">
        <f t="shared" si="6"/>
        <v>12</v>
      </c>
    </row>
    <row r="367" spans="1:17" x14ac:dyDescent="0.25">
      <c r="A367">
        <v>366</v>
      </c>
      <c r="B367">
        <v>88.718450000000004</v>
      </c>
      <c r="C367" s="2">
        <v>1</v>
      </c>
      <c r="D367">
        <v>83.568359000000015</v>
      </c>
      <c r="E367" s="3">
        <v>2</v>
      </c>
      <c r="P367">
        <v>2</v>
      </c>
      <c r="Q367" t="str">
        <f t="shared" si="6"/>
        <v>12</v>
      </c>
    </row>
    <row r="368" spans="1:17" x14ac:dyDescent="0.25">
      <c r="A368">
        <v>367</v>
      </c>
      <c r="B368">
        <v>88.586057000000011</v>
      </c>
      <c r="C368" s="2">
        <v>1</v>
      </c>
      <c r="D368">
        <v>83.576502000000005</v>
      </c>
      <c r="E368" s="3">
        <v>2</v>
      </c>
      <c r="P368">
        <v>2</v>
      </c>
      <c r="Q368" t="str">
        <f t="shared" si="6"/>
        <v>12</v>
      </c>
    </row>
    <row r="369" spans="1:17" x14ac:dyDescent="0.25">
      <c r="A369">
        <v>368</v>
      </c>
      <c r="B369">
        <v>88.732106000000016</v>
      </c>
      <c r="C369" s="2">
        <v>1</v>
      </c>
      <c r="D369">
        <v>83.584181000000001</v>
      </c>
      <c r="E369" s="3">
        <v>2</v>
      </c>
      <c r="P369">
        <v>2</v>
      </c>
      <c r="Q369" t="str">
        <f t="shared" si="6"/>
        <v>12</v>
      </c>
    </row>
    <row r="370" spans="1:17" x14ac:dyDescent="0.25">
      <c r="A370">
        <v>369</v>
      </c>
      <c r="D370">
        <v>83.556145000000015</v>
      </c>
      <c r="E370" s="3">
        <v>2</v>
      </c>
      <c r="P370">
        <v>1</v>
      </c>
      <c r="Q370" t="str">
        <f t="shared" si="6"/>
        <v>2</v>
      </c>
    </row>
    <row r="371" spans="1:17" x14ac:dyDescent="0.25">
      <c r="A371">
        <v>370</v>
      </c>
      <c r="D371">
        <v>83.578976000000011</v>
      </c>
      <c r="E371" s="3">
        <v>2</v>
      </c>
      <c r="P371">
        <v>1</v>
      </c>
      <c r="Q371" t="str">
        <f t="shared" si="6"/>
        <v>2</v>
      </c>
    </row>
    <row r="372" spans="1:17" x14ac:dyDescent="0.25">
      <c r="A372">
        <v>371</v>
      </c>
      <c r="D372">
        <v>83.565628000000004</v>
      </c>
      <c r="E372" s="3">
        <v>2</v>
      </c>
      <c r="P372">
        <v>1</v>
      </c>
      <c r="Q372" t="str">
        <f t="shared" si="6"/>
        <v>2</v>
      </c>
    </row>
    <row r="373" spans="1:17" x14ac:dyDescent="0.25">
      <c r="A373">
        <v>372</v>
      </c>
      <c r="D373">
        <v>83.634273000000007</v>
      </c>
      <c r="E373" s="3">
        <v>2</v>
      </c>
      <c r="P373">
        <v>1</v>
      </c>
      <c r="Q373" t="str">
        <f t="shared" si="6"/>
        <v>2</v>
      </c>
    </row>
    <row r="374" spans="1:17" x14ac:dyDescent="0.25">
      <c r="A374">
        <v>373</v>
      </c>
      <c r="F374">
        <v>83.265022000000002</v>
      </c>
      <c r="G374" s="4">
        <v>3</v>
      </c>
      <c r="P374">
        <v>1</v>
      </c>
      <c r="Q374" t="str">
        <f t="shared" si="6"/>
        <v>3</v>
      </c>
    </row>
    <row r="375" spans="1:17" x14ac:dyDescent="0.25">
      <c r="A375">
        <v>374</v>
      </c>
      <c r="F375">
        <v>83.229513000000011</v>
      </c>
      <c r="G375" s="4">
        <v>3</v>
      </c>
      <c r="P375">
        <v>1</v>
      </c>
      <c r="Q375" t="str">
        <f t="shared" si="6"/>
        <v>3</v>
      </c>
    </row>
    <row r="376" spans="1:17" x14ac:dyDescent="0.25">
      <c r="A376">
        <v>375</v>
      </c>
      <c r="F376">
        <v>83.276102000000009</v>
      </c>
      <c r="G376" s="4">
        <v>3</v>
      </c>
      <c r="H376">
        <v>81.863774000000006</v>
      </c>
      <c r="I376" s="5">
        <v>4</v>
      </c>
      <c r="P376">
        <v>2</v>
      </c>
      <c r="Q376" t="str">
        <f t="shared" si="6"/>
        <v>34</v>
      </c>
    </row>
    <row r="377" spans="1:17" x14ac:dyDescent="0.25">
      <c r="A377">
        <v>376</v>
      </c>
      <c r="F377">
        <v>83.230081000000013</v>
      </c>
      <c r="G377" s="4">
        <v>3</v>
      </c>
      <c r="H377">
        <v>81.78935700000001</v>
      </c>
      <c r="I377" s="5">
        <v>4</v>
      </c>
      <c r="P377">
        <v>2</v>
      </c>
      <c r="Q377" t="str">
        <f t="shared" si="6"/>
        <v>34</v>
      </c>
    </row>
    <row r="378" spans="1:17" x14ac:dyDescent="0.25">
      <c r="A378">
        <v>377</v>
      </c>
      <c r="F378">
        <v>83.280174000000002</v>
      </c>
      <c r="G378" s="4">
        <v>3</v>
      </c>
      <c r="H378">
        <v>81.780235000000005</v>
      </c>
      <c r="I378" s="5">
        <v>4</v>
      </c>
      <c r="P378">
        <v>2</v>
      </c>
      <c r="Q378" t="str">
        <f t="shared" si="6"/>
        <v>34</v>
      </c>
    </row>
    <row r="379" spans="1:17" x14ac:dyDescent="0.25">
      <c r="A379">
        <v>378</v>
      </c>
      <c r="F379">
        <v>83.311249000000004</v>
      </c>
      <c r="G379" s="4">
        <v>3</v>
      </c>
      <c r="H379">
        <v>81.833933999999999</v>
      </c>
      <c r="I379" s="5">
        <v>4</v>
      </c>
      <c r="P379">
        <v>2</v>
      </c>
      <c r="Q379" t="str">
        <f t="shared" si="6"/>
        <v>34</v>
      </c>
    </row>
    <row r="380" spans="1:17" x14ac:dyDescent="0.25">
      <c r="A380">
        <v>379</v>
      </c>
      <c r="B380">
        <v>68.040782000000007</v>
      </c>
      <c r="C380" s="2">
        <v>1</v>
      </c>
      <c r="F380">
        <v>83.276462000000009</v>
      </c>
      <c r="G380" s="4">
        <v>3</v>
      </c>
      <c r="H380">
        <v>81.824555000000004</v>
      </c>
      <c r="I380" s="5">
        <v>4</v>
      </c>
      <c r="P380">
        <v>3</v>
      </c>
      <c r="Q380" t="str">
        <f t="shared" si="6"/>
        <v>134</v>
      </c>
    </row>
    <row r="381" spans="1:17" x14ac:dyDescent="0.25">
      <c r="A381">
        <v>380</v>
      </c>
      <c r="B381">
        <v>68.028644</v>
      </c>
      <c r="C381" s="2">
        <v>1</v>
      </c>
      <c r="F381">
        <v>83.265022000000002</v>
      </c>
      <c r="G381" s="4">
        <v>3</v>
      </c>
      <c r="H381">
        <v>81.802137000000002</v>
      </c>
      <c r="I381" s="5">
        <v>4</v>
      </c>
      <c r="P381">
        <v>3</v>
      </c>
      <c r="Q381" t="str">
        <f t="shared" si="6"/>
        <v>134</v>
      </c>
    </row>
    <row r="382" spans="1:17" x14ac:dyDescent="0.25">
      <c r="A382">
        <v>381</v>
      </c>
      <c r="B382">
        <v>68.064536000000004</v>
      </c>
      <c r="C382" s="2">
        <v>1</v>
      </c>
      <c r="H382">
        <v>81.851506999999998</v>
      </c>
      <c r="I382" s="5">
        <v>4</v>
      </c>
      <c r="P382">
        <v>2</v>
      </c>
      <c r="Q382" t="str">
        <f t="shared" si="6"/>
        <v>14</v>
      </c>
    </row>
    <row r="383" spans="1:17" x14ac:dyDescent="0.25">
      <c r="A383">
        <v>382</v>
      </c>
      <c r="B383">
        <v>68.058647000000008</v>
      </c>
      <c r="C383" s="2">
        <v>1</v>
      </c>
      <c r="H383">
        <v>81.863774000000006</v>
      </c>
      <c r="I383" s="5">
        <v>4</v>
      </c>
      <c r="P383">
        <v>2</v>
      </c>
      <c r="Q383" t="str">
        <f t="shared" si="6"/>
        <v>14</v>
      </c>
    </row>
    <row r="384" spans="1:17" x14ac:dyDescent="0.25">
      <c r="A384">
        <v>383</v>
      </c>
      <c r="B384">
        <v>68.070835000000002</v>
      </c>
      <c r="C384" s="2">
        <v>1</v>
      </c>
      <c r="P384">
        <v>1</v>
      </c>
      <c r="Q384" t="str">
        <f t="shared" si="6"/>
        <v>1</v>
      </c>
    </row>
    <row r="385" spans="1:17" x14ac:dyDescent="0.25">
      <c r="A385">
        <v>384</v>
      </c>
      <c r="B385">
        <v>68.08323200000001</v>
      </c>
      <c r="C385" s="2">
        <v>1</v>
      </c>
      <c r="P385">
        <v>1</v>
      </c>
      <c r="Q385" t="str">
        <f t="shared" si="6"/>
        <v>1</v>
      </c>
    </row>
    <row r="386" spans="1:17" x14ac:dyDescent="0.25">
      <c r="A386">
        <v>385</v>
      </c>
      <c r="B386">
        <v>68.080837000000002</v>
      </c>
      <c r="C386" s="2">
        <v>1</v>
      </c>
      <c r="P386">
        <v>1</v>
      </c>
      <c r="Q386" t="str">
        <f t="shared" ref="Q386:Q449" si="7">CONCATENATE(C386,E386,G386,I386)</f>
        <v>1</v>
      </c>
    </row>
    <row r="387" spans="1:17" x14ac:dyDescent="0.25">
      <c r="A387">
        <v>386</v>
      </c>
      <c r="B387">
        <v>68.121204000000006</v>
      </c>
      <c r="C387" s="2">
        <v>1</v>
      </c>
      <c r="D387">
        <v>61.280940000000001</v>
      </c>
      <c r="E387" s="3">
        <v>2</v>
      </c>
      <c r="P387">
        <v>2</v>
      </c>
      <c r="Q387" t="str">
        <f t="shared" si="7"/>
        <v>12</v>
      </c>
    </row>
    <row r="388" spans="1:17" x14ac:dyDescent="0.25">
      <c r="A388">
        <v>387</v>
      </c>
      <c r="B388">
        <v>68.040782000000007</v>
      </c>
      <c r="C388" s="2">
        <v>1</v>
      </c>
      <c r="D388">
        <v>61.298076000000002</v>
      </c>
      <c r="E388" s="3">
        <v>2</v>
      </c>
      <c r="P388">
        <v>2</v>
      </c>
      <c r="Q388" t="str">
        <f t="shared" si="7"/>
        <v>12</v>
      </c>
    </row>
    <row r="389" spans="1:17" x14ac:dyDescent="0.25">
      <c r="A389">
        <v>388</v>
      </c>
      <c r="D389">
        <v>61.331043000000001</v>
      </c>
      <c r="E389" s="3">
        <v>2</v>
      </c>
      <c r="P389">
        <v>1</v>
      </c>
      <c r="Q389" t="str">
        <f t="shared" si="7"/>
        <v>2</v>
      </c>
    </row>
    <row r="390" spans="1:17" x14ac:dyDescent="0.25">
      <c r="A390">
        <v>389</v>
      </c>
      <c r="D390">
        <v>61.329376000000003</v>
      </c>
      <c r="E390" s="3">
        <v>2</v>
      </c>
      <c r="P390">
        <v>1</v>
      </c>
      <c r="Q390" t="str">
        <f t="shared" si="7"/>
        <v>2</v>
      </c>
    </row>
    <row r="391" spans="1:17" x14ac:dyDescent="0.25">
      <c r="A391">
        <v>390</v>
      </c>
      <c r="D391">
        <v>61.316302999999998</v>
      </c>
      <c r="E391" s="3">
        <v>2</v>
      </c>
      <c r="P391">
        <v>1</v>
      </c>
      <c r="Q391" t="str">
        <f t="shared" si="7"/>
        <v>2</v>
      </c>
    </row>
    <row r="392" spans="1:17" x14ac:dyDescent="0.25">
      <c r="A392">
        <v>391</v>
      </c>
      <c r="D392">
        <v>61.313383999999999</v>
      </c>
      <c r="E392" s="3">
        <v>2</v>
      </c>
      <c r="P392">
        <v>1</v>
      </c>
      <c r="Q392" t="str">
        <f t="shared" si="7"/>
        <v>2</v>
      </c>
    </row>
    <row r="393" spans="1:17" x14ac:dyDescent="0.25">
      <c r="A393">
        <v>392</v>
      </c>
      <c r="D393">
        <v>61.326095000000002</v>
      </c>
      <c r="E393" s="3">
        <v>2</v>
      </c>
      <c r="P393">
        <v>1</v>
      </c>
      <c r="Q393" t="str">
        <f t="shared" si="7"/>
        <v>2</v>
      </c>
    </row>
    <row r="394" spans="1:17" x14ac:dyDescent="0.25">
      <c r="A394">
        <v>393</v>
      </c>
      <c r="D394">
        <v>61.280940000000001</v>
      </c>
      <c r="E394" s="3">
        <v>2</v>
      </c>
      <c r="P394">
        <v>1</v>
      </c>
      <c r="Q394" t="str">
        <f t="shared" si="7"/>
        <v>2</v>
      </c>
    </row>
    <row r="395" spans="1:17" x14ac:dyDescent="0.25">
      <c r="A395">
        <v>394</v>
      </c>
      <c r="F395">
        <v>61.462139000000001</v>
      </c>
      <c r="G395" s="4">
        <v>3</v>
      </c>
      <c r="P395">
        <v>1</v>
      </c>
      <c r="Q395" t="str">
        <f t="shared" si="7"/>
        <v>3</v>
      </c>
    </row>
    <row r="396" spans="1:17" x14ac:dyDescent="0.25">
      <c r="A396">
        <v>395</v>
      </c>
      <c r="F396">
        <v>61.402244000000003</v>
      </c>
      <c r="G396" s="4">
        <v>3</v>
      </c>
      <c r="P396">
        <v>1</v>
      </c>
      <c r="Q396" t="str">
        <f t="shared" si="7"/>
        <v>3</v>
      </c>
    </row>
    <row r="397" spans="1:17" x14ac:dyDescent="0.25">
      <c r="A397">
        <v>396</v>
      </c>
      <c r="F397">
        <v>61.418956000000001</v>
      </c>
      <c r="G397" s="4">
        <v>3</v>
      </c>
      <c r="H397">
        <v>59.651251999999999</v>
      </c>
      <c r="I397" s="5">
        <v>4</v>
      </c>
      <c r="P397">
        <v>2</v>
      </c>
      <c r="Q397" t="str">
        <f t="shared" si="7"/>
        <v>34</v>
      </c>
    </row>
    <row r="398" spans="1:17" x14ac:dyDescent="0.25">
      <c r="A398">
        <v>397</v>
      </c>
      <c r="F398">
        <v>61.416149000000004</v>
      </c>
      <c r="G398" s="4">
        <v>3</v>
      </c>
      <c r="H398">
        <v>59.618437999999998</v>
      </c>
      <c r="I398" s="5">
        <v>4</v>
      </c>
      <c r="P398">
        <v>2</v>
      </c>
      <c r="Q398" t="str">
        <f t="shared" si="7"/>
        <v>34</v>
      </c>
    </row>
    <row r="399" spans="1:17" x14ac:dyDescent="0.25">
      <c r="A399">
        <v>398</v>
      </c>
      <c r="F399">
        <v>61.424114000000003</v>
      </c>
      <c r="G399" s="4">
        <v>3</v>
      </c>
      <c r="H399">
        <v>59.623801999999998</v>
      </c>
      <c r="I399" s="5">
        <v>4</v>
      </c>
      <c r="P399">
        <v>2</v>
      </c>
      <c r="Q399" t="str">
        <f t="shared" si="7"/>
        <v>34</v>
      </c>
    </row>
    <row r="400" spans="1:17" x14ac:dyDescent="0.25">
      <c r="A400">
        <v>399</v>
      </c>
      <c r="F400">
        <v>61.402453999999999</v>
      </c>
      <c r="G400" s="4">
        <v>3</v>
      </c>
      <c r="H400">
        <v>59.626826999999999</v>
      </c>
      <c r="I400" s="5">
        <v>4</v>
      </c>
      <c r="P400">
        <v>2</v>
      </c>
      <c r="Q400" t="str">
        <f t="shared" si="7"/>
        <v>34</v>
      </c>
    </row>
    <row r="401" spans="1:17" x14ac:dyDescent="0.25">
      <c r="A401">
        <v>400</v>
      </c>
      <c r="B401">
        <v>44.097082999999998</v>
      </c>
      <c r="C401" s="2">
        <v>1</v>
      </c>
      <c r="F401">
        <v>61.432239000000003</v>
      </c>
      <c r="G401" s="4">
        <v>3</v>
      </c>
      <c r="H401">
        <v>59.647865000000003</v>
      </c>
      <c r="I401" s="5">
        <v>4</v>
      </c>
      <c r="P401">
        <v>3</v>
      </c>
      <c r="Q401" t="str">
        <f t="shared" si="7"/>
        <v>134</v>
      </c>
    </row>
    <row r="402" spans="1:17" x14ac:dyDescent="0.25">
      <c r="A402">
        <v>401</v>
      </c>
      <c r="B402">
        <v>44.027290000000001</v>
      </c>
      <c r="C402" s="2">
        <v>1</v>
      </c>
      <c r="F402">
        <v>61.360263000000003</v>
      </c>
      <c r="G402" s="4">
        <v>3</v>
      </c>
      <c r="H402">
        <v>59.691409</v>
      </c>
      <c r="I402" s="5">
        <v>4</v>
      </c>
      <c r="P402">
        <v>3</v>
      </c>
      <c r="Q402" t="str">
        <f t="shared" si="7"/>
        <v>134</v>
      </c>
    </row>
    <row r="403" spans="1:17" x14ac:dyDescent="0.25">
      <c r="A403">
        <v>402</v>
      </c>
      <c r="B403">
        <v>44.006720999999999</v>
      </c>
      <c r="C403" s="2">
        <v>1</v>
      </c>
      <c r="F403">
        <v>61.462139000000001</v>
      </c>
      <c r="G403" s="4">
        <v>3</v>
      </c>
      <c r="H403">
        <v>59.684375000000003</v>
      </c>
      <c r="I403" s="5">
        <v>4</v>
      </c>
      <c r="P403">
        <v>3</v>
      </c>
      <c r="Q403" t="str">
        <f t="shared" si="7"/>
        <v>134</v>
      </c>
    </row>
    <row r="404" spans="1:17" x14ac:dyDescent="0.25">
      <c r="A404">
        <v>403</v>
      </c>
      <c r="B404">
        <v>44.070678000000001</v>
      </c>
      <c r="C404" s="2">
        <v>1</v>
      </c>
      <c r="H404">
        <v>59.651251999999999</v>
      </c>
      <c r="I404" s="5">
        <v>4</v>
      </c>
      <c r="P404">
        <v>2</v>
      </c>
      <c r="Q404" t="str">
        <f t="shared" si="7"/>
        <v>14</v>
      </c>
    </row>
    <row r="405" spans="1:17" x14ac:dyDescent="0.25">
      <c r="A405">
        <v>404</v>
      </c>
      <c r="B405">
        <v>44.092708000000002</v>
      </c>
      <c r="C405" s="2">
        <v>1</v>
      </c>
      <c r="P405">
        <v>1</v>
      </c>
      <c r="Q405" t="str">
        <f t="shared" si="7"/>
        <v>1</v>
      </c>
    </row>
    <row r="406" spans="1:17" x14ac:dyDescent="0.25">
      <c r="A406">
        <v>405</v>
      </c>
      <c r="B406">
        <v>44.092081999999998</v>
      </c>
      <c r="C406" s="2">
        <v>1</v>
      </c>
      <c r="P406">
        <v>1</v>
      </c>
      <c r="Q406" t="str">
        <f t="shared" si="7"/>
        <v>1</v>
      </c>
    </row>
    <row r="407" spans="1:17" x14ac:dyDescent="0.25">
      <c r="A407">
        <v>406</v>
      </c>
      <c r="B407">
        <v>44.098486999999999</v>
      </c>
      <c r="C407" s="2">
        <v>1</v>
      </c>
      <c r="P407">
        <v>1</v>
      </c>
      <c r="Q407" t="str">
        <f t="shared" si="7"/>
        <v>1</v>
      </c>
    </row>
    <row r="408" spans="1:17" x14ac:dyDescent="0.25">
      <c r="A408">
        <v>407</v>
      </c>
      <c r="B408">
        <v>44.067134000000003</v>
      </c>
      <c r="C408" s="2">
        <v>1</v>
      </c>
      <c r="P408">
        <v>1</v>
      </c>
      <c r="Q408" t="str">
        <f t="shared" si="7"/>
        <v>1</v>
      </c>
    </row>
    <row r="409" spans="1:17" x14ac:dyDescent="0.25">
      <c r="A409">
        <v>408</v>
      </c>
      <c r="B409">
        <v>44.030470999999999</v>
      </c>
      <c r="C409" s="2">
        <v>1</v>
      </c>
      <c r="P409">
        <v>1</v>
      </c>
      <c r="Q409" t="str">
        <f t="shared" si="7"/>
        <v>1</v>
      </c>
    </row>
    <row r="410" spans="1:17" x14ac:dyDescent="0.25">
      <c r="A410">
        <v>409</v>
      </c>
      <c r="B410">
        <v>44.097082999999998</v>
      </c>
      <c r="C410" s="2">
        <v>1</v>
      </c>
      <c r="D410">
        <v>34.765937000000001</v>
      </c>
      <c r="E410" s="3">
        <v>2</v>
      </c>
      <c r="P410">
        <v>2</v>
      </c>
      <c r="Q410" t="str">
        <f t="shared" si="7"/>
        <v>12</v>
      </c>
    </row>
    <row r="411" spans="1:17" x14ac:dyDescent="0.25">
      <c r="A411">
        <v>410</v>
      </c>
      <c r="D411">
        <v>34.712915000000002</v>
      </c>
      <c r="E411" s="3">
        <v>2</v>
      </c>
      <c r="P411">
        <v>1</v>
      </c>
      <c r="Q411" t="str">
        <f t="shared" si="7"/>
        <v>2</v>
      </c>
    </row>
    <row r="412" spans="1:17" x14ac:dyDescent="0.25">
      <c r="A412">
        <v>411</v>
      </c>
      <c r="D412">
        <v>34.735832000000002</v>
      </c>
      <c r="E412" s="3">
        <v>2</v>
      </c>
      <c r="P412">
        <v>1</v>
      </c>
      <c r="Q412" t="str">
        <f t="shared" si="7"/>
        <v>2</v>
      </c>
    </row>
    <row r="413" spans="1:17" x14ac:dyDescent="0.25">
      <c r="A413">
        <v>412</v>
      </c>
      <c r="D413">
        <v>34.737656999999999</v>
      </c>
      <c r="E413" s="3">
        <v>2</v>
      </c>
      <c r="P413">
        <v>1</v>
      </c>
      <c r="Q413" t="str">
        <f t="shared" si="7"/>
        <v>2</v>
      </c>
    </row>
    <row r="414" spans="1:17" x14ac:dyDescent="0.25">
      <c r="A414">
        <v>413</v>
      </c>
      <c r="D414">
        <v>34.740312000000003</v>
      </c>
      <c r="E414" s="3">
        <v>2</v>
      </c>
      <c r="P414">
        <v>1</v>
      </c>
      <c r="Q414" t="str">
        <f t="shared" si="7"/>
        <v>2</v>
      </c>
    </row>
    <row r="415" spans="1:17" x14ac:dyDescent="0.25">
      <c r="A415">
        <v>414</v>
      </c>
      <c r="D415">
        <v>34.766041999999999</v>
      </c>
      <c r="E415" s="3">
        <v>2</v>
      </c>
      <c r="P415">
        <v>1</v>
      </c>
      <c r="Q415" t="str">
        <f t="shared" si="7"/>
        <v>2</v>
      </c>
    </row>
    <row r="416" spans="1:17" x14ac:dyDescent="0.25">
      <c r="A416">
        <v>415</v>
      </c>
      <c r="D416">
        <v>34.746406</v>
      </c>
      <c r="E416" s="3">
        <v>2</v>
      </c>
      <c r="P416">
        <v>1</v>
      </c>
      <c r="Q416" t="str">
        <f t="shared" si="7"/>
        <v>2</v>
      </c>
    </row>
    <row r="417" spans="1:17" x14ac:dyDescent="0.25">
      <c r="A417">
        <v>416</v>
      </c>
      <c r="D417">
        <v>34.748907000000003</v>
      </c>
      <c r="E417" s="3">
        <v>2</v>
      </c>
      <c r="F417">
        <v>36.782550000000001</v>
      </c>
      <c r="G417" s="4">
        <v>3</v>
      </c>
      <c r="P417">
        <v>2</v>
      </c>
      <c r="Q417" t="str">
        <f t="shared" si="7"/>
        <v>23</v>
      </c>
    </row>
    <row r="418" spans="1:17" x14ac:dyDescent="0.25">
      <c r="A418">
        <v>417</v>
      </c>
      <c r="D418">
        <v>34.765937000000001</v>
      </c>
      <c r="E418" s="3">
        <v>2</v>
      </c>
      <c r="F418">
        <v>36.758384</v>
      </c>
      <c r="G418" s="4">
        <v>3</v>
      </c>
      <c r="P418">
        <v>2</v>
      </c>
      <c r="Q418" t="str">
        <f t="shared" si="7"/>
        <v>23</v>
      </c>
    </row>
    <row r="419" spans="1:17" x14ac:dyDescent="0.25">
      <c r="A419">
        <v>418</v>
      </c>
      <c r="F419">
        <v>36.773697999999996</v>
      </c>
      <c r="G419" s="4">
        <v>3</v>
      </c>
      <c r="P419">
        <v>1</v>
      </c>
      <c r="Q419" t="str">
        <f t="shared" si="7"/>
        <v>3</v>
      </c>
    </row>
    <row r="420" spans="1:17" x14ac:dyDescent="0.25">
      <c r="A420">
        <v>419</v>
      </c>
      <c r="F420">
        <v>36.774428999999998</v>
      </c>
      <c r="G420" s="4">
        <v>3</v>
      </c>
      <c r="H420">
        <v>34.168542000000002</v>
      </c>
      <c r="I420" s="5">
        <v>4</v>
      </c>
      <c r="P420">
        <v>2</v>
      </c>
      <c r="Q420" t="str">
        <f t="shared" si="7"/>
        <v>34</v>
      </c>
    </row>
    <row r="421" spans="1:17" x14ac:dyDescent="0.25">
      <c r="A421">
        <v>420</v>
      </c>
      <c r="F421">
        <v>36.809947000000001</v>
      </c>
      <c r="G421" s="4">
        <v>3</v>
      </c>
      <c r="H421">
        <v>34.161094000000006</v>
      </c>
      <c r="I421" s="5">
        <v>4</v>
      </c>
      <c r="P421">
        <v>2</v>
      </c>
      <c r="Q421" t="str">
        <f t="shared" si="7"/>
        <v>34</v>
      </c>
    </row>
    <row r="422" spans="1:17" x14ac:dyDescent="0.25">
      <c r="A422">
        <v>421</v>
      </c>
      <c r="F422">
        <v>36.798490000000001</v>
      </c>
      <c r="G422" s="4">
        <v>3</v>
      </c>
      <c r="H422">
        <v>34.145781999999997</v>
      </c>
      <c r="I422" s="5">
        <v>4</v>
      </c>
      <c r="P422">
        <v>2</v>
      </c>
      <c r="Q422" t="str">
        <f t="shared" si="7"/>
        <v>34</v>
      </c>
    </row>
    <row r="423" spans="1:17" x14ac:dyDescent="0.25">
      <c r="A423">
        <v>422</v>
      </c>
      <c r="B423">
        <v>21.846979000000005</v>
      </c>
      <c r="C423" s="2">
        <v>1</v>
      </c>
      <c r="F423">
        <v>36.807292000000004</v>
      </c>
      <c r="G423" s="4">
        <v>3</v>
      </c>
      <c r="H423">
        <v>34.162447999999998</v>
      </c>
      <c r="I423" s="5">
        <v>4</v>
      </c>
      <c r="P423">
        <v>3</v>
      </c>
      <c r="Q423" t="str">
        <f t="shared" si="7"/>
        <v>134</v>
      </c>
    </row>
    <row r="424" spans="1:17" x14ac:dyDescent="0.25">
      <c r="A424">
        <v>423</v>
      </c>
      <c r="B424">
        <v>21.819946999999999</v>
      </c>
      <c r="C424" s="2">
        <v>1</v>
      </c>
      <c r="F424">
        <v>36.798750999999996</v>
      </c>
      <c r="G424" s="4">
        <v>3</v>
      </c>
      <c r="H424">
        <v>34.154012000000002</v>
      </c>
      <c r="I424" s="5">
        <v>4</v>
      </c>
      <c r="P424">
        <v>3</v>
      </c>
      <c r="Q424" t="str">
        <f t="shared" si="7"/>
        <v>134</v>
      </c>
    </row>
    <row r="425" spans="1:17" x14ac:dyDescent="0.25">
      <c r="A425">
        <v>424</v>
      </c>
      <c r="B425">
        <v>21.824583000000004</v>
      </c>
      <c r="C425" s="2">
        <v>1</v>
      </c>
      <c r="F425">
        <v>36.791353000000001</v>
      </c>
      <c r="G425" s="4">
        <v>3</v>
      </c>
      <c r="H425">
        <v>34.073228</v>
      </c>
      <c r="I425" s="5">
        <v>4</v>
      </c>
      <c r="P425">
        <v>3</v>
      </c>
      <c r="Q425" t="str">
        <f t="shared" si="7"/>
        <v>134</v>
      </c>
    </row>
    <row r="426" spans="1:17" x14ac:dyDescent="0.25">
      <c r="A426">
        <v>425</v>
      </c>
      <c r="B426">
        <v>21.824739000000001</v>
      </c>
      <c r="C426" s="2">
        <v>1</v>
      </c>
      <c r="F426">
        <v>36.782550000000001</v>
      </c>
      <c r="G426" s="4">
        <v>3</v>
      </c>
      <c r="H426">
        <v>34.111614000000003</v>
      </c>
      <c r="I426" s="5">
        <v>4</v>
      </c>
      <c r="P426">
        <v>3</v>
      </c>
      <c r="Q426" t="str">
        <f t="shared" si="7"/>
        <v>134</v>
      </c>
    </row>
    <row r="427" spans="1:17" x14ac:dyDescent="0.25">
      <c r="A427">
        <v>426</v>
      </c>
      <c r="B427">
        <v>21.831927</v>
      </c>
      <c r="C427" s="2">
        <v>1</v>
      </c>
      <c r="H427">
        <v>34.142134999999996</v>
      </c>
      <c r="I427" s="5">
        <v>4</v>
      </c>
      <c r="P427">
        <v>2</v>
      </c>
      <c r="Q427" t="str">
        <f t="shared" si="7"/>
        <v>14</v>
      </c>
    </row>
    <row r="428" spans="1:17" x14ac:dyDescent="0.25">
      <c r="A428">
        <v>427</v>
      </c>
      <c r="B428">
        <v>21.828489000000005</v>
      </c>
      <c r="C428" s="2">
        <v>1</v>
      </c>
      <c r="H428">
        <v>34.168542000000002</v>
      </c>
      <c r="I428" s="5">
        <v>4</v>
      </c>
      <c r="P428">
        <v>2</v>
      </c>
      <c r="Q428" t="str">
        <f t="shared" si="7"/>
        <v>14</v>
      </c>
    </row>
    <row r="429" spans="1:17" x14ac:dyDescent="0.25">
      <c r="A429">
        <v>428</v>
      </c>
      <c r="B429">
        <v>21.856458000000003</v>
      </c>
      <c r="C429" s="2">
        <v>1</v>
      </c>
      <c r="H429">
        <v>34.168542000000002</v>
      </c>
      <c r="I429" s="5">
        <v>4</v>
      </c>
      <c r="P429">
        <v>2</v>
      </c>
      <c r="Q429" t="str">
        <f t="shared" si="7"/>
        <v>14</v>
      </c>
    </row>
    <row r="430" spans="1:17" x14ac:dyDescent="0.25">
      <c r="A430">
        <v>429</v>
      </c>
      <c r="B430">
        <v>21.846563000000003</v>
      </c>
      <c r="C430" s="2">
        <v>1</v>
      </c>
      <c r="P430">
        <v>1</v>
      </c>
      <c r="Q430" t="str">
        <f t="shared" si="7"/>
        <v>1</v>
      </c>
    </row>
    <row r="431" spans="1:17" x14ac:dyDescent="0.25">
      <c r="A431">
        <v>430</v>
      </c>
      <c r="B431">
        <v>21.839427000000001</v>
      </c>
      <c r="C431" s="2">
        <v>1</v>
      </c>
      <c r="P431">
        <v>1</v>
      </c>
      <c r="Q431" t="str">
        <f t="shared" si="7"/>
        <v>1</v>
      </c>
    </row>
    <row r="432" spans="1:17" x14ac:dyDescent="0.25">
      <c r="A432">
        <v>431</v>
      </c>
      <c r="B432">
        <v>21.846979000000005</v>
      </c>
      <c r="C432" s="2">
        <v>1</v>
      </c>
      <c r="D432">
        <v>15.795573000000005</v>
      </c>
      <c r="E432" s="3">
        <v>2</v>
      </c>
      <c r="P432">
        <v>2</v>
      </c>
      <c r="Q432" t="str">
        <f t="shared" si="7"/>
        <v>12</v>
      </c>
    </row>
    <row r="433" spans="1:17" x14ac:dyDescent="0.25">
      <c r="A433">
        <v>432</v>
      </c>
      <c r="B433">
        <v>21.846979000000005</v>
      </c>
      <c r="C433" s="2">
        <v>1</v>
      </c>
      <c r="D433">
        <v>15.792186999999998</v>
      </c>
      <c r="E433" s="3">
        <v>2</v>
      </c>
      <c r="P433">
        <v>2</v>
      </c>
      <c r="Q433" t="str">
        <f t="shared" si="7"/>
        <v>12</v>
      </c>
    </row>
    <row r="434" spans="1:17" x14ac:dyDescent="0.25">
      <c r="A434">
        <v>433</v>
      </c>
      <c r="B434">
        <v>21.846979000000005</v>
      </c>
      <c r="C434" s="2">
        <v>1</v>
      </c>
      <c r="D434">
        <v>15.780312000000002</v>
      </c>
      <c r="E434" s="3">
        <v>2</v>
      </c>
      <c r="P434">
        <v>2</v>
      </c>
      <c r="Q434" t="str">
        <f t="shared" si="7"/>
        <v>12</v>
      </c>
    </row>
    <row r="435" spans="1:17" x14ac:dyDescent="0.25">
      <c r="A435">
        <v>434</v>
      </c>
      <c r="D435">
        <v>15.778385</v>
      </c>
      <c r="E435" s="3">
        <v>2</v>
      </c>
      <c r="P435">
        <v>1</v>
      </c>
      <c r="Q435" t="str">
        <f t="shared" si="7"/>
        <v>2</v>
      </c>
    </row>
    <row r="436" spans="1:17" x14ac:dyDescent="0.25">
      <c r="A436">
        <v>435</v>
      </c>
      <c r="D436">
        <v>15.795573000000005</v>
      </c>
      <c r="E436" s="3">
        <v>2</v>
      </c>
      <c r="J436">
        <v>39.251871999999999</v>
      </c>
      <c r="K436" t="s">
        <v>22</v>
      </c>
      <c r="Q436" t="str">
        <f t="shared" si="7"/>
        <v>2</v>
      </c>
    </row>
    <row r="437" spans="1:17" x14ac:dyDescent="0.25">
      <c r="A437">
        <v>436</v>
      </c>
      <c r="Q437" t="str">
        <f t="shared" si="7"/>
        <v/>
      </c>
    </row>
    <row r="438" spans="1:17" x14ac:dyDescent="0.25">
      <c r="A438">
        <v>437</v>
      </c>
      <c r="J438">
        <v>39.212760000000003</v>
      </c>
      <c r="K438" t="s">
        <v>22</v>
      </c>
      <c r="Q438" t="str">
        <f t="shared" si="7"/>
        <v/>
      </c>
    </row>
    <row r="439" spans="1:17" x14ac:dyDescent="0.25">
      <c r="A439">
        <v>438</v>
      </c>
      <c r="D439">
        <v>58.498125999999999</v>
      </c>
      <c r="E439" s="3">
        <v>2</v>
      </c>
      <c r="P439">
        <v>1</v>
      </c>
      <c r="Q439" t="str">
        <f t="shared" si="7"/>
        <v>2</v>
      </c>
    </row>
    <row r="440" spans="1:17" x14ac:dyDescent="0.25">
      <c r="A440">
        <v>439</v>
      </c>
      <c r="D440">
        <v>58.495941000000002</v>
      </c>
      <c r="E440" s="3">
        <v>2</v>
      </c>
      <c r="P440">
        <v>1</v>
      </c>
      <c r="Q440" t="str">
        <f t="shared" si="7"/>
        <v>2</v>
      </c>
    </row>
    <row r="441" spans="1:17" x14ac:dyDescent="0.25">
      <c r="A441">
        <v>440</v>
      </c>
      <c r="D441">
        <v>58.515472000000003</v>
      </c>
      <c r="E441" s="3">
        <v>2</v>
      </c>
      <c r="P441">
        <v>1</v>
      </c>
      <c r="Q441" t="str">
        <f t="shared" si="7"/>
        <v>2</v>
      </c>
    </row>
    <row r="442" spans="1:17" x14ac:dyDescent="0.25">
      <c r="A442">
        <v>441</v>
      </c>
      <c r="D442">
        <v>58.501356999999999</v>
      </c>
      <c r="E442" s="3">
        <v>2</v>
      </c>
      <c r="P442">
        <v>1</v>
      </c>
      <c r="Q442" t="str">
        <f t="shared" si="7"/>
        <v>2</v>
      </c>
    </row>
    <row r="443" spans="1:17" x14ac:dyDescent="0.25">
      <c r="A443">
        <v>442</v>
      </c>
      <c r="D443">
        <v>58.473334999999999</v>
      </c>
      <c r="E443" s="3">
        <v>2</v>
      </c>
      <c r="P443">
        <v>1</v>
      </c>
      <c r="Q443" t="str">
        <f t="shared" si="7"/>
        <v>2</v>
      </c>
    </row>
    <row r="444" spans="1:17" x14ac:dyDescent="0.25">
      <c r="A444">
        <v>443</v>
      </c>
      <c r="D444">
        <v>58.497138</v>
      </c>
      <c r="E444" s="3">
        <v>2</v>
      </c>
      <c r="F444">
        <v>51.372501</v>
      </c>
      <c r="G444" s="4">
        <v>3</v>
      </c>
      <c r="P444">
        <v>2</v>
      </c>
      <c r="Q444" t="str">
        <f t="shared" si="7"/>
        <v>23</v>
      </c>
    </row>
    <row r="445" spans="1:17" x14ac:dyDescent="0.25">
      <c r="A445">
        <v>444</v>
      </c>
      <c r="D445">
        <v>58.516303000000001</v>
      </c>
      <c r="E445" s="3">
        <v>2</v>
      </c>
      <c r="F445">
        <v>51.401561000000001</v>
      </c>
      <c r="G445" s="4">
        <v>3</v>
      </c>
      <c r="P445">
        <v>2</v>
      </c>
      <c r="Q445" t="str">
        <f t="shared" si="7"/>
        <v>23</v>
      </c>
    </row>
    <row r="446" spans="1:17" x14ac:dyDescent="0.25">
      <c r="A446">
        <v>445</v>
      </c>
      <c r="D446">
        <v>58.518751999999999</v>
      </c>
      <c r="E446" s="3">
        <v>2</v>
      </c>
      <c r="F446">
        <v>51.374011000000003</v>
      </c>
      <c r="G446" s="4">
        <v>3</v>
      </c>
      <c r="P446">
        <v>2</v>
      </c>
      <c r="Q446" t="str">
        <f t="shared" si="7"/>
        <v>23</v>
      </c>
    </row>
    <row r="447" spans="1:17" x14ac:dyDescent="0.25">
      <c r="A447">
        <v>446</v>
      </c>
      <c r="D447">
        <v>58.524428999999998</v>
      </c>
      <c r="E447" s="3">
        <v>2</v>
      </c>
      <c r="F447">
        <v>51.391925000000001</v>
      </c>
      <c r="G447" s="4">
        <v>3</v>
      </c>
      <c r="P447">
        <v>2</v>
      </c>
      <c r="Q447" t="str">
        <f t="shared" si="7"/>
        <v>23</v>
      </c>
    </row>
    <row r="448" spans="1:17" x14ac:dyDescent="0.25">
      <c r="A448">
        <v>447</v>
      </c>
      <c r="D448">
        <v>58.611144000000003</v>
      </c>
      <c r="E448" s="3">
        <v>2</v>
      </c>
      <c r="F448">
        <v>51.378906000000001</v>
      </c>
      <c r="G448" s="4">
        <v>3</v>
      </c>
      <c r="P448">
        <v>2</v>
      </c>
      <c r="Q448" t="str">
        <f t="shared" si="7"/>
        <v>23</v>
      </c>
    </row>
    <row r="449" spans="1:17" x14ac:dyDescent="0.25">
      <c r="A449">
        <v>448</v>
      </c>
      <c r="D449">
        <v>58.498125999999999</v>
      </c>
      <c r="E449" s="3">
        <v>2</v>
      </c>
      <c r="F449">
        <v>51.363596999999999</v>
      </c>
      <c r="G449" s="4">
        <v>3</v>
      </c>
      <c r="P449">
        <v>2</v>
      </c>
      <c r="Q449" t="str">
        <f t="shared" si="7"/>
        <v>23</v>
      </c>
    </row>
    <row r="450" spans="1:17" x14ac:dyDescent="0.25">
      <c r="A450">
        <v>449</v>
      </c>
      <c r="F450">
        <v>51.365366999999999</v>
      </c>
      <c r="G450" s="4">
        <v>3</v>
      </c>
      <c r="P450">
        <v>1</v>
      </c>
      <c r="Q450" t="str">
        <f t="shared" ref="Q450:Q513" si="8">CONCATENATE(C450,E450,G450,I450)</f>
        <v>3</v>
      </c>
    </row>
    <row r="451" spans="1:17" x14ac:dyDescent="0.25">
      <c r="A451">
        <v>450</v>
      </c>
      <c r="F451">
        <v>51.353335999999999</v>
      </c>
      <c r="G451" s="4">
        <v>3</v>
      </c>
      <c r="P451">
        <v>1</v>
      </c>
      <c r="Q451" t="str">
        <f t="shared" si="8"/>
        <v>3</v>
      </c>
    </row>
    <row r="452" spans="1:17" x14ac:dyDescent="0.25">
      <c r="A452">
        <v>451</v>
      </c>
      <c r="F452">
        <v>51.372501</v>
      </c>
      <c r="G452" s="4">
        <v>3</v>
      </c>
      <c r="H452">
        <v>59.670833000000002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F453">
        <v>51.372501</v>
      </c>
      <c r="G453" s="4">
        <v>3</v>
      </c>
      <c r="H453">
        <v>59.672241</v>
      </c>
      <c r="I453" s="5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H454">
        <v>59.678020000000004</v>
      </c>
      <c r="I454" s="5">
        <v>4</v>
      </c>
      <c r="P454">
        <v>1</v>
      </c>
      <c r="Q454" t="str">
        <f t="shared" si="8"/>
        <v>4</v>
      </c>
    </row>
    <row r="455" spans="1:17" x14ac:dyDescent="0.25">
      <c r="A455">
        <v>454</v>
      </c>
      <c r="B455">
        <v>72.607132000000007</v>
      </c>
      <c r="C455" s="2">
        <v>1</v>
      </c>
      <c r="H455">
        <v>59.681407</v>
      </c>
      <c r="I455" s="5">
        <v>4</v>
      </c>
      <c r="P455">
        <v>2</v>
      </c>
      <c r="Q455" t="str">
        <f t="shared" si="8"/>
        <v>14</v>
      </c>
    </row>
    <row r="456" spans="1:17" x14ac:dyDescent="0.25">
      <c r="A456">
        <v>455</v>
      </c>
      <c r="B456">
        <v>72.614141000000004</v>
      </c>
      <c r="C456" s="2">
        <v>1</v>
      </c>
      <c r="H456">
        <v>59.683387000000003</v>
      </c>
      <c r="I456" s="5">
        <v>4</v>
      </c>
      <c r="P456">
        <v>2</v>
      </c>
      <c r="Q456" t="str">
        <f t="shared" si="8"/>
        <v>14</v>
      </c>
    </row>
    <row r="457" spans="1:17" x14ac:dyDescent="0.25">
      <c r="A457">
        <v>456</v>
      </c>
      <c r="B457">
        <v>72.631405000000001</v>
      </c>
      <c r="C457" s="2">
        <v>1</v>
      </c>
      <c r="H457">
        <v>59.758178000000001</v>
      </c>
      <c r="I457" s="5">
        <v>4</v>
      </c>
      <c r="P457">
        <v>2</v>
      </c>
      <c r="Q457" t="str">
        <f t="shared" si="8"/>
        <v>14</v>
      </c>
    </row>
    <row r="458" spans="1:17" x14ac:dyDescent="0.25">
      <c r="A458">
        <v>457</v>
      </c>
      <c r="B458">
        <v>72.646918000000014</v>
      </c>
      <c r="C458" s="2">
        <v>1</v>
      </c>
      <c r="H458">
        <v>59.770831000000001</v>
      </c>
      <c r="I458" s="5">
        <v>4</v>
      </c>
      <c r="P458">
        <v>2</v>
      </c>
      <c r="Q458" t="str">
        <f t="shared" si="8"/>
        <v>14</v>
      </c>
    </row>
    <row r="459" spans="1:17" x14ac:dyDescent="0.25">
      <c r="A459">
        <v>458</v>
      </c>
      <c r="B459">
        <v>72.638002</v>
      </c>
      <c r="C459" s="2">
        <v>1</v>
      </c>
      <c r="H459">
        <v>59.670833000000002</v>
      </c>
      <c r="I459" s="5">
        <v>4</v>
      </c>
      <c r="P459">
        <v>2</v>
      </c>
      <c r="Q459" t="str">
        <f t="shared" si="8"/>
        <v>14</v>
      </c>
    </row>
    <row r="460" spans="1:17" x14ac:dyDescent="0.25">
      <c r="A460">
        <v>459</v>
      </c>
      <c r="B460">
        <v>72.620995000000008</v>
      </c>
      <c r="C460" s="2">
        <v>1</v>
      </c>
      <c r="P460">
        <v>1</v>
      </c>
      <c r="Q460" t="str">
        <f t="shared" si="8"/>
        <v>1</v>
      </c>
    </row>
    <row r="461" spans="1:17" x14ac:dyDescent="0.25">
      <c r="A461">
        <v>460</v>
      </c>
      <c r="B461">
        <v>72.605483000000007</v>
      </c>
      <c r="C461" s="2">
        <v>1</v>
      </c>
      <c r="P461">
        <v>1</v>
      </c>
      <c r="Q461" t="str">
        <f t="shared" si="8"/>
        <v>1</v>
      </c>
    </row>
    <row r="462" spans="1:17" x14ac:dyDescent="0.25">
      <c r="A462">
        <v>461</v>
      </c>
      <c r="B462">
        <v>72.618676000000008</v>
      </c>
      <c r="C462" s="2">
        <v>1</v>
      </c>
      <c r="D462">
        <v>78.303190000000001</v>
      </c>
      <c r="E462" s="3">
        <v>2</v>
      </c>
      <c r="P462">
        <v>2</v>
      </c>
      <c r="Q462" t="str">
        <f t="shared" si="8"/>
        <v>12</v>
      </c>
    </row>
    <row r="463" spans="1:17" x14ac:dyDescent="0.25">
      <c r="A463">
        <v>462</v>
      </c>
      <c r="B463">
        <v>72.629241000000007</v>
      </c>
      <c r="C463" s="2">
        <v>1</v>
      </c>
      <c r="D463">
        <v>78.30334400000001</v>
      </c>
      <c r="E463" s="3">
        <v>2</v>
      </c>
      <c r="P463">
        <v>2</v>
      </c>
      <c r="Q463" t="str">
        <f t="shared" si="8"/>
        <v>12</v>
      </c>
    </row>
    <row r="464" spans="1:17" x14ac:dyDescent="0.25">
      <c r="A464">
        <v>463</v>
      </c>
      <c r="B464">
        <v>72.828271000000001</v>
      </c>
      <c r="C464" s="2">
        <v>1</v>
      </c>
      <c r="D464">
        <v>78.292109000000011</v>
      </c>
      <c r="E464" s="3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D465">
        <v>78.29638700000001</v>
      </c>
      <c r="E465" s="3">
        <v>2</v>
      </c>
      <c r="P465">
        <v>1</v>
      </c>
      <c r="Q465" t="str">
        <f t="shared" si="8"/>
        <v>2</v>
      </c>
    </row>
    <row r="466" spans="1:17" x14ac:dyDescent="0.25">
      <c r="A466">
        <v>465</v>
      </c>
      <c r="D466">
        <v>78.269950000000009</v>
      </c>
      <c r="E466" s="3">
        <v>2</v>
      </c>
      <c r="P466">
        <v>1</v>
      </c>
      <c r="Q466" t="str">
        <f t="shared" si="8"/>
        <v>2</v>
      </c>
    </row>
    <row r="467" spans="1:17" x14ac:dyDescent="0.25">
      <c r="A467">
        <v>466</v>
      </c>
      <c r="D467">
        <v>78.25278800000001</v>
      </c>
      <c r="E467" s="3">
        <v>2</v>
      </c>
      <c r="P467">
        <v>1</v>
      </c>
      <c r="Q467" t="str">
        <f t="shared" si="8"/>
        <v>2</v>
      </c>
    </row>
    <row r="468" spans="1:17" x14ac:dyDescent="0.25">
      <c r="A468">
        <v>467</v>
      </c>
      <c r="D468">
        <v>78.24284200000001</v>
      </c>
      <c r="E468" s="3">
        <v>2</v>
      </c>
      <c r="P468">
        <v>1</v>
      </c>
      <c r="Q468" t="str">
        <f t="shared" si="8"/>
        <v>2</v>
      </c>
    </row>
    <row r="469" spans="1:17" x14ac:dyDescent="0.25">
      <c r="A469">
        <v>468</v>
      </c>
      <c r="D469">
        <v>78.201252000000011</v>
      </c>
      <c r="E469" s="3">
        <v>2</v>
      </c>
      <c r="F469">
        <v>76.442193000000003</v>
      </c>
      <c r="G469" s="4">
        <v>3</v>
      </c>
      <c r="P469">
        <v>2</v>
      </c>
      <c r="Q469" t="str">
        <f t="shared" si="8"/>
        <v>23</v>
      </c>
    </row>
    <row r="470" spans="1:17" x14ac:dyDescent="0.25">
      <c r="A470">
        <v>469</v>
      </c>
      <c r="D470">
        <v>78.176670000000001</v>
      </c>
      <c r="E470" s="3">
        <v>2</v>
      </c>
      <c r="F470">
        <v>76.421940000000006</v>
      </c>
      <c r="G470" s="4">
        <v>3</v>
      </c>
      <c r="P470">
        <v>2</v>
      </c>
      <c r="Q470" t="str">
        <f t="shared" si="8"/>
        <v>23</v>
      </c>
    </row>
    <row r="471" spans="1:17" x14ac:dyDescent="0.25">
      <c r="A471">
        <v>470</v>
      </c>
      <c r="D471">
        <v>78.303190000000001</v>
      </c>
      <c r="E471" s="3">
        <v>2</v>
      </c>
      <c r="F471">
        <v>76.356335000000001</v>
      </c>
      <c r="G471" s="4">
        <v>3</v>
      </c>
      <c r="H471">
        <v>77.638125000000002</v>
      </c>
      <c r="I471" s="5">
        <v>4</v>
      </c>
      <c r="P471">
        <v>3</v>
      </c>
      <c r="Q471" t="str">
        <f t="shared" si="8"/>
        <v>234</v>
      </c>
    </row>
    <row r="472" spans="1:17" x14ac:dyDescent="0.25">
      <c r="A472">
        <v>471</v>
      </c>
      <c r="F472">
        <v>76.367261000000013</v>
      </c>
      <c r="G472" s="4">
        <v>3</v>
      </c>
      <c r="H472">
        <v>77.626478000000006</v>
      </c>
      <c r="I472" s="5">
        <v>4</v>
      </c>
      <c r="P472">
        <v>2</v>
      </c>
      <c r="Q472" t="str">
        <f t="shared" si="8"/>
        <v>34</v>
      </c>
    </row>
    <row r="473" spans="1:17" x14ac:dyDescent="0.25">
      <c r="A473">
        <v>472</v>
      </c>
      <c r="F473">
        <v>76.365302000000014</v>
      </c>
      <c r="G473" s="4">
        <v>3</v>
      </c>
      <c r="H473">
        <v>77.598546000000013</v>
      </c>
      <c r="I473" s="5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76.389421000000013</v>
      </c>
      <c r="G474" s="4">
        <v>3</v>
      </c>
      <c r="H474">
        <v>77.613233000000008</v>
      </c>
      <c r="I474" s="5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76.366178000000005</v>
      </c>
      <c r="G475" s="4">
        <v>3</v>
      </c>
      <c r="H475">
        <v>77.613027000000002</v>
      </c>
      <c r="I475" s="5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76.357108000000011</v>
      </c>
      <c r="G476" s="4">
        <v>3</v>
      </c>
      <c r="H476">
        <v>77.623953</v>
      </c>
      <c r="I476" s="5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76.330825000000004</v>
      </c>
      <c r="G477" s="4">
        <v>3</v>
      </c>
      <c r="H477">
        <v>77.62807500000001</v>
      </c>
      <c r="I477" s="5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B478">
        <v>91.942045000000007</v>
      </c>
      <c r="C478" s="2">
        <v>1</v>
      </c>
      <c r="F478">
        <v>76.329898000000014</v>
      </c>
      <c r="G478" s="4">
        <v>3</v>
      </c>
      <c r="H478">
        <v>77.612924000000007</v>
      </c>
      <c r="I478" s="5">
        <v>4</v>
      </c>
      <c r="P478">
        <v>3</v>
      </c>
      <c r="Q478" t="str">
        <f t="shared" si="8"/>
        <v>134</v>
      </c>
    </row>
    <row r="479" spans="1:17" x14ac:dyDescent="0.25">
      <c r="A479">
        <v>478</v>
      </c>
      <c r="B479">
        <v>91.930345000000003</v>
      </c>
      <c r="C479" s="2">
        <v>1</v>
      </c>
      <c r="F479">
        <v>76.442193000000003</v>
      </c>
      <c r="G479" s="4">
        <v>3</v>
      </c>
      <c r="H479">
        <v>77.638125000000002</v>
      </c>
      <c r="I479" s="5">
        <v>4</v>
      </c>
      <c r="P479">
        <v>3</v>
      </c>
      <c r="Q479" t="str">
        <f t="shared" si="8"/>
        <v>134</v>
      </c>
    </row>
    <row r="480" spans="1:17" x14ac:dyDescent="0.25">
      <c r="A480">
        <v>479</v>
      </c>
      <c r="B480">
        <v>91.927150000000012</v>
      </c>
      <c r="C480" s="2">
        <v>1</v>
      </c>
      <c r="H480">
        <v>77.638125000000002</v>
      </c>
      <c r="I480" s="5">
        <v>4</v>
      </c>
      <c r="P480">
        <v>2</v>
      </c>
      <c r="Q480" t="str">
        <f t="shared" si="8"/>
        <v>14</v>
      </c>
    </row>
    <row r="481" spans="1:17" x14ac:dyDescent="0.25">
      <c r="A481">
        <v>480</v>
      </c>
      <c r="B481">
        <v>91.930448000000013</v>
      </c>
      <c r="C481" s="2">
        <v>1</v>
      </c>
      <c r="H481">
        <v>77.638125000000002</v>
      </c>
      <c r="I481" s="5">
        <v>4</v>
      </c>
      <c r="P481">
        <v>2</v>
      </c>
      <c r="Q481" t="str">
        <f t="shared" si="8"/>
        <v>14</v>
      </c>
    </row>
    <row r="482" spans="1:17" x14ac:dyDescent="0.25">
      <c r="A482">
        <v>481</v>
      </c>
      <c r="B482">
        <v>91.919729000000004</v>
      </c>
      <c r="C482" s="2">
        <v>1</v>
      </c>
      <c r="P482">
        <v>1</v>
      </c>
      <c r="Q482" t="str">
        <f t="shared" si="8"/>
        <v>1</v>
      </c>
    </row>
    <row r="483" spans="1:17" x14ac:dyDescent="0.25">
      <c r="A483">
        <v>482</v>
      </c>
      <c r="B483">
        <v>91.917875000000009</v>
      </c>
      <c r="C483" s="2">
        <v>1</v>
      </c>
      <c r="P483">
        <v>1</v>
      </c>
      <c r="Q483" t="str">
        <f t="shared" si="8"/>
        <v>1</v>
      </c>
    </row>
    <row r="484" spans="1:17" x14ac:dyDescent="0.25">
      <c r="A484">
        <v>483</v>
      </c>
      <c r="B484">
        <v>91.926532000000009</v>
      </c>
      <c r="C484" s="2">
        <v>1</v>
      </c>
      <c r="P484">
        <v>1</v>
      </c>
      <c r="Q484" t="str">
        <f t="shared" si="8"/>
        <v>1</v>
      </c>
    </row>
    <row r="485" spans="1:17" x14ac:dyDescent="0.25">
      <c r="A485">
        <v>484</v>
      </c>
      <c r="B485">
        <v>91.920244000000011</v>
      </c>
      <c r="C485" s="2">
        <v>1</v>
      </c>
      <c r="P485">
        <v>1</v>
      </c>
      <c r="Q485" t="str">
        <f t="shared" si="8"/>
        <v>1</v>
      </c>
    </row>
    <row r="486" spans="1:17" x14ac:dyDescent="0.25">
      <c r="A486">
        <v>485</v>
      </c>
      <c r="B486">
        <v>91.892415</v>
      </c>
      <c r="C486" s="2">
        <v>1</v>
      </c>
      <c r="P486">
        <v>1</v>
      </c>
      <c r="Q486" t="str">
        <f t="shared" si="8"/>
        <v>1</v>
      </c>
    </row>
    <row r="487" spans="1:17" x14ac:dyDescent="0.25">
      <c r="A487">
        <v>486</v>
      </c>
      <c r="B487">
        <v>91.942045000000007</v>
      </c>
      <c r="C487" s="2">
        <v>1</v>
      </c>
      <c r="D487">
        <v>99.078000000000003</v>
      </c>
      <c r="E487" s="3">
        <v>2</v>
      </c>
      <c r="P487">
        <v>2</v>
      </c>
      <c r="Q487" t="str">
        <f t="shared" si="8"/>
        <v>12</v>
      </c>
    </row>
    <row r="488" spans="1:17" x14ac:dyDescent="0.25">
      <c r="A488">
        <v>487</v>
      </c>
      <c r="B488">
        <v>91.942045000000007</v>
      </c>
      <c r="C488" s="2">
        <v>1</v>
      </c>
      <c r="D488">
        <v>99.078983000000008</v>
      </c>
      <c r="E488" s="3">
        <v>2</v>
      </c>
      <c r="P488">
        <v>2</v>
      </c>
      <c r="Q488" t="str">
        <f t="shared" si="8"/>
        <v>12</v>
      </c>
    </row>
    <row r="489" spans="1:17" x14ac:dyDescent="0.25">
      <c r="A489">
        <v>488</v>
      </c>
      <c r="D489">
        <v>99.054553000000013</v>
      </c>
      <c r="E489" s="3">
        <v>2</v>
      </c>
      <c r="P489">
        <v>1</v>
      </c>
      <c r="Q489" t="str">
        <f t="shared" si="8"/>
        <v>2</v>
      </c>
    </row>
    <row r="490" spans="1:17" x14ac:dyDescent="0.25">
      <c r="A490">
        <v>489</v>
      </c>
      <c r="D490">
        <v>99.048213000000004</v>
      </c>
      <c r="E490" s="3">
        <v>2</v>
      </c>
      <c r="P490">
        <v>1</v>
      </c>
      <c r="Q490" t="str">
        <f t="shared" si="8"/>
        <v>2</v>
      </c>
    </row>
    <row r="491" spans="1:17" x14ac:dyDescent="0.25">
      <c r="A491">
        <v>490</v>
      </c>
      <c r="D491">
        <v>99.02162100000001</v>
      </c>
      <c r="E491" s="3">
        <v>2</v>
      </c>
      <c r="P491">
        <v>1</v>
      </c>
      <c r="Q491" t="str">
        <f t="shared" si="8"/>
        <v>2</v>
      </c>
    </row>
    <row r="492" spans="1:17" x14ac:dyDescent="0.25">
      <c r="A492">
        <v>491</v>
      </c>
      <c r="D492">
        <v>99.014716000000007</v>
      </c>
      <c r="E492" s="3">
        <v>2</v>
      </c>
      <c r="F492">
        <v>95.744741000000005</v>
      </c>
      <c r="G492" s="4">
        <v>3</v>
      </c>
      <c r="P492">
        <v>2</v>
      </c>
      <c r="Q492" t="str">
        <f t="shared" si="8"/>
        <v>23</v>
      </c>
    </row>
    <row r="493" spans="1:17" x14ac:dyDescent="0.25">
      <c r="A493">
        <v>492</v>
      </c>
      <c r="D493">
        <v>99.013273000000012</v>
      </c>
      <c r="E493" s="3">
        <v>2</v>
      </c>
      <c r="F493">
        <v>95.751287000000005</v>
      </c>
      <c r="G493" s="4">
        <v>3</v>
      </c>
      <c r="P493">
        <v>2</v>
      </c>
      <c r="Q493" t="str">
        <f t="shared" si="8"/>
        <v>23</v>
      </c>
    </row>
    <row r="494" spans="1:17" x14ac:dyDescent="0.25">
      <c r="A494">
        <v>493</v>
      </c>
      <c r="D494">
        <v>99.078000000000003</v>
      </c>
      <c r="E494" s="3">
        <v>2</v>
      </c>
      <c r="F494">
        <v>95.713664000000009</v>
      </c>
      <c r="G494" s="4">
        <v>3</v>
      </c>
      <c r="H494">
        <v>97.907220000000009</v>
      </c>
      <c r="I494" s="5">
        <v>4</v>
      </c>
      <c r="P494">
        <v>3</v>
      </c>
      <c r="Q494" t="str">
        <f t="shared" si="8"/>
        <v>234</v>
      </c>
    </row>
    <row r="495" spans="1:17" x14ac:dyDescent="0.25">
      <c r="A495">
        <v>494</v>
      </c>
      <c r="F495">
        <v>95.737680000000012</v>
      </c>
      <c r="G495" s="4">
        <v>3</v>
      </c>
      <c r="H495">
        <v>97.873771000000005</v>
      </c>
      <c r="I495" s="5">
        <v>4</v>
      </c>
      <c r="P495">
        <v>2</v>
      </c>
      <c r="Q495" t="str">
        <f t="shared" si="8"/>
        <v>34</v>
      </c>
    </row>
    <row r="496" spans="1:17" x14ac:dyDescent="0.25">
      <c r="A496">
        <v>495</v>
      </c>
      <c r="F496">
        <v>95.741494000000003</v>
      </c>
      <c r="G496" s="4">
        <v>3</v>
      </c>
      <c r="H496">
        <v>97.887479000000013</v>
      </c>
      <c r="I496" s="5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F497">
        <v>95.747215000000011</v>
      </c>
      <c r="G497" s="4">
        <v>3</v>
      </c>
      <c r="H497">
        <v>97.886243000000007</v>
      </c>
      <c r="I497" s="5">
        <v>4</v>
      </c>
      <c r="P497">
        <v>2</v>
      </c>
      <c r="Q497" t="str">
        <f t="shared" si="8"/>
        <v>34</v>
      </c>
    </row>
    <row r="498" spans="1:17" x14ac:dyDescent="0.25">
      <c r="A498">
        <v>497</v>
      </c>
      <c r="F498">
        <v>95.76437700000001</v>
      </c>
      <c r="G498" s="4">
        <v>3</v>
      </c>
      <c r="H498">
        <v>97.889388000000011</v>
      </c>
      <c r="I498" s="5">
        <v>4</v>
      </c>
      <c r="P498">
        <v>2</v>
      </c>
      <c r="Q498" t="str">
        <f t="shared" si="8"/>
        <v>34</v>
      </c>
    </row>
    <row r="499" spans="1:17" x14ac:dyDescent="0.25">
      <c r="A499">
        <v>498</v>
      </c>
      <c r="F499">
        <v>95.738557000000014</v>
      </c>
      <c r="G499" s="4">
        <v>3</v>
      </c>
      <c r="H499">
        <v>97.907012000000009</v>
      </c>
      <c r="I499" s="5">
        <v>4</v>
      </c>
      <c r="P499">
        <v>2</v>
      </c>
      <c r="Q499" t="str">
        <f t="shared" si="8"/>
        <v>34</v>
      </c>
    </row>
    <row r="500" spans="1:17" x14ac:dyDescent="0.25">
      <c r="A500">
        <v>499</v>
      </c>
      <c r="B500">
        <v>114.926799</v>
      </c>
      <c r="C500" s="2">
        <v>1</v>
      </c>
      <c r="F500">
        <v>95.744741000000005</v>
      </c>
      <c r="G500" s="4">
        <v>3</v>
      </c>
      <c r="H500">
        <v>97.900466000000009</v>
      </c>
      <c r="I500" s="5">
        <v>4</v>
      </c>
      <c r="P500">
        <v>3</v>
      </c>
      <c r="Q500" t="str">
        <f t="shared" si="8"/>
        <v>134</v>
      </c>
    </row>
    <row r="501" spans="1:17" x14ac:dyDescent="0.25">
      <c r="A501">
        <v>500</v>
      </c>
      <c r="B501">
        <v>114.93602300000001</v>
      </c>
      <c r="C501" s="2">
        <v>1</v>
      </c>
      <c r="F501">
        <v>95.744741000000005</v>
      </c>
      <c r="G501" s="4">
        <v>3</v>
      </c>
      <c r="H501">
        <v>97.895623000000001</v>
      </c>
      <c r="I501" s="5">
        <v>4</v>
      </c>
      <c r="P501">
        <v>3</v>
      </c>
      <c r="Q501" t="str">
        <f t="shared" si="8"/>
        <v>134</v>
      </c>
    </row>
    <row r="502" spans="1:17" x14ac:dyDescent="0.25">
      <c r="A502">
        <v>501</v>
      </c>
      <c r="B502">
        <v>114.910667</v>
      </c>
      <c r="C502" s="2">
        <v>1</v>
      </c>
      <c r="H502">
        <v>97.907220000000009</v>
      </c>
      <c r="I502" s="5">
        <v>4</v>
      </c>
      <c r="P502">
        <v>2</v>
      </c>
      <c r="Q502" t="str">
        <f t="shared" si="8"/>
        <v>14</v>
      </c>
    </row>
    <row r="503" spans="1:17" x14ac:dyDescent="0.25">
      <c r="A503">
        <v>502</v>
      </c>
      <c r="B503">
        <v>114.92788200000001</v>
      </c>
      <c r="C503" s="2">
        <v>1</v>
      </c>
      <c r="H503">
        <v>97.907220000000009</v>
      </c>
      <c r="I503" s="5">
        <v>4</v>
      </c>
      <c r="P503">
        <v>2</v>
      </c>
      <c r="Q503" t="str">
        <f t="shared" si="8"/>
        <v>14</v>
      </c>
    </row>
    <row r="504" spans="1:17" x14ac:dyDescent="0.25">
      <c r="A504">
        <v>503</v>
      </c>
      <c r="B504">
        <v>114.89804000000001</v>
      </c>
      <c r="C504" s="2">
        <v>1</v>
      </c>
      <c r="P504">
        <v>1</v>
      </c>
      <c r="Q504" t="str">
        <f t="shared" si="8"/>
        <v>1</v>
      </c>
    </row>
    <row r="505" spans="1:17" x14ac:dyDescent="0.25">
      <c r="A505">
        <v>504</v>
      </c>
      <c r="B505">
        <v>114.921798</v>
      </c>
      <c r="C505" s="2">
        <v>1</v>
      </c>
      <c r="P505">
        <v>1</v>
      </c>
      <c r="Q505" t="str">
        <f t="shared" si="8"/>
        <v>1</v>
      </c>
    </row>
    <row r="506" spans="1:17" x14ac:dyDescent="0.25">
      <c r="A506">
        <v>505</v>
      </c>
      <c r="B506">
        <v>114.917316</v>
      </c>
      <c r="C506" s="2">
        <v>1</v>
      </c>
      <c r="P506">
        <v>1</v>
      </c>
      <c r="Q506" t="str">
        <f t="shared" si="8"/>
        <v>1</v>
      </c>
    </row>
    <row r="507" spans="1:17" x14ac:dyDescent="0.25">
      <c r="A507">
        <v>506</v>
      </c>
      <c r="B507">
        <v>114.94875300000001</v>
      </c>
      <c r="C507" s="2">
        <v>1</v>
      </c>
      <c r="P507">
        <v>1</v>
      </c>
      <c r="Q507" t="str">
        <f t="shared" si="8"/>
        <v>1</v>
      </c>
    </row>
    <row r="508" spans="1:17" x14ac:dyDescent="0.25">
      <c r="A508">
        <v>507</v>
      </c>
      <c r="B508">
        <v>114.920356</v>
      </c>
      <c r="C508" s="2">
        <v>1</v>
      </c>
      <c r="D508">
        <v>121.429847</v>
      </c>
      <c r="E508" s="3">
        <v>2</v>
      </c>
      <c r="P508">
        <v>2</v>
      </c>
      <c r="Q508" t="str">
        <f t="shared" si="8"/>
        <v>12</v>
      </c>
    </row>
    <row r="509" spans="1:17" x14ac:dyDescent="0.25">
      <c r="A509">
        <v>508</v>
      </c>
      <c r="B509">
        <v>114.869437</v>
      </c>
      <c r="C509" s="2">
        <v>1</v>
      </c>
      <c r="D509">
        <v>121.454841</v>
      </c>
      <c r="E509" s="3">
        <v>2</v>
      </c>
      <c r="P509">
        <v>2</v>
      </c>
      <c r="Q509" t="str">
        <f t="shared" si="8"/>
        <v>12</v>
      </c>
    </row>
    <row r="510" spans="1:17" x14ac:dyDescent="0.25">
      <c r="A510">
        <v>509</v>
      </c>
      <c r="B510">
        <v>114.926799</v>
      </c>
      <c r="C510" s="2">
        <v>1</v>
      </c>
      <c r="D510">
        <v>121.45953300000001</v>
      </c>
      <c r="E510" s="3">
        <v>2</v>
      </c>
      <c r="P510">
        <v>2</v>
      </c>
      <c r="Q510" t="str">
        <f t="shared" si="8"/>
        <v>12</v>
      </c>
    </row>
    <row r="511" spans="1:17" x14ac:dyDescent="0.25">
      <c r="A511">
        <v>510</v>
      </c>
      <c r="D511">
        <v>121.453658</v>
      </c>
      <c r="E511" s="3">
        <v>2</v>
      </c>
      <c r="P511">
        <v>1</v>
      </c>
      <c r="Q511" t="str">
        <f t="shared" si="8"/>
        <v>2</v>
      </c>
    </row>
    <row r="512" spans="1:17" x14ac:dyDescent="0.25">
      <c r="A512">
        <v>511</v>
      </c>
      <c r="D512">
        <v>121.426807</v>
      </c>
      <c r="E512" s="3">
        <v>2</v>
      </c>
      <c r="P512">
        <v>1</v>
      </c>
      <c r="Q512" t="str">
        <f t="shared" si="8"/>
        <v>2</v>
      </c>
    </row>
    <row r="513" spans="1:17" x14ac:dyDescent="0.25">
      <c r="A513">
        <v>512</v>
      </c>
      <c r="D513">
        <v>121.41650300000001</v>
      </c>
      <c r="E513" s="3">
        <v>2</v>
      </c>
      <c r="P513">
        <v>1</v>
      </c>
      <c r="Q513" t="str">
        <f t="shared" si="8"/>
        <v>2</v>
      </c>
    </row>
    <row r="514" spans="1:17" x14ac:dyDescent="0.25">
      <c r="A514">
        <v>513</v>
      </c>
      <c r="D514">
        <v>121.442886</v>
      </c>
      <c r="E514" s="3">
        <v>2</v>
      </c>
      <c r="F514">
        <v>118.84045</v>
      </c>
      <c r="G514" s="4">
        <v>3</v>
      </c>
      <c r="P514">
        <v>2</v>
      </c>
      <c r="Q514" t="str">
        <f t="shared" ref="Q514:Q577" si="9">CONCATENATE(C514,E514,G514,I514)</f>
        <v>23</v>
      </c>
    </row>
    <row r="515" spans="1:17" x14ac:dyDescent="0.25">
      <c r="A515">
        <v>514</v>
      </c>
      <c r="D515">
        <v>121.429847</v>
      </c>
      <c r="E515" s="3">
        <v>2</v>
      </c>
      <c r="F515">
        <v>118.90301400000001</v>
      </c>
      <c r="G515" s="4">
        <v>3</v>
      </c>
      <c r="H515">
        <v>120.647178</v>
      </c>
      <c r="I515" s="5">
        <v>4</v>
      </c>
      <c r="P515">
        <v>3</v>
      </c>
      <c r="Q515" t="str">
        <f t="shared" si="9"/>
        <v>234</v>
      </c>
    </row>
    <row r="516" spans="1:17" x14ac:dyDescent="0.25">
      <c r="A516">
        <v>515</v>
      </c>
      <c r="D516">
        <v>121.371509</v>
      </c>
      <c r="E516" s="3">
        <v>2</v>
      </c>
      <c r="F516">
        <v>118.902862</v>
      </c>
      <c r="G516" s="4">
        <v>3</v>
      </c>
      <c r="H516">
        <v>120.67712</v>
      </c>
      <c r="I516" s="5">
        <v>4</v>
      </c>
      <c r="P516">
        <v>3</v>
      </c>
      <c r="Q516" t="str">
        <f t="shared" si="9"/>
        <v>234</v>
      </c>
    </row>
    <row r="517" spans="1:17" x14ac:dyDescent="0.25">
      <c r="A517">
        <v>516</v>
      </c>
      <c r="F517">
        <v>118.859363</v>
      </c>
      <c r="G517" s="4">
        <v>3</v>
      </c>
      <c r="H517">
        <v>120.68078199999999</v>
      </c>
      <c r="I517" s="5">
        <v>4</v>
      </c>
      <c r="P517">
        <v>2</v>
      </c>
      <c r="Q517" t="str">
        <f t="shared" si="9"/>
        <v>34</v>
      </c>
    </row>
    <row r="518" spans="1:17" x14ac:dyDescent="0.25">
      <c r="A518">
        <v>517</v>
      </c>
      <c r="F518">
        <v>118.87642200000001</v>
      </c>
      <c r="G518" s="4">
        <v>3</v>
      </c>
      <c r="H518">
        <v>120.692531</v>
      </c>
      <c r="I518" s="5">
        <v>4</v>
      </c>
      <c r="P518">
        <v>2</v>
      </c>
      <c r="Q518" t="str">
        <f t="shared" si="9"/>
        <v>34</v>
      </c>
    </row>
    <row r="519" spans="1:17" x14ac:dyDescent="0.25">
      <c r="A519">
        <v>518</v>
      </c>
      <c r="F519">
        <v>118.914714</v>
      </c>
      <c r="G519" s="4">
        <v>3</v>
      </c>
      <c r="H519">
        <v>120.66480200000001</v>
      </c>
      <c r="I519" s="5">
        <v>4</v>
      </c>
      <c r="P519">
        <v>2</v>
      </c>
      <c r="Q519" t="str">
        <f t="shared" si="9"/>
        <v>34</v>
      </c>
    </row>
    <row r="520" spans="1:17" x14ac:dyDescent="0.25">
      <c r="A520">
        <v>519</v>
      </c>
      <c r="F520">
        <v>118.93981100000001</v>
      </c>
      <c r="G520" s="4">
        <v>3</v>
      </c>
      <c r="H520">
        <v>120.66300100000001</v>
      </c>
      <c r="I520" s="5">
        <v>4</v>
      </c>
      <c r="P520">
        <v>2</v>
      </c>
      <c r="Q520" t="str">
        <f t="shared" si="9"/>
        <v>34</v>
      </c>
    </row>
    <row r="521" spans="1:17" x14ac:dyDescent="0.25">
      <c r="A521">
        <v>520</v>
      </c>
      <c r="F521">
        <v>118.941821</v>
      </c>
      <c r="G521" s="4">
        <v>3</v>
      </c>
      <c r="H521">
        <v>120.664649</v>
      </c>
      <c r="I521" s="5">
        <v>4</v>
      </c>
      <c r="P521">
        <v>2</v>
      </c>
      <c r="Q521" t="str">
        <f t="shared" si="9"/>
        <v>34</v>
      </c>
    </row>
    <row r="522" spans="1:17" x14ac:dyDescent="0.25">
      <c r="A522">
        <v>521</v>
      </c>
      <c r="F522">
        <v>118.84045</v>
      </c>
      <c r="G522" s="4">
        <v>3</v>
      </c>
      <c r="H522">
        <v>120.73505</v>
      </c>
      <c r="I522" s="5">
        <v>4</v>
      </c>
      <c r="P522">
        <v>2</v>
      </c>
      <c r="Q522" t="str">
        <f t="shared" si="9"/>
        <v>34</v>
      </c>
    </row>
    <row r="523" spans="1:17" x14ac:dyDescent="0.25">
      <c r="A523">
        <v>522</v>
      </c>
      <c r="H523">
        <v>120.728454</v>
      </c>
      <c r="I523" s="5">
        <v>4</v>
      </c>
      <c r="P523">
        <v>1</v>
      </c>
      <c r="Q523" t="str">
        <f t="shared" si="9"/>
        <v>4</v>
      </c>
    </row>
    <row r="524" spans="1:17" x14ac:dyDescent="0.25">
      <c r="A524">
        <v>523</v>
      </c>
      <c r="B524">
        <v>137.015094</v>
      </c>
      <c r="C524" s="2">
        <v>1</v>
      </c>
      <c r="H524">
        <v>120.647178</v>
      </c>
      <c r="I524" s="5">
        <v>4</v>
      </c>
      <c r="P524">
        <v>2</v>
      </c>
      <c r="Q524" t="str">
        <f t="shared" si="9"/>
        <v>14</v>
      </c>
    </row>
    <row r="525" spans="1:17" x14ac:dyDescent="0.25">
      <c r="A525">
        <v>524</v>
      </c>
      <c r="B525">
        <v>137.015094</v>
      </c>
      <c r="C525" s="2">
        <v>1</v>
      </c>
      <c r="P525">
        <v>1</v>
      </c>
      <c r="Q525" t="str">
        <f t="shared" si="9"/>
        <v>1</v>
      </c>
    </row>
    <row r="526" spans="1:17" x14ac:dyDescent="0.25">
      <c r="A526">
        <v>525</v>
      </c>
      <c r="B526">
        <v>137.015094</v>
      </c>
      <c r="C526" s="2">
        <v>1</v>
      </c>
      <c r="P526">
        <v>1</v>
      </c>
      <c r="Q526" t="str">
        <f t="shared" si="9"/>
        <v>1</v>
      </c>
    </row>
    <row r="527" spans="1:17" x14ac:dyDescent="0.25">
      <c r="A527">
        <v>526</v>
      </c>
      <c r="B527">
        <v>137.015094</v>
      </c>
      <c r="C527" s="2">
        <v>1</v>
      </c>
      <c r="P527">
        <v>1</v>
      </c>
      <c r="Q527" t="str">
        <f t="shared" si="9"/>
        <v>1</v>
      </c>
    </row>
    <row r="528" spans="1:17" x14ac:dyDescent="0.25">
      <c r="A528">
        <v>527</v>
      </c>
      <c r="B528">
        <v>137.015094</v>
      </c>
      <c r="C528" s="2">
        <v>1</v>
      </c>
      <c r="P528">
        <v>1</v>
      </c>
      <c r="Q528" t="str">
        <f t="shared" si="9"/>
        <v>1</v>
      </c>
    </row>
    <row r="529" spans="1:17" x14ac:dyDescent="0.25">
      <c r="A529">
        <v>528</v>
      </c>
      <c r="B529">
        <v>137.015094</v>
      </c>
      <c r="C529" s="2">
        <v>1</v>
      </c>
      <c r="P529">
        <v>1</v>
      </c>
      <c r="Q529" t="str">
        <f t="shared" si="9"/>
        <v>1</v>
      </c>
    </row>
    <row r="530" spans="1:17" x14ac:dyDescent="0.25">
      <c r="A530">
        <v>529</v>
      </c>
      <c r="B530">
        <v>137.015094</v>
      </c>
      <c r="C530" s="2">
        <v>1</v>
      </c>
      <c r="D530">
        <v>152.30515700000001</v>
      </c>
      <c r="E530" s="3">
        <v>2</v>
      </c>
      <c r="P530">
        <v>2</v>
      </c>
      <c r="Q530" t="str">
        <f t="shared" si="9"/>
        <v>12</v>
      </c>
    </row>
    <row r="531" spans="1:17" x14ac:dyDescent="0.25">
      <c r="A531">
        <v>530</v>
      </c>
      <c r="B531">
        <v>137.015094</v>
      </c>
      <c r="C531" s="2">
        <v>1</v>
      </c>
      <c r="D531">
        <v>152.30515700000001</v>
      </c>
      <c r="E531" s="3">
        <v>2</v>
      </c>
      <c r="P531">
        <v>2</v>
      </c>
      <c r="Q531" t="str">
        <f t="shared" si="9"/>
        <v>12</v>
      </c>
    </row>
    <row r="532" spans="1:17" x14ac:dyDescent="0.25">
      <c r="A532">
        <v>531</v>
      </c>
      <c r="B532">
        <v>137.015094</v>
      </c>
      <c r="C532" s="2">
        <v>1</v>
      </c>
      <c r="D532">
        <v>152.30515700000001</v>
      </c>
      <c r="E532" s="3">
        <v>2</v>
      </c>
      <c r="P532">
        <v>2</v>
      </c>
      <c r="Q532" t="str">
        <f t="shared" si="9"/>
        <v>12</v>
      </c>
    </row>
    <row r="533" spans="1:17" x14ac:dyDescent="0.25">
      <c r="A533">
        <v>532</v>
      </c>
      <c r="D533">
        <v>152.30515700000001</v>
      </c>
      <c r="E533" s="3">
        <v>2</v>
      </c>
      <c r="P533">
        <v>1</v>
      </c>
      <c r="Q533" t="str">
        <f t="shared" si="9"/>
        <v>2</v>
      </c>
    </row>
    <row r="534" spans="1:17" x14ac:dyDescent="0.25">
      <c r="A534">
        <v>533</v>
      </c>
      <c r="D534">
        <v>152.30515700000001</v>
      </c>
      <c r="E534" s="3">
        <v>2</v>
      </c>
      <c r="P534">
        <v>1</v>
      </c>
      <c r="Q534" t="str">
        <f t="shared" si="9"/>
        <v>2</v>
      </c>
    </row>
    <row r="535" spans="1:17" x14ac:dyDescent="0.25">
      <c r="A535">
        <v>534</v>
      </c>
      <c r="D535">
        <v>152.30515700000001</v>
      </c>
      <c r="E535" s="3">
        <v>2</v>
      </c>
      <c r="P535">
        <v>1</v>
      </c>
      <c r="Q535" t="str">
        <f t="shared" si="9"/>
        <v>2</v>
      </c>
    </row>
    <row r="536" spans="1:17" x14ac:dyDescent="0.25">
      <c r="A536">
        <v>535</v>
      </c>
      <c r="D536">
        <v>152.30515700000001</v>
      </c>
      <c r="E536" s="3">
        <v>2</v>
      </c>
      <c r="P536">
        <v>1</v>
      </c>
      <c r="Q536" t="str">
        <f t="shared" si="9"/>
        <v>2</v>
      </c>
    </row>
    <row r="537" spans="1:17" x14ac:dyDescent="0.25">
      <c r="A537">
        <v>536</v>
      </c>
      <c r="F537">
        <v>151.132229</v>
      </c>
      <c r="G537" s="4">
        <v>3</v>
      </c>
      <c r="P537">
        <v>1</v>
      </c>
      <c r="Q537" t="str">
        <f t="shared" si="9"/>
        <v>3</v>
      </c>
    </row>
    <row r="538" spans="1:17" x14ac:dyDescent="0.25">
      <c r="A538">
        <v>537</v>
      </c>
      <c r="F538">
        <v>151.132229</v>
      </c>
      <c r="G538" s="4">
        <v>3</v>
      </c>
      <c r="H538">
        <v>151.97677200000001</v>
      </c>
      <c r="I538" s="5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F539">
        <v>151.132229</v>
      </c>
      <c r="G539" s="4">
        <v>3</v>
      </c>
      <c r="H539">
        <v>151.97677200000001</v>
      </c>
      <c r="I539" s="5">
        <v>4</v>
      </c>
      <c r="P539">
        <v>2</v>
      </c>
      <c r="Q539" t="str">
        <f t="shared" si="9"/>
        <v>34</v>
      </c>
    </row>
    <row r="540" spans="1:17" x14ac:dyDescent="0.25">
      <c r="A540">
        <v>539</v>
      </c>
      <c r="F540">
        <v>151.132229</v>
      </c>
      <c r="G540" s="4">
        <v>3</v>
      </c>
      <c r="H540">
        <v>151.97677200000001</v>
      </c>
      <c r="I540" s="5">
        <v>4</v>
      </c>
      <c r="P540">
        <v>2</v>
      </c>
      <c r="Q540" t="str">
        <f t="shared" si="9"/>
        <v>34</v>
      </c>
    </row>
    <row r="541" spans="1:17" x14ac:dyDescent="0.25">
      <c r="A541">
        <v>540</v>
      </c>
      <c r="F541">
        <v>151.132229</v>
      </c>
      <c r="G541" s="4">
        <v>3</v>
      </c>
      <c r="H541">
        <v>151.97677200000001</v>
      </c>
      <c r="I541" s="5">
        <v>4</v>
      </c>
      <c r="P541">
        <v>2</v>
      </c>
      <c r="Q541" t="str">
        <f t="shared" si="9"/>
        <v>34</v>
      </c>
    </row>
    <row r="542" spans="1:17" x14ac:dyDescent="0.25">
      <c r="A542">
        <v>541</v>
      </c>
      <c r="F542">
        <v>151.132229</v>
      </c>
      <c r="G542" s="4">
        <v>3</v>
      </c>
      <c r="H542">
        <v>151.97677200000001</v>
      </c>
      <c r="I542" s="5">
        <v>4</v>
      </c>
      <c r="P542">
        <v>2</v>
      </c>
      <c r="Q542" t="str">
        <f t="shared" si="9"/>
        <v>34</v>
      </c>
    </row>
    <row r="543" spans="1:17" x14ac:dyDescent="0.25">
      <c r="A543">
        <v>542</v>
      </c>
      <c r="F543">
        <v>151.132229</v>
      </c>
      <c r="G543" s="4">
        <v>3</v>
      </c>
      <c r="H543">
        <v>151.97677200000001</v>
      </c>
      <c r="I543" s="5">
        <v>4</v>
      </c>
      <c r="P543">
        <v>2</v>
      </c>
      <c r="Q543" t="str">
        <f t="shared" si="9"/>
        <v>34</v>
      </c>
    </row>
    <row r="544" spans="1:17" x14ac:dyDescent="0.25">
      <c r="A544">
        <v>543</v>
      </c>
      <c r="F544">
        <v>151.132229</v>
      </c>
      <c r="G544" s="4">
        <v>3</v>
      </c>
      <c r="H544">
        <v>151.97677200000001</v>
      </c>
      <c r="I544" s="5">
        <v>4</v>
      </c>
      <c r="P544">
        <v>2</v>
      </c>
      <c r="Q544" t="str">
        <f t="shared" si="9"/>
        <v>34</v>
      </c>
    </row>
    <row r="545" spans="1:17" x14ac:dyDescent="0.25">
      <c r="A545">
        <v>544</v>
      </c>
      <c r="P545">
        <v>0</v>
      </c>
      <c r="Q545" t="str">
        <f t="shared" si="9"/>
        <v/>
      </c>
    </row>
    <row r="546" spans="1:17" x14ac:dyDescent="0.25">
      <c r="A546">
        <v>545</v>
      </c>
      <c r="P546">
        <v>0</v>
      </c>
      <c r="Q546" t="str">
        <f t="shared" si="9"/>
        <v/>
      </c>
    </row>
    <row r="547" spans="1:17" x14ac:dyDescent="0.25">
      <c r="A547">
        <v>546</v>
      </c>
      <c r="P547">
        <v>0</v>
      </c>
      <c r="Q547" t="str">
        <f t="shared" si="9"/>
        <v/>
      </c>
    </row>
    <row r="548" spans="1:17" x14ac:dyDescent="0.25">
      <c r="A548">
        <v>547</v>
      </c>
      <c r="B548">
        <v>169.80726900000002</v>
      </c>
      <c r="C548" s="2">
        <v>1</v>
      </c>
      <c r="P548">
        <v>1</v>
      </c>
      <c r="Q548" t="str">
        <f t="shared" si="9"/>
        <v>1</v>
      </c>
    </row>
    <row r="549" spans="1:17" x14ac:dyDescent="0.25">
      <c r="A549">
        <v>548</v>
      </c>
      <c r="B549">
        <v>169.82494800000001</v>
      </c>
      <c r="C549" s="2">
        <v>1</v>
      </c>
      <c r="P549">
        <v>1</v>
      </c>
      <c r="Q549" t="str">
        <f t="shared" si="9"/>
        <v>1</v>
      </c>
    </row>
    <row r="550" spans="1:17" x14ac:dyDescent="0.25">
      <c r="A550">
        <v>549</v>
      </c>
      <c r="B550">
        <v>169.84881300000001</v>
      </c>
      <c r="C550" s="2">
        <v>1</v>
      </c>
      <c r="P550">
        <v>1</v>
      </c>
      <c r="Q550" t="str">
        <f t="shared" si="9"/>
        <v>1</v>
      </c>
    </row>
    <row r="551" spans="1:17" x14ac:dyDescent="0.25">
      <c r="A551">
        <v>550</v>
      </c>
      <c r="B551">
        <v>169.859328</v>
      </c>
      <c r="C551" s="2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B552">
        <v>169.86747</v>
      </c>
      <c r="C552" s="2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169.87664599999999</v>
      </c>
      <c r="C553" s="2">
        <v>1</v>
      </c>
      <c r="D553">
        <v>174.95642900000001</v>
      </c>
      <c r="E553" s="3">
        <v>2</v>
      </c>
      <c r="P553">
        <v>2</v>
      </c>
      <c r="Q553" t="str">
        <f t="shared" si="9"/>
        <v>12</v>
      </c>
    </row>
    <row r="554" spans="1:17" x14ac:dyDescent="0.25">
      <c r="A554">
        <v>553</v>
      </c>
      <c r="B554">
        <v>169.78752800000001</v>
      </c>
      <c r="C554" s="2">
        <v>1</v>
      </c>
      <c r="D554">
        <v>174.97838400000001</v>
      </c>
      <c r="E554" s="3">
        <v>2</v>
      </c>
      <c r="P554">
        <v>2</v>
      </c>
      <c r="Q554" t="str">
        <f t="shared" si="9"/>
        <v>12</v>
      </c>
    </row>
    <row r="555" spans="1:17" x14ac:dyDescent="0.25">
      <c r="A555">
        <v>554</v>
      </c>
      <c r="B555">
        <v>169.80726900000002</v>
      </c>
      <c r="C555" s="2">
        <v>1</v>
      </c>
      <c r="D555">
        <v>175.061114</v>
      </c>
      <c r="E555" s="3">
        <v>2</v>
      </c>
      <c r="P555">
        <v>2</v>
      </c>
      <c r="Q555" t="str">
        <f t="shared" si="9"/>
        <v>12</v>
      </c>
    </row>
    <row r="556" spans="1:17" x14ac:dyDescent="0.25">
      <c r="A556">
        <v>555</v>
      </c>
      <c r="D556">
        <v>175.059515</v>
      </c>
      <c r="E556" s="3">
        <v>2</v>
      </c>
      <c r="P556">
        <v>1</v>
      </c>
      <c r="Q556" t="str">
        <f t="shared" si="9"/>
        <v>2</v>
      </c>
    </row>
    <row r="557" spans="1:17" x14ac:dyDescent="0.25">
      <c r="A557">
        <v>556</v>
      </c>
      <c r="D557">
        <v>175.04565100000002</v>
      </c>
      <c r="E557" s="3">
        <v>2</v>
      </c>
      <c r="P557">
        <v>1</v>
      </c>
      <c r="Q557" t="str">
        <f t="shared" si="9"/>
        <v>2</v>
      </c>
    </row>
    <row r="558" spans="1:17" x14ac:dyDescent="0.25">
      <c r="A558">
        <v>557</v>
      </c>
      <c r="D558">
        <v>175.01513499999999</v>
      </c>
      <c r="E558" s="3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174.982663</v>
      </c>
      <c r="E559" s="3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F560">
        <v>175.06106</v>
      </c>
      <c r="G560" s="4">
        <v>3</v>
      </c>
      <c r="P560">
        <v>1</v>
      </c>
      <c r="Q560" t="str">
        <f t="shared" si="9"/>
        <v>3</v>
      </c>
    </row>
    <row r="561" spans="1:17" x14ac:dyDescent="0.25">
      <c r="A561">
        <v>560</v>
      </c>
      <c r="F561">
        <v>175.06688700000001</v>
      </c>
      <c r="G561" s="4">
        <v>3</v>
      </c>
      <c r="H561">
        <v>175.31805800000001</v>
      </c>
      <c r="I561" s="5">
        <v>4</v>
      </c>
      <c r="P561">
        <v>2</v>
      </c>
      <c r="Q561" t="str">
        <f t="shared" si="9"/>
        <v>34</v>
      </c>
    </row>
    <row r="562" spans="1:17" x14ac:dyDescent="0.25">
      <c r="A562">
        <v>561</v>
      </c>
      <c r="F562">
        <v>175.02750600000002</v>
      </c>
      <c r="G562" s="4">
        <v>3</v>
      </c>
      <c r="H562">
        <v>175.34857199999999</v>
      </c>
      <c r="I562" s="5">
        <v>4</v>
      </c>
      <c r="P562">
        <v>2</v>
      </c>
      <c r="Q562" t="str">
        <f t="shared" si="9"/>
        <v>34</v>
      </c>
    </row>
    <row r="563" spans="1:17" x14ac:dyDescent="0.25">
      <c r="A563">
        <v>562</v>
      </c>
      <c r="F563">
        <v>175.02328199999999</v>
      </c>
      <c r="G563" s="4">
        <v>3</v>
      </c>
      <c r="H563">
        <v>175.321101</v>
      </c>
      <c r="I563" s="5">
        <v>4</v>
      </c>
      <c r="P563">
        <v>2</v>
      </c>
      <c r="Q563" t="str">
        <f t="shared" si="9"/>
        <v>34</v>
      </c>
    </row>
    <row r="564" spans="1:17" x14ac:dyDescent="0.25">
      <c r="A564">
        <v>563</v>
      </c>
      <c r="F564">
        <v>175.01869399999998</v>
      </c>
      <c r="G564" s="4">
        <v>3</v>
      </c>
      <c r="H564">
        <v>175.32950099999999</v>
      </c>
      <c r="I564" s="5">
        <v>4</v>
      </c>
      <c r="P564">
        <v>2</v>
      </c>
      <c r="Q564" t="str">
        <f t="shared" si="9"/>
        <v>34</v>
      </c>
    </row>
    <row r="565" spans="1:17" x14ac:dyDescent="0.25">
      <c r="A565">
        <v>564</v>
      </c>
      <c r="F565">
        <v>175.03271100000001</v>
      </c>
      <c r="G565" s="4">
        <v>3</v>
      </c>
      <c r="H565">
        <v>175.293419</v>
      </c>
      <c r="I565" s="5">
        <v>4</v>
      </c>
      <c r="P565">
        <v>2</v>
      </c>
      <c r="Q565" t="str">
        <f t="shared" si="9"/>
        <v>34</v>
      </c>
    </row>
    <row r="566" spans="1:17" x14ac:dyDescent="0.25">
      <c r="A566">
        <v>565</v>
      </c>
      <c r="F566">
        <v>175.01575500000001</v>
      </c>
      <c r="G566" s="4">
        <v>3</v>
      </c>
      <c r="H566">
        <v>175.26558699999998</v>
      </c>
      <c r="I566" s="5">
        <v>4</v>
      </c>
      <c r="P566">
        <v>2</v>
      </c>
      <c r="Q566" t="str">
        <f t="shared" si="9"/>
        <v>34</v>
      </c>
    </row>
    <row r="567" spans="1:17" x14ac:dyDescent="0.25">
      <c r="A567">
        <v>566</v>
      </c>
      <c r="B567">
        <v>193.939391</v>
      </c>
      <c r="C567" s="2">
        <v>1</v>
      </c>
      <c r="F567">
        <v>175.06106</v>
      </c>
      <c r="G567" s="4">
        <v>3</v>
      </c>
      <c r="H567">
        <v>175.288523</v>
      </c>
      <c r="I567" s="5">
        <v>4</v>
      </c>
      <c r="P567">
        <v>3</v>
      </c>
      <c r="Q567" t="str">
        <f t="shared" si="9"/>
        <v>134</v>
      </c>
    </row>
    <row r="568" spans="1:17" x14ac:dyDescent="0.25">
      <c r="A568">
        <v>567</v>
      </c>
      <c r="B568">
        <v>193.97304800000001</v>
      </c>
      <c r="C568" s="2">
        <v>1</v>
      </c>
      <c r="H568">
        <v>175.31805800000001</v>
      </c>
      <c r="I568" s="5">
        <v>4</v>
      </c>
      <c r="P568">
        <v>2</v>
      </c>
      <c r="Q568" t="str">
        <f t="shared" si="9"/>
        <v>14</v>
      </c>
    </row>
    <row r="569" spans="1:17" x14ac:dyDescent="0.25">
      <c r="A569">
        <v>568</v>
      </c>
      <c r="B569">
        <v>193.95238000000001</v>
      </c>
      <c r="C569" s="2">
        <v>1</v>
      </c>
      <c r="P569">
        <v>1</v>
      </c>
      <c r="Q569" t="str">
        <f t="shared" si="9"/>
        <v>1</v>
      </c>
    </row>
    <row r="570" spans="1:17" x14ac:dyDescent="0.25">
      <c r="A570">
        <v>569</v>
      </c>
      <c r="B570">
        <v>193.94485299999999</v>
      </c>
      <c r="C570" s="2">
        <v>1</v>
      </c>
      <c r="P570">
        <v>1</v>
      </c>
      <c r="Q570" t="str">
        <f t="shared" si="9"/>
        <v>1</v>
      </c>
    </row>
    <row r="571" spans="1:17" x14ac:dyDescent="0.25">
      <c r="A571">
        <v>570</v>
      </c>
      <c r="B571">
        <v>193.95959300000001</v>
      </c>
      <c r="C571" s="2">
        <v>1</v>
      </c>
      <c r="P571">
        <v>1</v>
      </c>
      <c r="Q571" t="str">
        <f t="shared" si="9"/>
        <v>1</v>
      </c>
    </row>
    <row r="572" spans="1:17" x14ac:dyDescent="0.25">
      <c r="A572">
        <v>571</v>
      </c>
      <c r="B572">
        <v>193.971655</v>
      </c>
      <c r="C572" s="2">
        <v>1</v>
      </c>
      <c r="P572">
        <v>1</v>
      </c>
      <c r="Q572" t="str">
        <f t="shared" si="9"/>
        <v>1</v>
      </c>
    </row>
    <row r="573" spans="1:17" x14ac:dyDescent="0.25">
      <c r="A573">
        <v>572</v>
      </c>
      <c r="B573">
        <v>193.966658</v>
      </c>
      <c r="C573" s="2">
        <v>1</v>
      </c>
      <c r="D573">
        <v>200.45852500000001</v>
      </c>
      <c r="E573" s="3">
        <v>2</v>
      </c>
      <c r="P573">
        <v>2</v>
      </c>
      <c r="Q573" t="str">
        <f t="shared" si="9"/>
        <v>12</v>
      </c>
    </row>
    <row r="574" spans="1:17" x14ac:dyDescent="0.25">
      <c r="A574">
        <v>573</v>
      </c>
      <c r="B574">
        <v>193.960005</v>
      </c>
      <c r="C574" s="2">
        <v>1</v>
      </c>
      <c r="D574">
        <v>200.43780800000002</v>
      </c>
      <c r="E574" s="3">
        <v>2</v>
      </c>
      <c r="P574">
        <v>2</v>
      </c>
      <c r="Q574" t="str">
        <f t="shared" si="9"/>
        <v>12</v>
      </c>
    </row>
    <row r="575" spans="1:17" x14ac:dyDescent="0.25">
      <c r="A575">
        <v>574</v>
      </c>
      <c r="B575">
        <v>193.939391</v>
      </c>
      <c r="C575" s="2">
        <v>1</v>
      </c>
      <c r="D575">
        <v>200.429202</v>
      </c>
      <c r="E575" s="3">
        <v>2</v>
      </c>
      <c r="P575">
        <v>2</v>
      </c>
      <c r="Q575" t="str">
        <f t="shared" si="9"/>
        <v>12</v>
      </c>
    </row>
    <row r="576" spans="1:17" x14ac:dyDescent="0.25">
      <c r="A576">
        <v>575</v>
      </c>
      <c r="D576">
        <v>200.46966</v>
      </c>
      <c r="E576" s="3">
        <v>2</v>
      </c>
      <c r="P576">
        <v>1</v>
      </c>
      <c r="Q576" t="str">
        <f t="shared" si="9"/>
        <v>2</v>
      </c>
    </row>
    <row r="577" spans="1:17" x14ac:dyDescent="0.25">
      <c r="A577">
        <v>576</v>
      </c>
      <c r="D577">
        <v>200.47146499999999</v>
      </c>
      <c r="E577" s="3">
        <v>2</v>
      </c>
      <c r="P577">
        <v>1</v>
      </c>
      <c r="Q577" t="str">
        <f t="shared" si="9"/>
        <v>2</v>
      </c>
    </row>
    <row r="578" spans="1:17" x14ac:dyDescent="0.25">
      <c r="A578">
        <v>577</v>
      </c>
      <c r="D578">
        <v>200.50641100000001</v>
      </c>
      <c r="E578" s="3">
        <v>2</v>
      </c>
      <c r="P578">
        <v>1</v>
      </c>
      <c r="Q578" t="str">
        <f t="shared" ref="Q578:Q641" si="10">CONCATENATE(C578,E578,G578,I578)</f>
        <v>2</v>
      </c>
    </row>
    <row r="579" spans="1:17" x14ac:dyDescent="0.25">
      <c r="A579">
        <v>578</v>
      </c>
      <c r="D579">
        <v>200.49497099999999</v>
      </c>
      <c r="E579" s="3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200.45852500000001</v>
      </c>
      <c r="E580" s="3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F581">
        <v>200.57491200000001</v>
      </c>
      <c r="G581" s="4">
        <v>3</v>
      </c>
      <c r="P581">
        <v>1</v>
      </c>
      <c r="Q581" t="str">
        <f t="shared" si="10"/>
        <v>3</v>
      </c>
    </row>
    <row r="582" spans="1:17" x14ac:dyDescent="0.25">
      <c r="A582">
        <v>581</v>
      </c>
      <c r="F582">
        <v>200.57285200000001</v>
      </c>
      <c r="G582" s="4">
        <v>3</v>
      </c>
      <c r="P582">
        <v>1</v>
      </c>
      <c r="Q582" t="str">
        <f t="shared" si="10"/>
        <v>3</v>
      </c>
    </row>
    <row r="583" spans="1:17" x14ac:dyDescent="0.25">
      <c r="A583">
        <v>582</v>
      </c>
      <c r="F583">
        <v>200.58960200000001</v>
      </c>
      <c r="G583" s="4">
        <v>3</v>
      </c>
      <c r="H583">
        <v>201.986639</v>
      </c>
      <c r="I583" s="5">
        <v>4</v>
      </c>
      <c r="P583">
        <v>2</v>
      </c>
      <c r="Q583" t="str">
        <f t="shared" si="10"/>
        <v>34</v>
      </c>
    </row>
    <row r="584" spans="1:17" x14ac:dyDescent="0.25">
      <c r="A584">
        <v>583</v>
      </c>
      <c r="F584">
        <v>200.591307</v>
      </c>
      <c r="G584" s="4">
        <v>3</v>
      </c>
      <c r="H584">
        <v>202.00813500000001</v>
      </c>
      <c r="I584" s="5">
        <v>4</v>
      </c>
      <c r="P584">
        <v>2</v>
      </c>
      <c r="Q584" t="str">
        <f t="shared" si="10"/>
        <v>34</v>
      </c>
    </row>
    <row r="585" spans="1:17" x14ac:dyDescent="0.25">
      <c r="A585">
        <v>584</v>
      </c>
      <c r="F585">
        <v>200.54218500000002</v>
      </c>
      <c r="G585" s="4">
        <v>3</v>
      </c>
      <c r="H585">
        <v>201.98736400000001</v>
      </c>
      <c r="I585" s="5">
        <v>4</v>
      </c>
      <c r="P585">
        <v>2</v>
      </c>
      <c r="Q585" t="str">
        <f t="shared" si="10"/>
        <v>34</v>
      </c>
    </row>
    <row r="586" spans="1:17" x14ac:dyDescent="0.25">
      <c r="A586">
        <v>585</v>
      </c>
      <c r="F586">
        <v>200.51646299999999</v>
      </c>
      <c r="G586" s="4">
        <v>3</v>
      </c>
      <c r="H586">
        <v>201.96144000000001</v>
      </c>
      <c r="I586" s="5">
        <v>4</v>
      </c>
      <c r="P586">
        <v>2</v>
      </c>
      <c r="Q586" t="str">
        <f t="shared" si="10"/>
        <v>34</v>
      </c>
    </row>
    <row r="587" spans="1:17" x14ac:dyDescent="0.25">
      <c r="A587">
        <v>586</v>
      </c>
      <c r="F587">
        <v>200.575377</v>
      </c>
      <c r="G587" s="4">
        <v>3</v>
      </c>
      <c r="H587">
        <v>202.00854699999999</v>
      </c>
      <c r="I587" s="5">
        <v>4</v>
      </c>
      <c r="P587">
        <v>2</v>
      </c>
      <c r="Q587" t="str">
        <f t="shared" si="10"/>
        <v>34</v>
      </c>
    </row>
    <row r="588" spans="1:17" x14ac:dyDescent="0.25">
      <c r="A588">
        <v>587</v>
      </c>
      <c r="B588">
        <v>218.37626299999999</v>
      </c>
      <c r="C588" s="2">
        <v>1</v>
      </c>
      <c r="F588">
        <v>200.606562</v>
      </c>
      <c r="G588" s="4">
        <v>3</v>
      </c>
      <c r="H588">
        <v>202.11008699999999</v>
      </c>
      <c r="I588" s="5">
        <v>4</v>
      </c>
      <c r="P588">
        <v>3</v>
      </c>
      <c r="Q588" t="str">
        <f t="shared" si="10"/>
        <v>134</v>
      </c>
    </row>
    <row r="589" spans="1:17" x14ac:dyDescent="0.25">
      <c r="A589">
        <v>588</v>
      </c>
      <c r="B589">
        <v>218.39196999999999</v>
      </c>
      <c r="C589" s="2">
        <v>1</v>
      </c>
      <c r="F589">
        <v>200.57491200000001</v>
      </c>
      <c r="G589" s="4">
        <v>3</v>
      </c>
      <c r="H589">
        <v>202.13833099999999</v>
      </c>
      <c r="I589" s="5">
        <v>4</v>
      </c>
      <c r="P589">
        <v>3</v>
      </c>
      <c r="Q589" t="str">
        <f t="shared" si="10"/>
        <v>134</v>
      </c>
    </row>
    <row r="590" spans="1:17" x14ac:dyDescent="0.25">
      <c r="A590">
        <v>589</v>
      </c>
      <c r="B590">
        <v>218.360252</v>
      </c>
      <c r="C590" s="2">
        <v>1</v>
      </c>
      <c r="H590">
        <v>201.986639</v>
      </c>
      <c r="I590" s="5">
        <v>4</v>
      </c>
      <c r="P590">
        <v>2</v>
      </c>
      <c r="Q590" t="str">
        <f t="shared" si="10"/>
        <v>14</v>
      </c>
    </row>
    <row r="591" spans="1:17" x14ac:dyDescent="0.25">
      <c r="A591">
        <v>590</v>
      </c>
      <c r="B591">
        <v>218.36393899999999</v>
      </c>
      <c r="C591" s="2">
        <v>1</v>
      </c>
      <c r="P591">
        <v>1</v>
      </c>
      <c r="Q591" t="str">
        <f t="shared" si="10"/>
        <v>1</v>
      </c>
    </row>
    <row r="592" spans="1:17" x14ac:dyDescent="0.25">
      <c r="A592">
        <v>591</v>
      </c>
      <c r="B592">
        <v>218.36010099999999</v>
      </c>
      <c r="C592" s="2">
        <v>1</v>
      </c>
      <c r="P592">
        <v>1</v>
      </c>
      <c r="Q592" t="str">
        <f t="shared" si="10"/>
        <v>1</v>
      </c>
    </row>
    <row r="593" spans="1:17" x14ac:dyDescent="0.25">
      <c r="A593">
        <v>592</v>
      </c>
      <c r="B593">
        <v>218.344797</v>
      </c>
      <c r="C593" s="2">
        <v>1</v>
      </c>
      <c r="P593">
        <v>1</v>
      </c>
      <c r="Q593" t="str">
        <f t="shared" si="10"/>
        <v>1</v>
      </c>
    </row>
    <row r="594" spans="1:17" x14ac:dyDescent="0.25">
      <c r="A594">
        <v>593</v>
      </c>
      <c r="B594">
        <v>218.35833299999999</v>
      </c>
      <c r="C594" s="2">
        <v>1</v>
      </c>
      <c r="P594">
        <v>1</v>
      </c>
      <c r="Q594" t="str">
        <f t="shared" si="10"/>
        <v>1</v>
      </c>
    </row>
    <row r="595" spans="1:17" x14ac:dyDescent="0.25">
      <c r="A595">
        <v>594</v>
      </c>
      <c r="B595">
        <v>218.311869</v>
      </c>
      <c r="C595" s="2">
        <v>1</v>
      </c>
      <c r="D595">
        <v>224.303989</v>
      </c>
      <c r="E595" s="3">
        <v>2</v>
      </c>
      <c r="P595">
        <v>2</v>
      </c>
      <c r="Q595" t="str">
        <f t="shared" si="10"/>
        <v>12</v>
      </c>
    </row>
    <row r="596" spans="1:17" x14ac:dyDescent="0.25">
      <c r="A596">
        <v>595</v>
      </c>
      <c r="B596">
        <v>218.37626299999999</v>
      </c>
      <c r="C596" s="2">
        <v>1</v>
      </c>
      <c r="D596">
        <v>224.297121</v>
      </c>
      <c r="E596" s="3">
        <v>2</v>
      </c>
      <c r="P596">
        <v>2</v>
      </c>
      <c r="Q596" t="str">
        <f t="shared" si="10"/>
        <v>12</v>
      </c>
    </row>
    <row r="597" spans="1:17" x14ac:dyDescent="0.25">
      <c r="A597">
        <v>596</v>
      </c>
      <c r="D597">
        <v>224.320908</v>
      </c>
      <c r="E597" s="3">
        <v>2</v>
      </c>
      <c r="P597">
        <v>1</v>
      </c>
      <c r="Q597" t="str">
        <f t="shared" si="10"/>
        <v>2</v>
      </c>
    </row>
    <row r="598" spans="1:17" x14ac:dyDescent="0.25">
      <c r="A598">
        <v>597</v>
      </c>
      <c r="D598">
        <v>224.294646</v>
      </c>
      <c r="E598" s="3">
        <v>2</v>
      </c>
      <c r="P598">
        <v>1</v>
      </c>
      <c r="Q598" t="str">
        <f t="shared" si="10"/>
        <v>2</v>
      </c>
    </row>
    <row r="599" spans="1:17" x14ac:dyDescent="0.25">
      <c r="A599">
        <v>598</v>
      </c>
      <c r="D599">
        <v>224.25782899999999</v>
      </c>
      <c r="E599" s="3">
        <v>2</v>
      </c>
      <c r="P599">
        <v>1</v>
      </c>
      <c r="Q599" t="str">
        <f t="shared" si="10"/>
        <v>2</v>
      </c>
    </row>
    <row r="600" spans="1:17" x14ac:dyDescent="0.25">
      <c r="A600">
        <v>599</v>
      </c>
      <c r="D600">
        <v>224.252374</v>
      </c>
      <c r="E600" s="3">
        <v>2</v>
      </c>
      <c r="P600">
        <v>1</v>
      </c>
      <c r="Q600" t="str">
        <f t="shared" si="10"/>
        <v>2</v>
      </c>
    </row>
    <row r="601" spans="1:17" x14ac:dyDescent="0.25">
      <c r="A601">
        <v>600</v>
      </c>
      <c r="D601">
        <v>224.319647</v>
      </c>
      <c r="E601" s="3">
        <v>2</v>
      </c>
      <c r="P601">
        <v>1</v>
      </c>
      <c r="Q601" t="str">
        <f t="shared" si="10"/>
        <v>2</v>
      </c>
    </row>
    <row r="602" spans="1:17" x14ac:dyDescent="0.25">
      <c r="A602">
        <v>601</v>
      </c>
      <c r="D602">
        <v>224.303989</v>
      </c>
      <c r="E602" s="3">
        <v>2</v>
      </c>
      <c r="P602">
        <v>1</v>
      </c>
      <c r="Q602" t="str">
        <f t="shared" si="10"/>
        <v>2</v>
      </c>
    </row>
    <row r="603" spans="1:17" x14ac:dyDescent="0.25">
      <c r="A603">
        <v>602</v>
      </c>
      <c r="F603">
        <v>225.270959</v>
      </c>
      <c r="G603" s="4">
        <v>3</v>
      </c>
      <c r="H603">
        <v>225.49136300000001</v>
      </c>
      <c r="I603" s="5">
        <v>4</v>
      </c>
      <c r="P603">
        <v>2</v>
      </c>
      <c r="Q603" t="str">
        <f t="shared" si="10"/>
        <v>34</v>
      </c>
    </row>
    <row r="604" spans="1:17" x14ac:dyDescent="0.25">
      <c r="A604">
        <v>603</v>
      </c>
      <c r="F604">
        <v>225.25222099999999</v>
      </c>
      <c r="G604" s="4">
        <v>3</v>
      </c>
      <c r="H604">
        <v>225.915302</v>
      </c>
      <c r="I604" s="5">
        <v>4</v>
      </c>
      <c r="P604">
        <v>2</v>
      </c>
      <c r="Q604" t="str">
        <f t="shared" si="10"/>
        <v>34</v>
      </c>
    </row>
    <row r="605" spans="1:17" x14ac:dyDescent="0.25">
      <c r="A605">
        <v>604</v>
      </c>
      <c r="F605">
        <v>225.21302900000001</v>
      </c>
      <c r="G605" s="4">
        <v>3</v>
      </c>
      <c r="H605">
        <v>225.87949499999999</v>
      </c>
      <c r="I605" s="5">
        <v>4</v>
      </c>
      <c r="P605">
        <v>2</v>
      </c>
      <c r="Q605" t="str">
        <f t="shared" si="10"/>
        <v>34</v>
      </c>
    </row>
    <row r="606" spans="1:17" x14ac:dyDescent="0.25">
      <c r="A606">
        <v>605</v>
      </c>
      <c r="F606">
        <v>225.22898900000001</v>
      </c>
      <c r="G606" s="4">
        <v>3</v>
      </c>
      <c r="H606">
        <v>225.87318099999999</v>
      </c>
      <c r="I606" s="5">
        <v>4</v>
      </c>
      <c r="P606">
        <v>2</v>
      </c>
      <c r="Q606" t="str">
        <f t="shared" si="10"/>
        <v>34</v>
      </c>
    </row>
    <row r="607" spans="1:17" x14ac:dyDescent="0.25">
      <c r="A607">
        <v>606</v>
      </c>
      <c r="F607">
        <v>225.223534</v>
      </c>
      <c r="G607" s="4">
        <v>3</v>
      </c>
      <c r="H607">
        <v>225.86474799999999</v>
      </c>
      <c r="I607" s="5">
        <v>4</v>
      </c>
      <c r="P607">
        <v>2</v>
      </c>
      <c r="Q607" t="str">
        <f t="shared" si="10"/>
        <v>34</v>
      </c>
    </row>
    <row r="608" spans="1:17" x14ac:dyDescent="0.25">
      <c r="A608">
        <v>607</v>
      </c>
      <c r="F608">
        <v>225.20126299999998</v>
      </c>
      <c r="G608" s="4">
        <v>3</v>
      </c>
      <c r="H608">
        <v>225.90297899999999</v>
      </c>
      <c r="I608" s="5">
        <v>4</v>
      </c>
      <c r="P608">
        <v>2</v>
      </c>
      <c r="Q608" t="str">
        <f t="shared" si="10"/>
        <v>34</v>
      </c>
    </row>
    <row r="609" spans="1:17" x14ac:dyDescent="0.25">
      <c r="A609">
        <v>608</v>
      </c>
      <c r="B609">
        <v>242.02484799999999</v>
      </c>
      <c r="C609" s="2">
        <v>1</v>
      </c>
      <c r="F609">
        <v>225.21020099999998</v>
      </c>
      <c r="G609" s="4">
        <v>3</v>
      </c>
      <c r="H609">
        <v>225.90747300000001</v>
      </c>
      <c r="I609" s="5">
        <v>4</v>
      </c>
      <c r="P609">
        <v>3</v>
      </c>
      <c r="Q609" t="str">
        <f t="shared" si="10"/>
        <v>134</v>
      </c>
    </row>
    <row r="610" spans="1:17" x14ac:dyDescent="0.25">
      <c r="A610">
        <v>609</v>
      </c>
      <c r="B610">
        <v>242.05166700000001</v>
      </c>
      <c r="C610" s="2">
        <v>1</v>
      </c>
      <c r="F610">
        <v>225.19848400000001</v>
      </c>
      <c r="G610" s="4">
        <v>3</v>
      </c>
      <c r="H610">
        <v>225.88378699999998</v>
      </c>
      <c r="I610" s="5">
        <v>4</v>
      </c>
      <c r="P610">
        <v>3</v>
      </c>
      <c r="Q610" t="str">
        <f t="shared" si="10"/>
        <v>134</v>
      </c>
    </row>
    <row r="611" spans="1:17" x14ac:dyDescent="0.25">
      <c r="A611">
        <v>610</v>
      </c>
      <c r="B611">
        <v>242.040908</v>
      </c>
      <c r="C611" s="2">
        <v>1</v>
      </c>
      <c r="F611">
        <v>225.270959</v>
      </c>
      <c r="G611" s="4">
        <v>3</v>
      </c>
      <c r="H611">
        <v>225.94979699999999</v>
      </c>
      <c r="I611" s="5">
        <v>4</v>
      </c>
      <c r="P611">
        <v>3</v>
      </c>
      <c r="Q611" t="str">
        <f t="shared" si="10"/>
        <v>134</v>
      </c>
    </row>
    <row r="612" spans="1:17" x14ac:dyDescent="0.25">
      <c r="A612">
        <v>611</v>
      </c>
      <c r="B612">
        <v>242.05403999999999</v>
      </c>
      <c r="C612" s="2">
        <v>1</v>
      </c>
      <c r="H612">
        <v>225.915302</v>
      </c>
      <c r="I612" s="5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242.040402</v>
      </c>
      <c r="C613" s="2">
        <v>1</v>
      </c>
      <c r="P613">
        <v>1</v>
      </c>
      <c r="Q613" t="str">
        <f t="shared" si="10"/>
        <v>1</v>
      </c>
    </row>
    <row r="614" spans="1:17" x14ac:dyDescent="0.25">
      <c r="A614">
        <v>613</v>
      </c>
      <c r="B614">
        <v>242.04499899999999</v>
      </c>
      <c r="C614" s="2">
        <v>1</v>
      </c>
      <c r="P614">
        <v>1</v>
      </c>
      <c r="Q614" t="str">
        <f t="shared" si="10"/>
        <v>1</v>
      </c>
    </row>
    <row r="615" spans="1:17" x14ac:dyDescent="0.25">
      <c r="A615">
        <v>614</v>
      </c>
      <c r="B615">
        <v>242.07858400000001</v>
      </c>
      <c r="C615" s="2">
        <v>1</v>
      </c>
      <c r="P615">
        <v>1</v>
      </c>
      <c r="Q615" t="str">
        <f t="shared" si="10"/>
        <v>1</v>
      </c>
    </row>
    <row r="616" spans="1:17" x14ac:dyDescent="0.25">
      <c r="A616">
        <v>615</v>
      </c>
      <c r="B616">
        <v>242.08105900000001</v>
      </c>
      <c r="C616" s="2">
        <v>1</v>
      </c>
      <c r="P616">
        <v>1</v>
      </c>
      <c r="Q616" t="str">
        <f t="shared" si="10"/>
        <v>1</v>
      </c>
    </row>
    <row r="617" spans="1:17" x14ac:dyDescent="0.25">
      <c r="A617">
        <v>616</v>
      </c>
      <c r="B617">
        <v>242.02484799999999</v>
      </c>
      <c r="C617" s="2">
        <v>1</v>
      </c>
      <c r="D617">
        <v>250.05479700000001</v>
      </c>
      <c r="E617" s="3">
        <v>2</v>
      </c>
      <c r="P617">
        <v>2</v>
      </c>
      <c r="Q617" t="str">
        <f t="shared" si="10"/>
        <v>12</v>
      </c>
    </row>
    <row r="618" spans="1:17" x14ac:dyDescent="0.25">
      <c r="A618">
        <v>617</v>
      </c>
      <c r="B618">
        <v>242.02484799999999</v>
      </c>
      <c r="C618" s="2">
        <v>1</v>
      </c>
      <c r="D618">
        <v>250.15727100000001</v>
      </c>
      <c r="E618" s="3">
        <v>2</v>
      </c>
      <c r="P618">
        <v>2</v>
      </c>
      <c r="Q618" t="str">
        <f t="shared" si="10"/>
        <v>12</v>
      </c>
    </row>
    <row r="619" spans="1:17" x14ac:dyDescent="0.25">
      <c r="A619">
        <v>618</v>
      </c>
      <c r="D619">
        <v>250.13065599999999</v>
      </c>
      <c r="E619" s="3">
        <v>2</v>
      </c>
      <c r="P619">
        <v>1</v>
      </c>
      <c r="Q619" t="str">
        <f t="shared" si="10"/>
        <v>2</v>
      </c>
    </row>
    <row r="620" spans="1:17" x14ac:dyDescent="0.25">
      <c r="A620">
        <v>619</v>
      </c>
      <c r="D620">
        <v>250.11424099999999</v>
      </c>
      <c r="E620" s="3">
        <v>2</v>
      </c>
      <c r="P620">
        <v>1</v>
      </c>
      <c r="Q620" t="str">
        <f t="shared" si="10"/>
        <v>2</v>
      </c>
    </row>
    <row r="621" spans="1:17" x14ac:dyDescent="0.25">
      <c r="A621">
        <v>620</v>
      </c>
      <c r="D621">
        <v>250.11822799999999</v>
      </c>
      <c r="E621" s="3">
        <v>2</v>
      </c>
      <c r="P621">
        <v>1</v>
      </c>
      <c r="Q621" t="str">
        <f t="shared" si="10"/>
        <v>2</v>
      </c>
    </row>
    <row r="622" spans="1:17" x14ac:dyDescent="0.25">
      <c r="A622">
        <v>621</v>
      </c>
      <c r="D622">
        <v>250.11136099999999</v>
      </c>
      <c r="E622" s="3">
        <v>2</v>
      </c>
      <c r="P622">
        <v>1</v>
      </c>
      <c r="Q622" t="str">
        <f t="shared" si="10"/>
        <v>2</v>
      </c>
    </row>
    <row r="623" spans="1:17" x14ac:dyDescent="0.25">
      <c r="A623">
        <v>622</v>
      </c>
      <c r="D623">
        <v>250.129088</v>
      </c>
      <c r="E623" s="3">
        <v>2</v>
      </c>
      <c r="P623">
        <v>1</v>
      </c>
      <c r="Q623" t="str">
        <f t="shared" si="10"/>
        <v>2</v>
      </c>
    </row>
    <row r="624" spans="1:17" x14ac:dyDescent="0.25">
      <c r="A624">
        <v>623</v>
      </c>
      <c r="D624">
        <v>250.05479700000001</v>
      </c>
      <c r="E624" s="3">
        <v>2</v>
      </c>
      <c r="P624">
        <v>1</v>
      </c>
      <c r="Q624" t="str">
        <f t="shared" si="10"/>
        <v>2</v>
      </c>
    </row>
    <row r="625" spans="1:17" x14ac:dyDescent="0.25">
      <c r="A625">
        <v>624</v>
      </c>
      <c r="D625">
        <v>250.05479700000001</v>
      </c>
      <c r="E625" s="3">
        <v>2</v>
      </c>
      <c r="F625">
        <v>249.37509800000001</v>
      </c>
      <c r="G625" s="4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F626">
        <v>249.409594</v>
      </c>
      <c r="G626" s="4">
        <v>3</v>
      </c>
      <c r="H626">
        <v>251.48565600000001</v>
      </c>
      <c r="I626" s="5">
        <v>4</v>
      </c>
      <c r="P626">
        <v>2</v>
      </c>
      <c r="Q626" t="str">
        <f t="shared" si="10"/>
        <v>34</v>
      </c>
    </row>
    <row r="627" spans="1:17" x14ac:dyDescent="0.25">
      <c r="A627">
        <v>626</v>
      </c>
      <c r="F627">
        <v>249.42873700000001</v>
      </c>
      <c r="G627" s="4">
        <v>3</v>
      </c>
      <c r="H627">
        <v>251.525958</v>
      </c>
      <c r="I627" s="5">
        <v>4</v>
      </c>
      <c r="P627">
        <v>2</v>
      </c>
      <c r="Q627" t="str">
        <f t="shared" si="10"/>
        <v>34</v>
      </c>
    </row>
    <row r="628" spans="1:17" x14ac:dyDescent="0.25">
      <c r="A628">
        <v>627</v>
      </c>
      <c r="F628">
        <v>249.43625900000001</v>
      </c>
      <c r="G628" s="4">
        <v>3</v>
      </c>
      <c r="H628">
        <v>251.50353100000001</v>
      </c>
      <c r="I628" s="5">
        <v>4</v>
      </c>
      <c r="P628">
        <v>2</v>
      </c>
      <c r="Q628" t="str">
        <f t="shared" si="10"/>
        <v>34</v>
      </c>
    </row>
    <row r="629" spans="1:17" x14ac:dyDescent="0.25">
      <c r="A629">
        <v>628</v>
      </c>
      <c r="F629">
        <v>249.42631399999999</v>
      </c>
      <c r="G629" s="4">
        <v>3</v>
      </c>
      <c r="H629">
        <v>251.52515299999999</v>
      </c>
      <c r="I629" s="5">
        <v>4</v>
      </c>
      <c r="P629">
        <v>2</v>
      </c>
      <c r="Q629" t="str">
        <f t="shared" si="10"/>
        <v>34</v>
      </c>
    </row>
    <row r="630" spans="1:17" x14ac:dyDescent="0.25">
      <c r="A630">
        <v>629</v>
      </c>
      <c r="F630">
        <v>249.43494699999999</v>
      </c>
      <c r="G630" s="4">
        <v>3</v>
      </c>
      <c r="H630">
        <v>251.504493</v>
      </c>
      <c r="I630" s="5">
        <v>4</v>
      </c>
      <c r="P630">
        <v>2</v>
      </c>
      <c r="Q630" t="str">
        <f t="shared" si="10"/>
        <v>34</v>
      </c>
    </row>
    <row r="631" spans="1:17" x14ac:dyDescent="0.25">
      <c r="A631">
        <v>630</v>
      </c>
      <c r="B631">
        <v>266.22959400000002</v>
      </c>
      <c r="C631" s="2">
        <v>1</v>
      </c>
      <c r="F631">
        <v>249.463481</v>
      </c>
      <c r="G631" s="4">
        <v>3</v>
      </c>
      <c r="H631">
        <v>251.524089</v>
      </c>
      <c r="I631" s="5">
        <v>4</v>
      </c>
      <c r="P631">
        <v>3</v>
      </c>
      <c r="Q631" t="str">
        <f t="shared" si="10"/>
        <v>134</v>
      </c>
    </row>
    <row r="632" spans="1:17" x14ac:dyDescent="0.25">
      <c r="A632">
        <v>631</v>
      </c>
      <c r="B632">
        <v>266.23045200000001</v>
      </c>
      <c r="C632" s="2">
        <v>1</v>
      </c>
      <c r="F632">
        <v>249.46025399999999</v>
      </c>
      <c r="G632" s="4">
        <v>3</v>
      </c>
      <c r="H632">
        <v>251.53358299999999</v>
      </c>
      <c r="I632" s="5">
        <v>4</v>
      </c>
      <c r="P632">
        <v>3</v>
      </c>
      <c r="Q632" t="str">
        <f t="shared" si="10"/>
        <v>134</v>
      </c>
    </row>
    <row r="633" spans="1:17" x14ac:dyDescent="0.25">
      <c r="A633">
        <v>632</v>
      </c>
      <c r="B633">
        <v>266.24014899999997</v>
      </c>
      <c r="C633" s="2">
        <v>1</v>
      </c>
      <c r="F633">
        <v>249.37509800000001</v>
      </c>
      <c r="G633" s="4">
        <v>3</v>
      </c>
      <c r="H633">
        <v>251.559798</v>
      </c>
      <c r="I633" s="5">
        <v>4</v>
      </c>
      <c r="P633">
        <v>3</v>
      </c>
      <c r="Q633" t="str">
        <f t="shared" si="10"/>
        <v>134</v>
      </c>
    </row>
    <row r="634" spans="1:17" x14ac:dyDescent="0.25">
      <c r="A634">
        <v>633</v>
      </c>
      <c r="B634">
        <v>266.25408800000002</v>
      </c>
      <c r="C634" s="2">
        <v>1</v>
      </c>
      <c r="F634">
        <v>249.37509800000001</v>
      </c>
      <c r="G634" s="4">
        <v>3</v>
      </c>
      <c r="H634">
        <v>251.54004900000001</v>
      </c>
      <c r="I634" s="5">
        <v>4</v>
      </c>
      <c r="P634">
        <v>3</v>
      </c>
      <c r="Q634" t="str">
        <f t="shared" si="10"/>
        <v>134</v>
      </c>
    </row>
    <row r="635" spans="1:17" x14ac:dyDescent="0.25">
      <c r="A635">
        <v>634</v>
      </c>
      <c r="B635">
        <v>266.23974499999997</v>
      </c>
      <c r="C635" s="2">
        <v>1</v>
      </c>
      <c r="H635">
        <v>251.48565600000001</v>
      </c>
      <c r="I635" s="5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266.24196899999998</v>
      </c>
      <c r="C636" s="2">
        <v>1</v>
      </c>
      <c r="H636">
        <v>251.48565600000001</v>
      </c>
      <c r="I636" s="5">
        <v>4</v>
      </c>
      <c r="P636">
        <v>2</v>
      </c>
      <c r="Q636" t="str">
        <f t="shared" si="10"/>
        <v>14</v>
      </c>
    </row>
    <row r="637" spans="1:17" x14ac:dyDescent="0.25">
      <c r="A637">
        <v>636</v>
      </c>
      <c r="B637">
        <v>266.25267300000002</v>
      </c>
      <c r="C637" s="2">
        <v>1</v>
      </c>
      <c r="P637">
        <v>1</v>
      </c>
      <c r="Q637" t="str">
        <f t="shared" si="10"/>
        <v>1</v>
      </c>
    </row>
    <row r="638" spans="1:17" x14ac:dyDescent="0.25">
      <c r="A638">
        <v>637</v>
      </c>
      <c r="B638">
        <v>266.27125799999999</v>
      </c>
      <c r="C638" s="2">
        <v>1</v>
      </c>
      <c r="P638">
        <v>1</v>
      </c>
      <c r="Q638" t="str">
        <f t="shared" si="10"/>
        <v>1</v>
      </c>
    </row>
    <row r="639" spans="1:17" x14ac:dyDescent="0.25">
      <c r="A639">
        <v>638</v>
      </c>
      <c r="B639">
        <v>266.27959299999998</v>
      </c>
      <c r="C639" s="2">
        <v>1</v>
      </c>
      <c r="D639">
        <v>272.025149</v>
      </c>
      <c r="E639" s="3">
        <v>2</v>
      </c>
      <c r="P639">
        <v>2</v>
      </c>
      <c r="Q639" t="str">
        <f t="shared" si="10"/>
        <v>12</v>
      </c>
    </row>
    <row r="640" spans="1:17" x14ac:dyDescent="0.25">
      <c r="A640">
        <v>639</v>
      </c>
      <c r="B640">
        <v>266.31095800000003</v>
      </c>
      <c r="C640" s="2">
        <v>1</v>
      </c>
      <c r="D640">
        <v>272.04500100000001</v>
      </c>
      <c r="E640" s="3">
        <v>2</v>
      </c>
      <c r="P640">
        <v>2</v>
      </c>
      <c r="Q640" t="str">
        <f t="shared" si="10"/>
        <v>12</v>
      </c>
    </row>
    <row r="641" spans="1:17" x14ac:dyDescent="0.25">
      <c r="A641">
        <v>640</v>
      </c>
      <c r="B641">
        <v>266.22959400000002</v>
      </c>
      <c r="C641" s="2">
        <v>1</v>
      </c>
      <c r="D641">
        <v>272.083125</v>
      </c>
      <c r="E641" s="3">
        <v>2</v>
      </c>
      <c r="P641">
        <v>2</v>
      </c>
      <c r="Q641" t="str">
        <f t="shared" si="10"/>
        <v>12</v>
      </c>
    </row>
    <row r="642" spans="1:17" x14ac:dyDescent="0.25">
      <c r="A642">
        <v>641</v>
      </c>
      <c r="B642">
        <v>266.22959400000002</v>
      </c>
      <c r="C642" s="2">
        <v>1</v>
      </c>
      <c r="D642">
        <v>272.08575300000001</v>
      </c>
      <c r="E642" s="3">
        <v>2</v>
      </c>
      <c r="P642">
        <v>2</v>
      </c>
      <c r="Q642" t="str">
        <f t="shared" ref="Q642:Q705" si="11">CONCATENATE(C642,E642,G642,I642)</f>
        <v>12</v>
      </c>
    </row>
    <row r="643" spans="1:17" x14ac:dyDescent="0.25">
      <c r="A643">
        <v>642</v>
      </c>
      <c r="D643">
        <v>272.07115799999997</v>
      </c>
      <c r="E643" s="3">
        <v>2</v>
      </c>
      <c r="P643">
        <v>1</v>
      </c>
      <c r="Q643" t="str">
        <f t="shared" si="11"/>
        <v>2</v>
      </c>
    </row>
    <row r="644" spans="1:17" x14ac:dyDescent="0.25">
      <c r="A644">
        <v>643</v>
      </c>
      <c r="D644">
        <v>272.025149</v>
      </c>
      <c r="E644" s="3">
        <v>2</v>
      </c>
      <c r="J644">
        <v>236.140353</v>
      </c>
      <c r="K644" t="s">
        <v>22</v>
      </c>
      <c r="Q644" t="str">
        <f t="shared" si="11"/>
        <v>2</v>
      </c>
    </row>
    <row r="645" spans="1:17" x14ac:dyDescent="0.25">
      <c r="A645">
        <v>644</v>
      </c>
      <c r="Q645" t="str">
        <f t="shared" si="11"/>
        <v/>
      </c>
    </row>
    <row r="646" spans="1:17" x14ac:dyDescent="0.25">
      <c r="A646">
        <v>645</v>
      </c>
      <c r="J646">
        <v>39.408542000000004</v>
      </c>
      <c r="K646" t="s">
        <v>22</v>
      </c>
      <c r="Q646" t="str">
        <f t="shared" si="11"/>
        <v/>
      </c>
    </row>
    <row r="647" spans="1:17" x14ac:dyDescent="0.25">
      <c r="A647">
        <v>646</v>
      </c>
      <c r="D647">
        <v>41.993282000000001</v>
      </c>
      <c r="E647" s="3">
        <v>2</v>
      </c>
      <c r="P647">
        <v>1</v>
      </c>
      <c r="Q647" t="str">
        <f t="shared" si="11"/>
        <v>2</v>
      </c>
    </row>
    <row r="648" spans="1:17" x14ac:dyDescent="0.25">
      <c r="A648">
        <v>647</v>
      </c>
      <c r="D648">
        <v>41.939117000000003</v>
      </c>
      <c r="E648" s="3">
        <v>2</v>
      </c>
      <c r="P648">
        <v>1</v>
      </c>
      <c r="Q648" t="str">
        <f t="shared" si="11"/>
        <v>2</v>
      </c>
    </row>
    <row r="649" spans="1:17" x14ac:dyDescent="0.25">
      <c r="A649">
        <v>648</v>
      </c>
      <c r="D649">
        <v>41.970728999999999</v>
      </c>
      <c r="E649" s="3">
        <v>2</v>
      </c>
      <c r="P649">
        <v>1</v>
      </c>
      <c r="Q649" t="str">
        <f t="shared" si="11"/>
        <v>2</v>
      </c>
    </row>
    <row r="650" spans="1:17" x14ac:dyDescent="0.25">
      <c r="A650">
        <v>649</v>
      </c>
      <c r="D650">
        <v>41.976982</v>
      </c>
      <c r="E650" s="3">
        <v>2</v>
      </c>
      <c r="P650">
        <v>1</v>
      </c>
      <c r="Q650" t="str">
        <f t="shared" si="11"/>
        <v>2</v>
      </c>
    </row>
    <row r="651" spans="1:17" x14ac:dyDescent="0.25">
      <c r="A651">
        <v>650</v>
      </c>
      <c r="D651">
        <v>42.002448000000001</v>
      </c>
      <c r="E651" s="3">
        <v>2</v>
      </c>
      <c r="P651">
        <v>1</v>
      </c>
      <c r="Q651" t="str">
        <f t="shared" si="11"/>
        <v>2</v>
      </c>
    </row>
    <row r="652" spans="1:17" x14ac:dyDescent="0.25">
      <c r="A652">
        <v>651</v>
      </c>
      <c r="D652">
        <v>41.962657</v>
      </c>
      <c r="E652" s="3">
        <v>2</v>
      </c>
      <c r="F652">
        <v>35.694478000000004</v>
      </c>
      <c r="G652" s="4">
        <v>3</v>
      </c>
      <c r="P652">
        <v>2</v>
      </c>
      <c r="Q652" t="str">
        <f t="shared" si="11"/>
        <v>23</v>
      </c>
    </row>
    <row r="653" spans="1:17" x14ac:dyDescent="0.25">
      <c r="A653">
        <v>652</v>
      </c>
      <c r="D653">
        <v>41.978594999999999</v>
      </c>
      <c r="E653" s="3">
        <v>2</v>
      </c>
      <c r="F653">
        <v>35.84151</v>
      </c>
      <c r="G653" s="4">
        <v>3</v>
      </c>
      <c r="P653">
        <v>2</v>
      </c>
      <c r="Q653" t="str">
        <f t="shared" si="11"/>
        <v>23</v>
      </c>
    </row>
    <row r="654" spans="1:17" x14ac:dyDescent="0.25">
      <c r="A654">
        <v>653</v>
      </c>
      <c r="D654">
        <v>41.995105000000002</v>
      </c>
      <c r="E654" s="3">
        <v>2</v>
      </c>
      <c r="F654">
        <v>35.777032000000005</v>
      </c>
      <c r="G654" s="4">
        <v>3</v>
      </c>
      <c r="P654">
        <v>2</v>
      </c>
      <c r="Q654" t="str">
        <f t="shared" si="11"/>
        <v>23</v>
      </c>
    </row>
    <row r="655" spans="1:17" x14ac:dyDescent="0.25">
      <c r="A655">
        <v>654</v>
      </c>
      <c r="D655">
        <v>41.987396000000004</v>
      </c>
      <c r="E655" s="3">
        <v>2</v>
      </c>
      <c r="F655">
        <v>35.715364000000001</v>
      </c>
      <c r="G655" s="4">
        <v>3</v>
      </c>
      <c r="P655">
        <v>2</v>
      </c>
      <c r="Q655" t="str">
        <f t="shared" si="11"/>
        <v>23</v>
      </c>
    </row>
    <row r="656" spans="1:17" x14ac:dyDescent="0.25">
      <c r="A656">
        <v>655</v>
      </c>
      <c r="D656">
        <v>41.990366999999999</v>
      </c>
      <c r="E656" s="3">
        <v>2</v>
      </c>
      <c r="F656">
        <v>35.723123000000001</v>
      </c>
      <c r="G656" s="4">
        <v>3</v>
      </c>
      <c r="P656">
        <v>2</v>
      </c>
      <c r="Q656" t="str">
        <f t="shared" si="11"/>
        <v>23</v>
      </c>
    </row>
    <row r="657" spans="1:17" x14ac:dyDescent="0.25">
      <c r="A657">
        <v>656</v>
      </c>
      <c r="D657">
        <v>41.993282000000001</v>
      </c>
      <c r="E657" s="3">
        <v>2</v>
      </c>
      <c r="F657">
        <v>35.698751000000001</v>
      </c>
      <c r="G657" s="4">
        <v>3</v>
      </c>
      <c r="P657">
        <v>2</v>
      </c>
      <c r="Q657" t="str">
        <f t="shared" si="11"/>
        <v>23</v>
      </c>
    </row>
    <row r="658" spans="1:17" x14ac:dyDescent="0.25">
      <c r="A658">
        <v>657</v>
      </c>
      <c r="D658">
        <v>41.993282000000001</v>
      </c>
      <c r="E658" s="3">
        <v>2</v>
      </c>
      <c r="F658">
        <v>35.699688999999999</v>
      </c>
      <c r="G658" s="4">
        <v>3</v>
      </c>
      <c r="P658">
        <v>2</v>
      </c>
      <c r="Q658" t="str">
        <f t="shared" si="11"/>
        <v>23</v>
      </c>
    </row>
    <row r="659" spans="1:17" x14ac:dyDescent="0.25">
      <c r="A659">
        <v>658</v>
      </c>
      <c r="F659">
        <v>35.720729000000006</v>
      </c>
      <c r="G659" s="4">
        <v>3</v>
      </c>
      <c r="H659">
        <v>40.919845000000002</v>
      </c>
      <c r="I659" s="5">
        <v>4</v>
      </c>
      <c r="P659">
        <v>2</v>
      </c>
      <c r="Q659" t="str">
        <f t="shared" si="11"/>
        <v>34</v>
      </c>
    </row>
    <row r="660" spans="1:17" x14ac:dyDescent="0.25">
      <c r="A660">
        <v>659</v>
      </c>
      <c r="F660">
        <v>35.752865999999997</v>
      </c>
      <c r="G660" s="4">
        <v>3</v>
      </c>
      <c r="H660">
        <v>40.948177000000001</v>
      </c>
      <c r="I660" s="5">
        <v>4</v>
      </c>
      <c r="P660">
        <v>2</v>
      </c>
      <c r="Q660" t="str">
        <f t="shared" si="11"/>
        <v>34</v>
      </c>
    </row>
    <row r="661" spans="1:17" x14ac:dyDescent="0.25">
      <c r="A661">
        <v>660</v>
      </c>
      <c r="F661">
        <v>35.774324</v>
      </c>
      <c r="G661" s="4">
        <v>3</v>
      </c>
      <c r="H661">
        <v>40.948905000000003</v>
      </c>
      <c r="I661" s="5">
        <v>4</v>
      </c>
      <c r="P661">
        <v>2</v>
      </c>
      <c r="Q661" t="str">
        <f t="shared" si="11"/>
        <v>34</v>
      </c>
    </row>
    <row r="662" spans="1:17" x14ac:dyDescent="0.25">
      <c r="A662">
        <v>661</v>
      </c>
      <c r="F662">
        <v>35.776980999999999</v>
      </c>
      <c r="G662" s="4">
        <v>3</v>
      </c>
      <c r="H662">
        <v>40.952708999999999</v>
      </c>
      <c r="I662" s="5">
        <v>4</v>
      </c>
      <c r="P662">
        <v>2</v>
      </c>
      <c r="Q662" t="str">
        <f t="shared" si="11"/>
        <v>34</v>
      </c>
    </row>
    <row r="663" spans="1:17" x14ac:dyDescent="0.25">
      <c r="A663">
        <v>662</v>
      </c>
      <c r="F663">
        <v>35.725936000000004</v>
      </c>
      <c r="G663" s="4">
        <v>3</v>
      </c>
      <c r="H663">
        <v>40.959114</v>
      </c>
      <c r="I663" s="5">
        <v>4</v>
      </c>
      <c r="P663">
        <v>2</v>
      </c>
      <c r="Q663" t="str">
        <f t="shared" si="11"/>
        <v>34</v>
      </c>
    </row>
    <row r="664" spans="1:17" x14ac:dyDescent="0.25">
      <c r="A664">
        <v>663</v>
      </c>
      <c r="F664">
        <v>35.694478000000004</v>
      </c>
      <c r="G664" s="4">
        <v>3</v>
      </c>
      <c r="H664">
        <v>40.968851999999998</v>
      </c>
      <c r="I664" s="5">
        <v>4</v>
      </c>
      <c r="P664">
        <v>2</v>
      </c>
      <c r="Q664" t="str">
        <f t="shared" si="11"/>
        <v>34</v>
      </c>
    </row>
    <row r="665" spans="1:17" x14ac:dyDescent="0.25">
      <c r="A665">
        <v>664</v>
      </c>
      <c r="H665">
        <v>40.990310000000001</v>
      </c>
      <c r="I665" s="5">
        <v>4</v>
      </c>
      <c r="P665">
        <v>1</v>
      </c>
      <c r="Q665" t="str">
        <f t="shared" si="11"/>
        <v>4</v>
      </c>
    </row>
    <row r="666" spans="1:17" x14ac:dyDescent="0.25">
      <c r="A666">
        <v>665</v>
      </c>
      <c r="H666">
        <v>40.990627000000003</v>
      </c>
      <c r="I666" s="5">
        <v>4</v>
      </c>
      <c r="P666">
        <v>1</v>
      </c>
      <c r="Q666" t="str">
        <f t="shared" si="11"/>
        <v>4</v>
      </c>
    </row>
    <row r="667" spans="1:17" x14ac:dyDescent="0.25">
      <c r="A667">
        <v>666</v>
      </c>
      <c r="H667">
        <v>40.919845000000002</v>
      </c>
      <c r="I667" s="5">
        <v>4</v>
      </c>
      <c r="P667">
        <v>1</v>
      </c>
      <c r="Q667" t="str">
        <f t="shared" si="11"/>
        <v>4</v>
      </c>
    </row>
    <row r="668" spans="1:17" x14ac:dyDescent="0.25">
      <c r="A668">
        <v>667</v>
      </c>
      <c r="B668">
        <v>59.208488000000003</v>
      </c>
      <c r="C668" s="2">
        <v>1</v>
      </c>
      <c r="H668">
        <v>40.919845000000002</v>
      </c>
      <c r="I668" s="5">
        <v>4</v>
      </c>
      <c r="P668">
        <v>2</v>
      </c>
      <c r="Q668" t="str">
        <f t="shared" si="11"/>
        <v>14</v>
      </c>
    </row>
    <row r="669" spans="1:17" x14ac:dyDescent="0.25">
      <c r="A669">
        <v>668</v>
      </c>
      <c r="B669">
        <v>59.247917000000001</v>
      </c>
      <c r="C669" s="2">
        <v>1</v>
      </c>
      <c r="P669">
        <v>1</v>
      </c>
      <c r="Q669" t="str">
        <f t="shared" si="11"/>
        <v>1</v>
      </c>
    </row>
    <row r="670" spans="1:17" x14ac:dyDescent="0.25">
      <c r="A670">
        <v>669</v>
      </c>
      <c r="B670">
        <v>59.193491999999999</v>
      </c>
      <c r="C670" s="2">
        <v>1</v>
      </c>
      <c r="P670">
        <v>1</v>
      </c>
      <c r="Q670" t="str">
        <f t="shared" si="11"/>
        <v>1</v>
      </c>
    </row>
    <row r="671" spans="1:17" x14ac:dyDescent="0.25">
      <c r="A671">
        <v>670</v>
      </c>
      <c r="B671">
        <v>59.211357</v>
      </c>
      <c r="C671" s="2">
        <v>1</v>
      </c>
      <c r="P671">
        <v>1</v>
      </c>
      <c r="Q671" t="str">
        <f t="shared" si="11"/>
        <v>1</v>
      </c>
    </row>
    <row r="672" spans="1:17" x14ac:dyDescent="0.25">
      <c r="A672">
        <v>671</v>
      </c>
      <c r="B672">
        <v>59.211669000000001</v>
      </c>
      <c r="C672" s="2">
        <v>1</v>
      </c>
      <c r="P672">
        <v>1</v>
      </c>
      <c r="Q672" t="str">
        <f t="shared" si="11"/>
        <v>1</v>
      </c>
    </row>
    <row r="673" spans="1:17" x14ac:dyDescent="0.25">
      <c r="A673">
        <v>672</v>
      </c>
      <c r="B673">
        <v>59.238489999999999</v>
      </c>
      <c r="C673" s="2">
        <v>1</v>
      </c>
      <c r="P673">
        <v>1</v>
      </c>
      <c r="Q673" t="str">
        <f t="shared" si="11"/>
        <v>1</v>
      </c>
    </row>
    <row r="674" spans="1:17" x14ac:dyDescent="0.25">
      <c r="A674">
        <v>673</v>
      </c>
      <c r="B674">
        <v>59.261875000000003</v>
      </c>
      <c r="C674" s="2">
        <v>1</v>
      </c>
      <c r="D674">
        <v>64.320574999999991</v>
      </c>
      <c r="E674" s="3">
        <v>2</v>
      </c>
      <c r="P674">
        <v>2</v>
      </c>
      <c r="Q674" t="str">
        <f t="shared" si="11"/>
        <v>12</v>
      </c>
    </row>
    <row r="675" spans="1:17" x14ac:dyDescent="0.25">
      <c r="A675">
        <v>674</v>
      </c>
      <c r="B675">
        <v>59.275108000000003</v>
      </c>
      <c r="C675" s="2">
        <v>1</v>
      </c>
      <c r="D675">
        <v>64.355106000000006</v>
      </c>
      <c r="E675" s="3">
        <v>2</v>
      </c>
      <c r="P675">
        <v>2</v>
      </c>
      <c r="Q675" t="str">
        <f t="shared" si="11"/>
        <v>12</v>
      </c>
    </row>
    <row r="676" spans="1:17" x14ac:dyDescent="0.25">
      <c r="A676">
        <v>675</v>
      </c>
      <c r="B676">
        <v>59.208488000000003</v>
      </c>
      <c r="C676" s="2">
        <v>1</v>
      </c>
      <c r="D676">
        <v>64.348963999999995</v>
      </c>
      <c r="E676" s="3">
        <v>2</v>
      </c>
      <c r="P676">
        <v>2</v>
      </c>
      <c r="Q676" t="str">
        <f t="shared" si="11"/>
        <v>12</v>
      </c>
    </row>
    <row r="677" spans="1:17" x14ac:dyDescent="0.25">
      <c r="A677">
        <v>676</v>
      </c>
      <c r="B677">
        <v>59.208488000000003</v>
      </c>
      <c r="C677" s="2">
        <v>1</v>
      </c>
      <c r="D677">
        <v>64.30380199999999</v>
      </c>
      <c r="E677" s="3">
        <v>2</v>
      </c>
      <c r="P677">
        <v>2</v>
      </c>
      <c r="Q677" t="str">
        <f t="shared" si="11"/>
        <v>12</v>
      </c>
    </row>
    <row r="678" spans="1:17" x14ac:dyDescent="0.25">
      <c r="A678">
        <v>677</v>
      </c>
      <c r="D678">
        <v>64.292918999999998</v>
      </c>
      <c r="E678" s="3">
        <v>2</v>
      </c>
      <c r="P678">
        <v>1</v>
      </c>
      <c r="Q678" t="str">
        <f t="shared" si="11"/>
        <v>2</v>
      </c>
    </row>
    <row r="679" spans="1:17" x14ac:dyDescent="0.25">
      <c r="A679">
        <v>678</v>
      </c>
      <c r="D679">
        <v>64.267139</v>
      </c>
      <c r="E679" s="3">
        <v>2</v>
      </c>
      <c r="P679">
        <v>1</v>
      </c>
      <c r="Q679" t="str">
        <f t="shared" si="11"/>
        <v>2</v>
      </c>
    </row>
    <row r="680" spans="1:17" x14ac:dyDescent="0.25">
      <c r="A680">
        <v>679</v>
      </c>
      <c r="D680">
        <v>64.248438999999991</v>
      </c>
      <c r="E680" s="3">
        <v>2</v>
      </c>
      <c r="P680">
        <v>1</v>
      </c>
      <c r="Q680" t="str">
        <f t="shared" si="11"/>
        <v>2</v>
      </c>
    </row>
    <row r="681" spans="1:17" x14ac:dyDescent="0.25">
      <c r="A681">
        <v>680</v>
      </c>
      <c r="D681">
        <v>64.268801999999994</v>
      </c>
      <c r="E681" s="3">
        <v>2</v>
      </c>
      <c r="F681">
        <v>62.036666000000004</v>
      </c>
      <c r="G681" s="4">
        <v>3</v>
      </c>
      <c r="P681">
        <v>2</v>
      </c>
      <c r="Q681" t="str">
        <f t="shared" si="11"/>
        <v>23</v>
      </c>
    </row>
    <row r="682" spans="1:17" x14ac:dyDescent="0.25">
      <c r="A682">
        <v>681</v>
      </c>
      <c r="D682">
        <v>64.320574999999991</v>
      </c>
      <c r="E682" s="3">
        <v>2</v>
      </c>
      <c r="F682">
        <v>62.049686000000001</v>
      </c>
      <c r="G682" s="4">
        <v>3</v>
      </c>
      <c r="H682">
        <v>62.861358000000003</v>
      </c>
      <c r="I682" s="5">
        <v>4</v>
      </c>
      <c r="P682">
        <v>3</v>
      </c>
      <c r="Q682" t="str">
        <f t="shared" si="11"/>
        <v>234</v>
      </c>
    </row>
    <row r="683" spans="1:17" x14ac:dyDescent="0.25">
      <c r="A683">
        <v>682</v>
      </c>
      <c r="F683">
        <v>62.053749000000003</v>
      </c>
      <c r="G683" s="4">
        <v>3</v>
      </c>
      <c r="H683">
        <v>62.918598000000003</v>
      </c>
      <c r="I683" s="5">
        <v>4</v>
      </c>
      <c r="P683">
        <v>2</v>
      </c>
      <c r="Q683" t="str">
        <f t="shared" si="11"/>
        <v>34</v>
      </c>
    </row>
    <row r="684" spans="1:17" x14ac:dyDescent="0.25">
      <c r="A684">
        <v>683</v>
      </c>
      <c r="F684">
        <v>62.050677999999998</v>
      </c>
      <c r="G684" s="4">
        <v>3</v>
      </c>
      <c r="H684">
        <v>62.921928000000001</v>
      </c>
      <c r="I684" s="5">
        <v>4</v>
      </c>
      <c r="P684">
        <v>2</v>
      </c>
      <c r="Q684" t="str">
        <f t="shared" si="11"/>
        <v>34</v>
      </c>
    </row>
    <row r="685" spans="1:17" x14ac:dyDescent="0.25">
      <c r="A685">
        <v>684</v>
      </c>
      <c r="F685">
        <v>61.996929000000002</v>
      </c>
      <c r="G685" s="4">
        <v>3</v>
      </c>
      <c r="H685">
        <v>62.889900000000004</v>
      </c>
      <c r="I685" s="5">
        <v>4</v>
      </c>
      <c r="P685">
        <v>2</v>
      </c>
      <c r="Q685" t="str">
        <f t="shared" si="11"/>
        <v>34</v>
      </c>
    </row>
    <row r="686" spans="1:17" x14ac:dyDescent="0.25">
      <c r="A686">
        <v>685</v>
      </c>
      <c r="F686">
        <v>61.998179999999998</v>
      </c>
      <c r="G686" s="4">
        <v>3</v>
      </c>
      <c r="H686">
        <v>62.906874999999999</v>
      </c>
      <c r="I686" s="5">
        <v>4</v>
      </c>
      <c r="P686">
        <v>2</v>
      </c>
      <c r="Q686" t="str">
        <f t="shared" si="11"/>
        <v>34</v>
      </c>
    </row>
    <row r="687" spans="1:17" x14ac:dyDescent="0.25">
      <c r="A687">
        <v>686</v>
      </c>
      <c r="F687">
        <v>62.025469999999999</v>
      </c>
      <c r="G687" s="4">
        <v>3</v>
      </c>
      <c r="H687">
        <v>62.889015000000001</v>
      </c>
      <c r="I687" s="5">
        <v>4</v>
      </c>
      <c r="P687">
        <v>2</v>
      </c>
      <c r="Q687" t="str">
        <f t="shared" si="11"/>
        <v>34</v>
      </c>
    </row>
    <row r="688" spans="1:17" x14ac:dyDescent="0.25">
      <c r="A688">
        <v>687</v>
      </c>
      <c r="F688">
        <v>62.011614999999999</v>
      </c>
      <c r="G688" s="4">
        <v>3</v>
      </c>
      <c r="H688">
        <v>62.926043999999997</v>
      </c>
      <c r="I688" s="5">
        <v>4</v>
      </c>
      <c r="P688">
        <v>2</v>
      </c>
      <c r="Q688" t="str">
        <f t="shared" si="11"/>
        <v>34</v>
      </c>
    </row>
    <row r="689" spans="1:17" x14ac:dyDescent="0.25">
      <c r="A689">
        <v>688</v>
      </c>
      <c r="F689">
        <v>62.067138</v>
      </c>
      <c r="G689" s="4">
        <v>3</v>
      </c>
      <c r="H689">
        <v>62.915832000000002</v>
      </c>
      <c r="I689" s="5">
        <v>4</v>
      </c>
      <c r="P689">
        <v>2</v>
      </c>
      <c r="Q689" t="str">
        <f t="shared" si="11"/>
        <v>34</v>
      </c>
    </row>
    <row r="690" spans="1:17" x14ac:dyDescent="0.25">
      <c r="A690">
        <v>689</v>
      </c>
      <c r="H690">
        <v>62.861358000000003</v>
      </c>
      <c r="I690" s="5">
        <v>4</v>
      </c>
      <c r="P690">
        <v>1</v>
      </c>
      <c r="Q690" t="str">
        <f t="shared" si="11"/>
        <v>4</v>
      </c>
    </row>
    <row r="691" spans="1:17" x14ac:dyDescent="0.25">
      <c r="A691">
        <v>690</v>
      </c>
      <c r="P691">
        <v>0</v>
      </c>
      <c r="Q691" t="str">
        <f t="shared" si="11"/>
        <v/>
      </c>
    </row>
    <row r="692" spans="1:17" x14ac:dyDescent="0.25">
      <c r="A692">
        <v>691</v>
      </c>
      <c r="B692">
        <v>80.113681000000014</v>
      </c>
      <c r="C692" s="2">
        <v>1</v>
      </c>
      <c r="P692">
        <v>1</v>
      </c>
      <c r="Q692" t="str">
        <f t="shared" si="11"/>
        <v>1</v>
      </c>
    </row>
    <row r="693" spans="1:17" x14ac:dyDescent="0.25">
      <c r="A693">
        <v>692</v>
      </c>
      <c r="B693">
        <v>80.097035000000005</v>
      </c>
      <c r="C693" s="2">
        <v>1</v>
      </c>
      <c r="P693">
        <v>1</v>
      </c>
      <c r="Q693" t="str">
        <f t="shared" si="11"/>
        <v>1</v>
      </c>
    </row>
    <row r="694" spans="1:17" x14ac:dyDescent="0.25">
      <c r="A694">
        <v>693</v>
      </c>
      <c r="B694">
        <v>80.120278000000013</v>
      </c>
      <c r="C694" s="2">
        <v>1</v>
      </c>
      <c r="P694">
        <v>1</v>
      </c>
      <c r="Q694" t="str">
        <f t="shared" si="11"/>
        <v>1</v>
      </c>
    </row>
    <row r="695" spans="1:17" x14ac:dyDescent="0.25">
      <c r="A695">
        <v>694</v>
      </c>
      <c r="B695">
        <v>80.126461000000006</v>
      </c>
      <c r="C695" s="2">
        <v>1</v>
      </c>
      <c r="P695">
        <v>1</v>
      </c>
      <c r="Q695" t="str">
        <f t="shared" si="11"/>
        <v>1</v>
      </c>
    </row>
    <row r="696" spans="1:17" x14ac:dyDescent="0.25">
      <c r="A696">
        <v>695</v>
      </c>
      <c r="B696">
        <v>80.104611000000006</v>
      </c>
      <c r="C696" s="2">
        <v>1</v>
      </c>
      <c r="P696">
        <v>1</v>
      </c>
      <c r="Q696" t="str">
        <f t="shared" si="11"/>
        <v>1</v>
      </c>
    </row>
    <row r="697" spans="1:17" x14ac:dyDescent="0.25">
      <c r="A697">
        <v>696</v>
      </c>
      <c r="B697">
        <v>80.090954000000011</v>
      </c>
      <c r="C697" s="2">
        <v>1</v>
      </c>
      <c r="D697">
        <v>83.976727000000011</v>
      </c>
      <c r="E697" s="3">
        <v>2</v>
      </c>
      <c r="P697">
        <v>2</v>
      </c>
      <c r="Q697" t="str">
        <f t="shared" si="11"/>
        <v>12</v>
      </c>
    </row>
    <row r="698" spans="1:17" x14ac:dyDescent="0.25">
      <c r="A698">
        <v>697</v>
      </c>
      <c r="B698">
        <v>80.118061000000012</v>
      </c>
      <c r="C698" s="2">
        <v>1</v>
      </c>
      <c r="D698">
        <v>83.934055000000001</v>
      </c>
      <c r="E698" s="3">
        <v>2</v>
      </c>
      <c r="P698">
        <v>2</v>
      </c>
      <c r="Q698" t="str">
        <f t="shared" si="11"/>
        <v>12</v>
      </c>
    </row>
    <row r="699" spans="1:17" x14ac:dyDescent="0.25">
      <c r="A699">
        <v>698</v>
      </c>
      <c r="B699">
        <v>80.113681000000014</v>
      </c>
      <c r="C699" s="2">
        <v>1</v>
      </c>
      <c r="D699">
        <v>83.923387000000005</v>
      </c>
      <c r="E699" s="3">
        <v>2</v>
      </c>
      <c r="P699">
        <v>2</v>
      </c>
      <c r="Q699" t="str">
        <f t="shared" si="11"/>
        <v>12</v>
      </c>
    </row>
    <row r="700" spans="1:17" x14ac:dyDescent="0.25">
      <c r="A700">
        <v>699</v>
      </c>
      <c r="B700">
        <v>80.113681000000014</v>
      </c>
      <c r="C700" s="2">
        <v>1</v>
      </c>
      <c r="D700">
        <v>83.919316000000009</v>
      </c>
      <c r="E700" s="3">
        <v>2</v>
      </c>
      <c r="P700">
        <v>2</v>
      </c>
      <c r="Q700" t="str">
        <f t="shared" si="11"/>
        <v>12</v>
      </c>
    </row>
    <row r="701" spans="1:17" x14ac:dyDescent="0.25">
      <c r="A701">
        <v>700</v>
      </c>
      <c r="D701">
        <v>83.94900100000001</v>
      </c>
      <c r="E701" s="3">
        <v>2</v>
      </c>
      <c r="P701">
        <v>1</v>
      </c>
      <c r="Q701" t="str">
        <f t="shared" si="11"/>
        <v>2</v>
      </c>
    </row>
    <row r="702" spans="1:17" x14ac:dyDescent="0.25">
      <c r="A702">
        <v>701</v>
      </c>
      <c r="D702">
        <v>83.891950000000008</v>
      </c>
      <c r="E702" s="3">
        <v>2</v>
      </c>
      <c r="P702">
        <v>1</v>
      </c>
      <c r="Q702" t="str">
        <f t="shared" si="11"/>
        <v>2</v>
      </c>
    </row>
    <row r="703" spans="1:17" x14ac:dyDescent="0.25">
      <c r="A703">
        <v>702</v>
      </c>
      <c r="D703">
        <v>83.976727000000011</v>
      </c>
      <c r="E703" s="3">
        <v>2</v>
      </c>
      <c r="F703">
        <v>83.069599000000011</v>
      </c>
      <c r="G703" s="4">
        <v>3</v>
      </c>
      <c r="P703">
        <v>2</v>
      </c>
      <c r="Q703" t="str">
        <f t="shared" si="11"/>
        <v>23</v>
      </c>
    </row>
    <row r="704" spans="1:17" x14ac:dyDescent="0.25">
      <c r="A704">
        <v>703</v>
      </c>
      <c r="D704">
        <v>83.976727000000011</v>
      </c>
      <c r="E704" s="3">
        <v>2</v>
      </c>
      <c r="F704">
        <v>83.035844000000012</v>
      </c>
      <c r="G704" s="4">
        <v>3</v>
      </c>
      <c r="P704">
        <v>2</v>
      </c>
      <c r="Q704" t="str">
        <f t="shared" si="11"/>
        <v>23</v>
      </c>
    </row>
    <row r="705" spans="1:17" x14ac:dyDescent="0.25">
      <c r="A705">
        <v>704</v>
      </c>
      <c r="F705">
        <v>83.028268000000011</v>
      </c>
      <c r="G705" s="4">
        <v>3</v>
      </c>
      <c r="H705">
        <v>83.984971999999999</v>
      </c>
      <c r="I705" s="5">
        <v>4</v>
      </c>
      <c r="P705">
        <v>2</v>
      </c>
      <c r="Q705" t="str">
        <f t="shared" si="11"/>
        <v>34</v>
      </c>
    </row>
    <row r="706" spans="1:17" x14ac:dyDescent="0.25">
      <c r="A706">
        <v>705</v>
      </c>
      <c r="F706">
        <v>83.014353</v>
      </c>
      <c r="G706" s="4">
        <v>3</v>
      </c>
      <c r="H706">
        <v>83.958535000000012</v>
      </c>
      <c r="I706" s="5">
        <v>4</v>
      </c>
      <c r="P706">
        <v>2</v>
      </c>
      <c r="Q706" t="str">
        <f t="shared" ref="Q706:Q769" si="12">CONCATENATE(C706,E706,G706,I706)</f>
        <v>34</v>
      </c>
    </row>
    <row r="707" spans="1:17" x14ac:dyDescent="0.25">
      <c r="A707">
        <v>706</v>
      </c>
      <c r="F707">
        <v>82.986112000000006</v>
      </c>
      <c r="G707" s="4">
        <v>3</v>
      </c>
      <c r="H707">
        <v>83.911379000000011</v>
      </c>
      <c r="I707" s="5">
        <v>4</v>
      </c>
      <c r="P707">
        <v>2</v>
      </c>
      <c r="Q707" t="str">
        <f t="shared" si="12"/>
        <v>34</v>
      </c>
    </row>
    <row r="708" spans="1:17" x14ac:dyDescent="0.25">
      <c r="A708">
        <v>707</v>
      </c>
      <c r="F708">
        <v>82.988174000000015</v>
      </c>
      <c r="G708" s="4">
        <v>3</v>
      </c>
      <c r="H708">
        <v>83.934467000000012</v>
      </c>
      <c r="I708" s="5">
        <v>4</v>
      </c>
      <c r="P708">
        <v>2</v>
      </c>
      <c r="Q708" t="str">
        <f t="shared" si="12"/>
        <v>34</v>
      </c>
    </row>
    <row r="709" spans="1:17" x14ac:dyDescent="0.25">
      <c r="A709">
        <v>708</v>
      </c>
      <c r="F709">
        <v>83.004407000000015</v>
      </c>
      <c r="G709" s="4">
        <v>3</v>
      </c>
      <c r="H709">
        <v>83.971984000000006</v>
      </c>
      <c r="I709" s="5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F710">
        <v>83.016311999999999</v>
      </c>
      <c r="G710" s="4">
        <v>3</v>
      </c>
      <c r="H710">
        <v>83.908751000000009</v>
      </c>
      <c r="I710" s="5">
        <v>4</v>
      </c>
      <c r="P710">
        <v>2</v>
      </c>
      <c r="Q710" t="str">
        <f t="shared" si="12"/>
        <v>34</v>
      </c>
    </row>
    <row r="711" spans="1:17" x14ac:dyDescent="0.25">
      <c r="A711">
        <v>710</v>
      </c>
      <c r="F711">
        <v>83.064806000000004</v>
      </c>
      <c r="G711" s="4">
        <v>3</v>
      </c>
      <c r="H711">
        <v>83.929005000000004</v>
      </c>
      <c r="I711" s="5">
        <v>4</v>
      </c>
      <c r="P711">
        <v>2</v>
      </c>
      <c r="Q711" t="str">
        <f t="shared" si="12"/>
        <v>34</v>
      </c>
    </row>
    <row r="712" spans="1:17" x14ac:dyDescent="0.25">
      <c r="A712">
        <v>711</v>
      </c>
      <c r="F712">
        <v>83.069599000000011</v>
      </c>
      <c r="G712" s="4">
        <v>3</v>
      </c>
      <c r="H712">
        <v>83.988425000000007</v>
      </c>
      <c r="I712" s="5">
        <v>4</v>
      </c>
      <c r="P712">
        <v>2</v>
      </c>
      <c r="Q712" t="str">
        <f t="shared" si="12"/>
        <v>34</v>
      </c>
    </row>
    <row r="713" spans="1:17" x14ac:dyDescent="0.25">
      <c r="A713">
        <v>712</v>
      </c>
      <c r="H713">
        <v>83.988425000000007</v>
      </c>
      <c r="I713" s="5">
        <v>4</v>
      </c>
      <c r="P713">
        <v>1</v>
      </c>
      <c r="Q713" t="str">
        <f t="shared" si="12"/>
        <v>4</v>
      </c>
    </row>
    <row r="714" spans="1:17" x14ac:dyDescent="0.25">
      <c r="A714">
        <v>713</v>
      </c>
      <c r="B714">
        <v>104.04962500000001</v>
      </c>
      <c r="C714" s="2">
        <v>1</v>
      </c>
      <c r="P714">
        <v>1</v>
      </c>
      <c r="Q714" t="str">
        <f t="shared" si="12"/>
        <v>1</v>
      </c>
    </row>
    <row r="715" spans="1:17" x14ac:dyDescent="0.25">
      <c r="A715">
        <v>714</v>
      </c>
      <c r="B715">
        <v>104.040351</v>
      </c>
      <c r="C715" s="2">
        <v>1</v>
      </c>
      <c r="P715">
        <v>1</v>
      </c>
      <c r="Q715" t="str">
        <f t="shared" si="12"/>
        <v>1</v>
      </c>
    </row>
    <row r="716" spans="1:17" x14ac:dyDescent="0.25">
      <c r="A716">
        <v>715</v>
      </c>
      <c r="B716">
        <v>104.04545100000001</v>
      </c>
      <c r="C716" s="2">
        <v>1</v>
      </c>
      <c r="P716">
        <v>1</v>
      </c>
      <c r="Q716" t="str">
        <f t="shared" si="12"/>
        <v>1</v>
      </c>
    </row>
    <row r="717" spans="1:17" x14ac:dyDescent="0.25">
      <c r="A717">
        <v>716</v>
      </c>
      <c r="B717">
        <v>104.033855</v>
      </c>
      <c r="C717" s="2">
        <v>1</v>
      </c>
      <c r="P717">
        <v>1</v>
      </c>
      <c r="Q717" t="str">
        <f t="shared" si="12"/>
        <v>1</v>
      </c>
    </row>
    <row r="718" spans="1:17" x14ac:dyDescent="0.25">
      <c r="A718">
        <v>717</v>
      </c>
      <c r="B718">
        <v>104.04627500000001</v>
      </c>
      <c r="C718" s="2">
        <v>1</v>
      </c>
      <c r="P718">
        <v>1</v>
      </c>
      <c r="Q718" t="str">
        <f t="shared" si="12"/>
        <v>1</v>
      </c>
    </row>
    <row r="719" spans="1:17" x14ac:dyDescent="0.25">
      <c r="A719">
        <v>718</v>
      </c>
      <c r="B719">
        <v>104.062251</v>
      </c>
      <c r="C719" s="2">
        <v>1</v>
      </c>
      <c r="D719">
        <v>108.798202</v>
      </c>
      <c r="E719" s="3">
        <v>2</v>
      </c>
      <c r="P719">
        <v>2</v>
      </c>
      <c r="Q719" t="str">
        <f t="shared" si="12"/>
        <v>12</v>
      </c>
    </row>
    <row r="720" spans="1:17" x14ac:dyDescent="0.25">
      <c r="A720">
        <v>719</v>
      </c>
      <c r="B720">
        <v>104.09497800000001</v>
      </c>
      <c r="C720" s="2">
        <v>1</v>
      </c>
      <c r="D720">
        <v>108.82603400000001</v>
      </c>
      <c r="E720" s="3">
        <v>2</v>
      </c>
      <c r="P720">
        <v>2</v>
      </c>
      <c r="Q720" t="str">
        <f t="shared" si="12"/>
        <v>12</v>
      </c>
    </row>
    <row r="721" spans="1:17" x14ac:dyDescent="0.25">
      <c r="A721">
        <v>720</v>
      </c>
      <c r="B721">
        <v>104.056014</v>
      </c>
      <c r="C721" s="2">
        <v>1</v>
      </c>
      <c r="D721">
        <v>108.813613</v>
      </c>
      <c r="E721" s="3">
        <v>2</v>
      </c>
      <c r="P721">
        <v>2</v>
      </c>
      <c r="Q721" t="str">
        <f t="shared" si="12"/>
        <v>12</v>
      </c>
    </row>
    <row r="722" spans="1:17" x14ac:dyDescent="0.25">
      <c r="A722">
        <v>721</v>
      </c>
      <c r="B722">
        <v>104.04962500000001</v>
      </c>
      <c r="C722" s="2">
        <v>1</v>
      </c>
      <c r="D722">
        <v>108.824535</v>
      </c>
      <c r="E722" s="3">
        <v>2</v>
      </c>
      <c r="P722">
        <v>2</v>
      </c>
      <c r="Q722" t="str">
        <f t="shared" si="12"/>
        <v>12</v>
      </c>
    </row>
    <row r="723" spans="1:17" x14ac:dyDescent="0.25">
      <c r="A723">
        <v>722</v>
      </c>
      <c r="D723">
        <v>108.77640500000001</v>
      </c>
      <c r="E723" s="3">
        <v>2</v>
      </c>
      <c r="P723">
        <v>1</v>
      </c>
      <c r="Q723" t="str">
        <f t="shared" si="12"/>
        <v>2</v>
      </c>
    </row>
    <row r="724" spans="1:17" x14ac:dyDescent="0.25">
      <c r="A724">
        <v>723</v>
      </c>
      <c r="D724">
        <v>108.801551</v>
      </c>
      <c r="E724" s="3">
        <v>2</v>
      </c>
      <c r="P724">
        <v>1</v>
      </c>
      <c r="Q724" t="str">
        <f t="shared" si="12"/>
        <v>2</v>
      </c>
    </row>
    <row r="725" spans="1:17" x14ac:dyDescent="0.25">
      <c r="A725">
        <v>724</v>
      </c>
      <c r="D725">
        <v>108.84293700000001</v>
      </c>
      <c r="E725" s="3">
        <v>2</v>
      </c>
      <c r="P725">
        <v>1</v>
      </c>
      <c r="Q725" t="str">
        <f t="shared" si="12"/>
        <v>2</v>
      </c>
    </row>
    <row r="726" spans="1:17" x14ac:dyDescent="0.25">
      <c r="A726">
        <v>725</v>
      </c>
      <c r="D726">
        <v>108.798202</v>
      </c>
      <c r="E726" s="3">
        <v>2</v>
      </c>
      <c r="P726">
        <v>1</v>
      </c>
      <c r="Q726" t="str">
        <f t="shared" si="12"/>
        <v>2</v>
      </c>
    </row>
    <row r="727" spans="1:17" x14ac:dyDescent="0.25">
      <c r="A727">
        <v>726</v>
      </c>
      <c r="P727">
        <v>0</v>
      </c>
      <c r="Q727" t="str">
        <f t="shared" si="12"/>
        <v/>
      </c>
    </row>
    <row r="728" spans="1:17" x14ac:dyDescent="0.25">
      <c r="A728">
        <v>727</v>
      </c>
      <c r="F728">
        <v>109.008262</v>
      </c>
      <c r="G728" s="4">
        <v>3</v>
      </c>
      <c r="P728">
        <v>1</v>
      </c>
      <c r="Q728" t="str">
        <f t="shared" si="12"/>
        <v>3</v>
      </c>
    </row>
    <row r="729" spans="1:17" x14ac:dyDescent="0.25">
      <c r="A729">
        <v>728</v>
      </c>
      <c r="F729">
        <v>109.01315600000001</v>
      </c>
      <c r="G729" s="4">
        <v>3</v>
      </c>
      <c r="H729">
        <v>110.349834</v>
      </c>
      <c r="I729" s="5">
        <v>4</v>
      </c>
      <c r="P729">
        <v>2</v>
      </c>
      <c r="Q729" t="str">
        <f t="shared" si="12"/>
        <v>34</v>
      </c>
    </row>
    <row r="730" spans="1:17" x14ac:dyDescent="0.25">
      <c r="A730">
        <v>729</v>
      </c>
      <c r="F730">
        <v>108.98810900000001</v>
      </c>
      <c r="G730" s="4">
        <v>3</v>
      </c>
      <c r="H730">
        <v>110.37240500000001</v>
      </c>
      <c r="I730" s="5">
        <v>4</v>
      </c>
      <c r="P730">
        <v>2</v>
      </c>
      <c r="Q730" t="str">
        <f t="shared" si="12"/>
        <v>34</v>
      </c>
    </row>
    <row r="731" spans="1:17" x14ac:dyDescent="0.25">
      <c r="A731">
        <v>730</v>
      </c>
      <c r="F731">
        <v>108.99615</v>
      </c>
      <c r="G731" s="4">
        <v>3</v>
      </c>
      <c r="H731">
        <v>110.376529</v>
      </c>
      <c r="I731" s="5">
        <v>4</v>
      </c>
      <c r="P731">
        <v>2</v>
      </c>
      <c r="Q731" t="str">
        <f t="shared" si="12"/>
        <v>34</v>
      </c>
    </row>
    <row r="732" spans="1:17" x14ac:dyDescent="0.25">
      <c r="A732">
        <v>731</v>
      </c>
      <c r="F732">
        <v>109.003005</v>
      </c>
      <c r="G732" s="4">
        <v>3</v>
      </c>
      <c r="H732">
        <v>110.327724</v>
      </c>
      <c r="I732" s="5">
        <v>4</v>
      </c>
      <c r="P732">
        <v>2</v>
      </c>
      <c r="Q732" t="str">
        <f t="shared" si="12"/>
        <v>34</v>
      </c>
    </row>
    <row r="733" spans="1:17" x14ac:dyDescent="0.25">
      <c r="A733">
        <v>732</v>
      </c>
      <c r="B733">
        <v>125.920749</v>
      </c>
      <c r="C733" s="2">
        <v>1</v>
      </c>
      <c r="F733">
        <v>109.032275</v>
      </c>
      <c r="G733" s="4">
        <v>3</v>
      </c>
      <c r="H733">
        <v>110.343852</v>
      </c>
      <c r="I733" s="5">
        <v>4</v>
      </c>
      <c r="P733">
        <v>3</v>
      </c>
      <c r="Q733" t="str">
        <f t="shared" si="12"/>
        <v>134</v>
      </c>
    </row>
    <row r="734" spans="1:17" x14ac:dyDescent="0.25">
      <c r="A734">
        <v>733</v>
      </c>
      <c r="B734">
        <v>125.923686</v>
      </c>
      <c r="C734" s="2">
        <v>1</v>
      </c>
      <c r="F734">
        <v>109.026557</v>
      </c>
      <c r="G734" s="4">
        <v>3</v>
      </c>
      <c r="H734">
        <v>110.338599</v>
      </c>
      <c r="I734" s="5">
        <v>4</v>
      </c>
      <c r="P734">
        <v>3</v>
      </c>
      <c r="Q734" t="str">
        <f t="shared" si="12"/>
        <v>134</v>
      </c>
    </row>
    <row r="735" spans="1:17" x14ac:dyDescent="0.25">
      <c r="A735">
        <v>734</v>
      </c>
      <c r="B735">
        <v>125.91003000000001</v>
      </c>
      <c r="C735" s="2">
        <v>1</v>
      </c>
      <c r="F735">
        <v>109.008262</v>
      </c>
      <c r="G735" s="4">
        <v>3</v>
      </c>
      <c r="H735">
        <v>110.30607900000001</v>
      </c>
      <c r="I735" s="5">
        <v>4</v>
      </c>
      <c r="P735">
        <v>3</v>
      </c>
      <c r="Q735" t="str">
        <f t="shared" si="12"/>
        <v>134</v>
      </c>
    </row>
    <row r="736" spans="1:17" x14ac:dyDescent="0.25">
      <c r="A736">
        <v>735</v>
      </c>
      <c r="B736">
        <v>125.897868</v>
      </c>
      <c r="C736" s="2">
        <v>1</v>
      </c>
      <c r="H736">
        <v>110.218467</v>
      </c>
      <c r="I736" s="5">
        <v>4</v>
      </c>
      <c r="P736">
        <v>2</v>
      </c>
      <c r="Q736" t="str">
        <f t="shared" si="12"/>
        <v>14</v>
      </c>
    </row>
    <row r="737" spans="1:17" x14ac:dyDescent="0.25">
      <c r="A737">
        <v>736</v>
      </c>
      <c r="B737">
        <v>125.87405700000001</v>
      </c>
      <c r="C737" s="2">
        <v>1</v>
      </c>
      <c r="H737">
        <v>110.349834</v>
      </c>
      <c r="I737" s="5">
        <v>4</v>
      </c>
      <c r="P737">
        <v>2</v>
      </c>
      <c r="Q737" t="str">
        <f t="shared" si="12"/>
        <v>14</v>
      </c>
    </row>
    <row r="738" spans="1:17" x14ac:dyDescent="0.25">
      <c r="A738">
        <v>737</v>
      </c>
      <c r="B738">
        <v>125.87390500000001</v>
      </c>
      <c r="C738" s="2">
        <v>1</v>
      </c>
      <c r="P738">
        <v>1</v>
      </c>
      <c r="Q738" t="str">
        <f t="shared" si="12"/>
        <v>1</v>
      </c>
    </row>
    <row r="739" spans="1:17" x14ac:dyDescent="0.25">
      <c r="A739">
        <v>738</v>
      </c>
      <c r="B739">
        <v>125.91843300000001</v>
      </c>
      <c r="C739" s="2">
        <v>1</v>
      </c>
      <c r="P739">
        <v>1</v>
      </c>
      <c r="Q739" t="str">
        <f t="shared" si="12"/>
        <v>1</v>
      </c>
    </row>
    <row r="740" spans="1:17" x14ac:dyDescent="0.25">
      <c r="A740">
        <v>739</v>
      </c>
      <c r="B740">
        <v>125.92884000000001</v>
      </c>
      <c r="C740" s="2">
        <v>1</v>
      </c>
      <c r="P740">
        <v>1</v>
      </c>
      <c r="Q740" t="str">
        <f t="shared" si="12"/>
        <v>1</v>
      </c>
    </row>
    <row r="741" spans="1:17" x14ac:dyDescent="0.25">
      <c r="A741">
        <v>740</v>
      </c>
      <c r="B741">
        <v>125.97841600000001</v>
      </c>
      <c r="C741" s="2">
        <v>1</v>
      </c>
      <c r="D741">
        <v>131.84237999999999</v>
      </c>
      <c r="E741" s="3">
        <v>2</v>
      </c>
      <c r="P741">
        <v>2</v>
      </c>
      <c r="Q741" t="str">
        <f t="shared" si="12"/>
        <v>12</v>
      </c>
    </row>
    <row r="742" spans="1:17" x14ac:dyDescent="0.25">
      <c r="A742">
        <v>741</v>
      </c>
      <c r="B742">
        <v>125.920749</v>
      </c>
      <c r="C742" s="2">
        <v>1</v>
      </c>
      <c r="D742">
        <v>131.8717</v>
      </c>
      <c r="E742" s="3">
        <v>2</v>
      </c>
      <c r="P742">
        <v>2</v>
      </c>
      <c r="Q742" t="str">
        <f t="shared" si="12"/>
        <v>12</v>
      </c>
    </row>
    <row r="743" spans="1:17" x14ac:dyDescent="0.25">
      <c r="A743">
        <v>742</v>
      </c>
      <c r="D743">
        <v>131.864902</v>
      </c>
      <c r="E743" s="3">
        <v>2</v>
      </c>
      <c r="P743">
        <v>1</v>
      </c>
      <c r="Q743" t="str">
        <f t="shared" si="12"/>
        <v>2</v>
      </c>
    </row>
    <row r="744" spans="1:17" x14ac:dyDescent="0.25">
      <c r="A744">
        <v>743</v>
      </c>
      <c r="D744">
        <v>131.91262399999999</v>
      </c>
      <c r="E744" s="3">
        <v>2</v>
      </c>
      <c r="P744">
        <v>1</v>
      </c>
      <c r="Q744" t="str">
        <f t="shared" si="12"/>
        <v>2</v>
      </c>
    </row>
    <row r="745" spans="1:17" x14ac:dyDescent="0.25">
      <c r="A745">
        <v>744</v>
      </c>
      <c r="D745">
        <v>131.90638300000001</v>
      </c>
      <c r="E745" s="3">
        <v>2</v>
      </c>
      <c r="P745">
        <v>1</v>
      </c>
      <c r="Q745" t="str">
        <f t="shared" si="12"/>
        <v>2</v>
      </c>
    </row>
    <row r="746" spans="1:17" x14ac:dyDescent="0.25">
      <c r="A746">
        <v>745</v>
      </c>
      <c r="D746">
        <v>131.91411500000001</v>
      </c>
      <c r="E746" s="3">
        <v>2</v>
      </c>
      <c r="P746">
        <v>1</v>
      </c>
      <c r="Q746" t="str">
        <f t="shared" si="12"/>
        <v>2</v>
      </c>
    </row>
    <row r="747" spans="1:17" x14ac:dyDescent="0.25">
      <c r="A747">
        <v>746</v>
      </c>
      <c r="D747">
        <v>131.903243</v>
      </c>
      <c r="E747" s="3">
        <v>2</v>
      </c>
      <c r="P747">
        <v>1</v>
      </c>
      <c r="Q747" t="str">
        <f t="shared" si="12"/>
        <v>2</v>
      </c>
    </row>
    <row r="748" spans="1:17" x14ac:dyDescent="0.25">
      <c r="A748">
        <v>747</v>
      </c>
      <c r="D748">
        <v>131.97147699999999</v>
      </c>
      <c r="E748" s="3">
        <v>2</v>
      </c>
      <c r="P748">
        <v>1</v>
      </c>
      <c r="Q748" t="str">
        <f t="shared" si="12"/>
        <v>2</v>
      </c>
    </row>
    <row r="749" spans="1:17" x14ac:dyDescent="0.25">
      <c r="A749">
        <v>748</v>
      </c>
      <c r="D749">
        <v>131.84237999999999</v>
      </c>
      <c r="E749" s="3">
        <v>2</v>
      </c>
      <c r="P749">
        <v>1</v>
      </c>
      <c r="Q749" t="str">
        <f t="shared" si="12"/>
        <v>2</v>
      </c>
    </row>
    <row r="750" spans="1:17" x14ac:dyDescent="0.25">
      <c r="A750">
        <v>749</v>
      </c>
      <c r="F750">
        <v>132.025127</v>
      </c>
      <c r="G750" s="4">
        <v>3</v>
      </c>
      <c r="P750">
        <v>1</v>
      </c>
      <c r="Q750" t="str">
        <f t="shared" si="12"/>
        <v>3</v>
      </c>
    </row>
    <row r="751" spans="1:17" x14ac:dyDescent="0.25">
      <c r="A751">
        <v>750</v>
      </c>
      <c r="F751">
        <v>132.01780300000001</v>
      </c>
      <c r="G751" s="4">
        <v>3</v>
      </c>
      <c r="H751">
        <v>132.754401</v>
      </c>
      <c r="I751" s="5">
        <v>4</v>
      </c>
      <c r="P751">
        <v>2</v>
      </c>
      <c r="Q751" t="str">
        <f t="shared" si="12"/>
        <v>34</v>
      </c>
    </row>
    <row r="752" spans="1:17" x14ac:dyDescent="0.25">
      <c r="A752">
        <v>751</v>
      </c>
      <c r="F752">
        <v>132.01100100000002</v>
      </c>
      <c r="G752" s="4">
        <v>3</v>
      </c>
      <c r="H752">
        <v>132.84814399999999</v>
      </c>
      <c r="I752" s="5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F753">
        <v>132.04259400000001</v>
      </c>
      <c r="G753" s="4">
        <v>3</v>
      </c>
      <c r="H753">
        <v>132.806297</v>
      </c>
      <c r="I753" s="5">
        <v>4</v>
      </c>
      <c r="P753">
        <v>2</v>
      </c>
      <c r="Q753" t="str">
        <f t="shared" si="12"/>
        <v>34</v>
      </c>
    </row>
    <row r="754" spans="1:17" x14ac:dyDescent="0.25">
      <c r="A754">
        <v>753</v>
      </c>
      <c r="F754">
        <v>132.06326200000001</v>
      </c>
      <c r="G754" s="4">
        <v>3</v>
      </c>
      <c r="H754">
        <v>132.803977</v>
      </c>
      <c r="I754" s="5">
        <v>4</v>
      </c>
      <c r="P754">
        <v>2</v>
      </c>
      <c r="Q754" t="str">
        <f t="shared" si="12"/>
        <v>34</v>
      </c>
    </row>
    <row r="755" spans="1:17" x14ac:dyDescent="0.25">
      <c r="A755">
        <v>754</v>
      </c>
      <c r="F755">
        <v>131.98328000000001</v>
      </c>
      <c r="G755" s="4">
        <v>3</v>
      </c>
      <c r="H755">
        <v>132.755279</v>
      </c>
      <c r="I755" s="5">
        <v>4</v>
      </c>
      <c r="P755">
        <v>2</v>
      </c>
      <c r="Q755" t="str">
        <f t="shared" si="12"/>
        <v>34</v>
      </c>
    </row>
    <row r="756" spans="1:17" x14ac:dyDescent="0.25">
      <c r="A756">
        <v>755</v>
      </c>
      <c r="B756">
        <v>154.008004</v>
      </c>
      <c r="C756" s="2">
        <v>1</v>
      </c>
      <c r="F756">
        <v>132.032028</v>
      </c>
      <c r="G756" s="4">
        <v>3</v>
      </c>
      <c r="H756">
        <v>132.797843</v>
      </c>
      <c r="I756" s="5">
        <v>4</v>
      </c>
      <c r="P756">
        <v>3</v>
      </c>
      <c r="Q756" t="str">
        <f t="shared" si="12"/>
        <v>134</v>
      </c>
    </row>
    <row r="757" spans="1:17" x14ac:dyDescent="0.25">
      <c r="A757">
        <v>756</v>
      </c>
      <c r="B757">
        <v>154.01888</v>
      </c>
      <c r="C757" s="2">
        <v>1</v>
      </c>
      <c r="F757">
        <v>132.02455800000001</v>
      </c>
      <c r="G757" s="4">
        <v>3</v>
      </c>
      <c r="H757">
        <v>132.813873</v>
      </c>
      <c r="I757" s="5">
        <v>4</v>
      </c>
      <c r="P757">
        <v>3</v>
      </c>
      <c r="Q757" t="str">
        <f t="shared" si="12"/>
        <v>134</v>
      </c>
    </row>
    <row r="758" spans="1:17" x14ac:dyDescent="0.25">
      <c r="A758">
        <v>757</v>
      </c>
      <c r="B758">
        <v>153.999551</v>
      </c>
      <c r="C758" s="2">
        <v>1</v>
      </c>
      <c r="F758">
        <v>132.025127</v>
      </c>
      <c r="G758" s="4">
        <v>3</v>
      </c>
      <c r="H758">
        <v>132.86030500000001</v>
      </c>
      <c r="I758" s="5">
        <v>4</v>
      </c>
      <c r="P758">
        <v>3</v>
      </c>
      <c r="Q758" t="str">
        <f t="shared" si="12"/>
        <v>134</v>
      </c>
    </row>
    <row r="759" spans="1:17" x14ac:dyDescent="0.25">
      <c r="A759">
        <v>758</v>
      </c>
      <c r="B759">
        <v>154.00980799999999</v>
      </c>
      <c r="C759" s="2">
        <v>1</v>
      </c>
      <c r="F759">
        <v>132.025127</v>
      </c>
      <c r="G759" s="4">
        <v>3</v>
      </c>
      <c r="H759">
        <v>132.87535400000002</v>
      </c>
      <c r="I759" s="5">
        <v>4</v>
      </c>
      <c r="P759">
        <v>3</v>
      </c>
      <c r="Q759" t="str">
        <f t="shared" si="12"/>
        <v>134</v>
      </c>
    </row>
    <row r="760" spans="1:17" x14ac:dyDescent="0.25">
      <c r="A760">
        <v>759</v>
      </c>
      <c r="B760">
        <v>153.988418</v>
      </c>
      <c r="C760" s="2">
        <v>1</v>
      </c>
      <c r="P760">
        <v>1</v>
      </c>
      <c r="Q760" t="str">
        <f t="shared" si="12"/>
        <v>1</v>
      </c>
    </row>
    <row r="761" spans="1:17" x14ac:dyDescent="0.25">
      <c r="A761">
        <v>760</v>
      </c>
      <c r="B761">
        <v>154.008004</v>
      </c>
      <c r="C761" s="2">
        <v>1</v>
      </c>
      <c r="P761">
        <v>1</v>
      </c>
      <c r="Q761" t="str">
        <f t="shared" si="12"/>
        <v>1</v>
      </c>
    </row>
    <row r="762" spans="1:17" x14ac:dyDescent="0.25">
      <c r="A762">
        <v>761</v>
      </c>
      <c r="B762">
        <v>154.008004</v>
      </c>
      <c r="C762" s="2">
        <v>1</v>
      </c>
      <c r="P762">
        <v>1</v>
      </c>
      <c r="Q762" t="str">
        <f t="shared" si="12"/>
        <v>1</v>
      </c>
    </row>
    <row r="763" spans="1:17" x14ac:dyDescent="0.25">
      <c r="A763">
        <v>762</v>
      </c>
      <c r="B763">
        <v>154.008004</v>
      </c>
      <c r="C763" s="2">
        <v>1</v>
      </c>
      <c r="D763">
        <v>160.19195400000001</v>
      </c>
      <c r="E763" s="3">
        <v>2</v>
      </c>
      <c r="P763">
        <v>2</v>
      </c>
      <c r="Q763" t="str">
        <f t="shared" si="12"/>
        <v>12</v>
      </c>
    </row>
    <row r="764" spans="1:17" x14ac:dyDescent="0.25">
      <c r="A764">
        <v>763</v>
      </c>
      <c r="B764">
        <v>154.008004</v>
      </c>
      <c r="C764" s="2">
        <v>1</v>
      </c>
      <c r="D764">
        <v>160.249168</v>
      </c>
      <c r="E764" s="3">
        <v>2</v>
      </c>
      <c r="P764">
        <v>2</v>
      </c>
      <c r="Q764" t="str">
        <f t="shared" si="12"/>
        <v>12</v>
      </c>
    </row>
    <row r="765" spans="1:17" x14ac:dyDescent="0.25">
      <c r="A765">
        <v>764</v>
      </c>
      <c r="D765">
        <v>160.18747000000002</v>
      </c>
      <c r="E765" s="3">
        <v>2</v>
      </c>
      <c r="P765">
        <v>1</v>
      </c>
      <c r="Q765" t="str">
        <f t="shared" si="12"/>
        <v>2</v>
      </c>
    </row>
    <row r="766" spans="1:17" x14ac:dyDescent="0.25">
      <c r="A766">
        <v>765</v>
      </c>
      <c r="D766">
        <v>160.148348</v>
      </c>
      <c r="E766" s="3">
        <v>2</v>
      </c>
      <c r="P766">
        <v>1</v>
      </c>
      <c r="Q766" t="str">
        <f t="shared" si="12"/>
        <v>2</v>
      </c>
    </row>
    <row r="767" spans="1:17" x14ac:dyDescent="0.25">
      <c r="A767">
        <v>766</v>
      </c>
      <c r="D767">
        <v>160.20767499999999</v>
      </c>
      <c r="E767" s="3">
        <v>2</v>
      </c>
      <c r="P767">
        <v>1</v>
      </c>
      <c r="Q767" t="str">
        <f t="shared" si="12"/>
        <v>2</v>
      </c>
    </row>
    <row r="768" spans="1:17" x14ac:dyDescent="0.25">
      <c r="A768">
        <v>767</v>
      </c>
      <c r="D768">
        <v>160.13834900000001</v>
      </c>
      <c r="E768" s="3">
        <v>2</v>
      </c>
      <c r="P768">
        <v>1</v>
      </c>
      <c r="Q768" t="str">
        <f t="shared" si="12"/>
        <v>2</v>
      </c>
    </row>
    <row r="769" spans="1:17" x14ac:dyDescent="0.25">
      <c r="A769">
        <v>768</v>
      </c>
      <c r="D769">
        <v>160.14128600000001</v>
      </c>
      <c r="E769" s="3">
        <v>2</v>
      </c>
      <c r="P769">
        <v>1</v>
      </c>
      <c r="Q769" t="str">
        <f t="shared" si="12"/>
        <v>2</v>
      </c>
    </row>
    <row r="770" spans="1:17" x14ac:dyDescent="0.25">
      <c r="A770">
        <v>769</v>
      </c>
      <c r="D770">
        <v>160.272672</v>
      </c>
      <c r="E770" s="3">
        <v>2</v>
      </c>
      <c r="P770">
        <v>1</v>
      </c>
      <c r="Q770" t="str">
        <f t="shared" ref="Q770:Q833" si="13">CONCATENATE(C770,E770,G770,I770)</f>
        <v>2</v>
      </c>
    </row>
    <row r="771" spans="1:17" x14ac:dyDescent="0.25">
      <c r="A771">
        <v>770</v>
      </c>
      <c r="D771">
        <v>160.19195400000001</v>
      </c>
      <c r="E771" s="3">
        <v>2</v>
      </c>
      <c r="F771">
        <v>158.36060800000001</v>
      </c>
      <c r="G771" s="4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D772">
        <v>160.19195400000001</v>
      </c>
      <c r="E772" s="3">
        <v>2</v>
      </c>
      <c r="F772">
        <v>158.31519800000001</v>
      </c>
      <c r="G772" s="4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F773">
        <v>158.28107599999998</v>
      </c>
      <c r="G773" s="4">
        <v>3</v>
      </c>
      <c r="P773">
        <v>1</v>
      </c>
      <c r="Q773" t="str">
        <f t="shared" si="13"/>
        <v>3</v>
      </c>
    </row>
    <row r="774" spans="1:17" x14ac:dyDescent="0.25">
      <c r="A774">
        <v>773</v>
      </c>
      <c r="F774">
        <v>158.293601</v>
      </c>
      <c r="G774" s="4">
        <v>3</v>
      </c>
      <c r="H774">
        <v>160.57796400000001</v>
      </c>
      <c r="I774" s="5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158.35029900000001</v>
      </c>
      <c r="G775" s="4">
        <v>3</v>
      </c>
      <c r="H775">
        <v>160.456064</v>
      </c>
      <c r="I775" s="5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F776">
        <v>158.29282799999999</v>
      </c>
      <c r="G776" s="4">
        <v>3</v>
      </c>
      <c r="H776">
        <v>160.471012</v>
      </c>
      <c r="I776" s="5">
        <v>4</v>
      </c>
      <c r="P776">
        <v>2</v>
      </c>
      <c r="Q776" t="str">
        <f t="shared" si="13"/>
        <v>34</v>
      </c>
    </row>
    <row r="777" spans="1:17" x14ac:dyDescent="0.25">
      <c r="A777">
        <v>776</v>
      </c>
      <c r="F777">
        <v>158.20386400000001</v>
      </c>
      <c r="G777" s="4">
        <v>3</v>
      </c>
      <c r="H777">
        <v>160.44792000000001</v>
      </c>
      <c r="I777" s="5">
        <v>4</v>
      </c>
      <c r="P777">
        <v>2</v>
      </c>
      <c r="Q777" t="str">
        <f t="shared" si="13"/>
        <v>34</v>
      </c>
    </row>
    <row r="778" spans="1:17" x14ac:dyDescent="0.25">
      <c r="A778">
        <v>777</v>
      </c>
      <c r="F778">
        <v>158.36060800000001</v>
      </c>
      <c r="G778" s="4">
        <v>3</v>
      </c>
      <c r="H778">
        <v>160.40647799999999</v>
      </c>
      <c r="I778" s="5">
        <v>4</v>
      </c>
      <c r="P778">
        <v>2</v>
      </c>
      <c r="Q778" t="str">
        <f t="shared" si="13"/>
        <v>34</v>
      </c>
    </row>
    <row r="779" spans="1:17" x14ac:dyDescent="0.25">
      <c r="A779">
        <v>778</v>
      </c>
      <c r="F779">
        <v>158.36060800000001</v>
      </c>
      <c r="G779" s="4">
        <v>3</v>
      </c>
      <c r="H779">
        <v>160.36550199999999</v>
      </c>
      <c r="I779" s="5">
        <v>4</v>
      </c>
      <c r="P779">
        <v>2</v>
      </c>
      <c r="Q779" t="str">
        <f t="shared" si="13"/>
        <v>34</v>
      </c>
    </row>
    <row r="780" spans="1:17" x14ac:dyDescent="0.25">
      <c r="A780">
        <v>779</v>
      </c>
      <c r="H780">
        <v>160.37905699999999</v>
      </c>
      <c r="I780" s="5">
        <v>4</v>
      </c>
      <c r="P780">
        <v>1</v>
      </c>
      <c r="Q780" t="str">
        <f t="shared" si="13"/>
        <v>4</v>
      </c>
    </row>
    <row r="781" spans="1:17" x14ac:dyDescent="0.25">
      <c r="A781">
        <v>780</v>
      </c>
      <c r="H781">
        <v>160.57796400000001</v>
      </c>
      <c r="I781" s="5">
        <v>4</v>
      </c>
      <c r="P781">
        <v>1</v>
      </c>
      <c r="Q781" t="str">
        <f t="shared" si="13"/>
        <v>4</v>
      </c>
    </row>
    <row r="782" spans="1:17" x14ac:dyDescent="0.25">
      <c r="A782">
        <v>781</v>
      </c>
      <c r="P782">
        <v>0</v>
      </c>
      <c r="Q782" t="str">
        <f t="shared" si="13"/>
        <v/>
      </c>
    </row>
    <row r="783" spans="1:17" x14ac:dyDescent="0.25">
      <c r="A783">
        <v>782</v>
      </c>
      <c r="B783">
        <v>178.519488</v>
      </c>
      <c r="C783" s="2">
        <v>1</v>
      </c>
      <c r="P783">
        <v>1</v>
      </c>
      <c r="Q783" t="str">
        <f t="shared" si="13"/>
        <v>1</v>
      </c>
    </row>
    <row r="784" spans="1:17" x14ac:dyDescent="0.25">
      <c r="A784">
        <v>783</v>
      </c>
      <c r="B784">
        <v>178.52855700000001</v>
      </c>
      <c r="C784" s="2">
        <v>1</v>
      </c>
      <c r="P784">
        <v>1</v>
      </c>
      <c r="Q784" t="str">
        <f t="shared" si="13"/>
        <v>1</v>
      </c>
    </row>
    <row r="785" spans="1:17" x14ac:dyDescent="0.25">
      <c r="A785">
        <v>784</v>
      </c>
      <c r="B785">
        <v>178.53108500000002</v>
      </c>
      <c r="C785" s="2">
        <v>1</v>
      </c>
      <c r="P785">
        <v>1</v>
      </c>
      <c r="Q785" t="str">
        <f t="shared" si="13"/>
        <v>1</v>
      </c>
    </row>
    <row r="786" spans="1:17" x14ac:dyDescent="0.25">
      <c r="A786">
        <v>785</v>
      </c>
      <c r="B786">
        <v>178.54500200000001</v>
      </c>
      <c r="C786" s="2">
        <v>1</v>
      </c>
      <c r="P786">
        <v>1</v>
      </c>
      <c r="Q786" t="str">
        <f t="shared" si="13"/>
        <v>1</v>
      </c>
    </row>
    <row r="787" spans="1:17" x14ac:dyDescent="0.25">
      <c r="A787">
        <v>786</v>
      </c>
      <c r="B787">
        <v>178.53495100000001</v>
      </c>
      <c r="C787" s="2">
        <v>1</v>
      </c>
      <c r="P787">
        <v>1</v>
      </c>
      <c r="Q787" t="str">
        <f t="shared" si="13"/>
        <v>1</v>
      </c>
    </row>
    <row r="788" spans="1:17" x14ac:dyDescent="0.25">
      <c r="A788">
        <v>787</v>
      </c>
      <c r="B788">
        <v>178.534897</v>
      </c>
      <c r="C788" s="2">
        <v>1</v>
      </c>
      <c r="D788">
        <v>184.829566</v>
      </c>
      <c r="E788" s="3">
        <v>2</v>
      </c>
      <c r="P788">
        <v>2</v>
      </c>
      <c r="Q788" t="str">
        <f t="shared" si="13"/>
        <v>12</v>
      </c>
    </row>
    <row r="789" spans="1:17" x14ac:dyDescent="0.25">
      <c r="A789">
        <v>788</v>
      </c>
      <c r="B789">
        <v>178.474591</v>
      </c>
      <c r="C789" s="2">
        <v>1</v>
      </c>
      <c r="D789">
        <v>184.94177500000001</v>
      </c>
      <c r="E789" s="3">
        <v>2</v>
      </c>
      <c r="P789">
        <v>2</v>
      </c>
      <c r="Q789" t="str">
        <f t="shared" si="13"/>
        <v>12</v>
      </c>
    </row>
    <row r="790" spans="1:17" x14ac:dyDescent="0.25">
      <c r="A790">
        <v>789</v>
      </c>
      <c r="B790">
        <v>178.519488</v>
      </c>
      <c r="C790" s="2">
        <v>1</v>
      </c>
      <c r="D790">
        <v>184.90914800000002</v>
      </c>
      <c r="E790" s="3">
        <v>2</v>
      </c>
      <c r="P790">
        <v>2</v>
      </c>
      <c r="Q790" t="str">
        <f t="shared" si="13"/>
        <v>12</v>
      </c>
    </row>
    <row r="791" spans="1:17" x14ac:dyDescent="0.25">
      <c r="A791">
        <v>790</v>
      </c>
      <c r="D791">
        <v>184.956931</v>
      </c>
      <c r="E791" s="3">
        <v>2</v>
      </c>
      <c r="P791">
        <v>1</v>
      </c>
      <c r="Q791" t="str">
        <f t="shared" si="13"/>
        <v>2</v>
      </c>
    </row>
    <row r="792" spans="1:17" x14ac:dyDescent="0.25">
      <c r="A792">
        <v>791</v>
      </c>
      <c r="D792">
        <v>184.94353000000001</v>
      </c>
      <c r="E792" s="3">
        <v>2</v>
      </c>
      <c r="P792">
        <v>1</v>
      </c>
      <c r="Q792" t="str">
        <f t="shared" si="13"/>
        <v>2</v>
      </c>
    </row>
    <row r="793" spans="1:17" x14ac:dyDescent="0.25">
      <c r="A793">
        <v>792</v>
      </c>
      <c r="D793">
        <v>184.89997299999999</v>
      </c>
      <c r="E793" s="3">
        <v>2</v>
      </c>
      <c r="P793">
        <v>1</v>
      </c>
      <c r="Q793" t="str">
        <f t="shared" si="13"/>
        <v>2</v>
      </c>
    </row>
    <row r="794" spans="1:17" x14ac:dyDescent="0.25">
      <c r="A794">
        <v>793</v>
      </c>
      <c r="D794">
        <v>185.071146</v>
      </c>
      <c r="E794" s="3">
        <v>2</v>
      </c>
      <c r="P794">
        <v>1</v>
      </c>
      <c r="Q794" t="str">
        <f t="shared" si="13"/>
        <v>2</v>
      </c>
    </row>
    <row r="795" spans="1:17" x14ac:dyDescent="0.25">
      <c r="A795">
        <v>794</v>
      </c>
      <c r="D795">
        <v>184.829566</v>
      </c>
      <c r="E795" s="3">
        <v>2</v>
      </c>
      <c r="P795">
        <v>1</v>
      </c>
      <c r="Q795" t="str">
        <f t="shared" si="13"/>
        <v>2</v>
      </c>
    </row>
    <row r="796" spans="1:17" x14ac:dyDescent="0.25">
      <c r="A796">
        <v>795</v>
      </c>
      <c r="F796">
        <v>184.93069300000002</v>
      </c>
      <c r="G796" s="4">
        <v>3</v>
      </c>
      <c r="P796">
        <v>1</v>
      </c>
      <c r="Q796" t="str">
        <f t="shared" si="13"/>
        <v>3</v>
      </c>
    </row>
    <row r="797" spans="1:17" x14ac:dyDescent="0.25">
      <c r="A797">
        <v>796</v>
      </c>
      <c r="F797">
        <v>184.97888399999999</v>
      </c>
      <c r="G797" s="4">
        <v>3</v>
      </c>
      <c r="H797">
        <v>185.91198199999999</v>
      </c>
      <c r="I797" s="5">
        <v>4</v>
      </c>
      <c r="P797">
        <v>2</v>
      </c>
      <c r="Q797" t="str">
        <f t="shared" si="13"/>
        <v>34</v>
      </c>
    </row>
    <row r="798" spans="1:17" x14ac:dyDescent="0.25">
      <c r="A798">
        <v>797</v>
      </c>
      <c r="F798">
        <v>184.946516</v>
      </c>
      <c r="G798" s="4">
        <v>3</v>
      </c>
      <c r="H798">
        <v>185.92120600000001</v>
      </c>
      <c r="I798" s="5">
        <v>4</v>
      </c>
      <c r="P798">
        <v>2</v>
      </c>
      <c r="Q798" t="str">
        <f t="shared" si="13"/>
        <v>34</v>
      </c>
    </row>
    <row r="799" spans="1:17" x14ac:dyDescent="0.25">
      <c r="A799">
        <v>798</v>
      </c>
      <c r="F799">
        <v>184.934664</v>
      </c>
      <c r="G799" s="4">
        <v>3</v>
      </c>
      <c r="H799">
        <v>185.888373</v>
      </c>
      <c r="I799" s="5">
        <v>4</v>
      </c>
      <c r="P799">
        <v>2</v>
      </c>
      <c r="Q799" t="str">
        <f t="shared" si="13"/>
        <v>34</v>
      </c>
    </row>
    <row r="800" spans="1:17" x14ac:dyDescent="0.25">
      <c r="A800">
        <v>799</v>
      </c>
      <c r="F800">
        <v>184.93389000000002</v>
      </c>
      <c r="G800" s="4">
        <v>3</v>
      </c>
      <c r="H800">
        <v>185.859972</v>
      </c>
      <c r="I800" s="5">
        <v>4</v>
      </c>
      <c r="P800">
        <v>2</v>
      </c>
      <c r="Q800" t="str">
        <f t="shared" si="13"/>
        <v>34</v>
      </c>
    </row>
    <row r="801" spans="1:17" x14ac:dyDescent="0.25">
      <c r="A801">
        <v>800</v>
      </c>
      <c r="F801">
        <v>184.94930099999999</v>
      </c>
      <c r="G801" s="4">
        <v>3</v>
      </c>
      <c r="H801">
        <v>185.91043300000001</v>
      </c>
      <c r="I801" s="5">
        <v>4</v>
      </c>
      <c r="P801">
        <v>2</v>
      </c>
      <c r="Q801" t="str">
        <f t="shared" si="13"/>
        <v>34</v>
      </c>
    </row>
    <row r="802" spans="1:17" x14ac:dyDescent="0.25">
      <c r="A802">
        <v>801</v>
      </c>
      <c r="F802">
        <v>184.87781000000001</v>
      </c>
      <c r="G802" s="4">
        <v>3</v>
      </c>
      <c r="H802">
        <v>185.88193000000001</v>
      </c>
      <c r="I802" s="5">
        <v>4</v>
      </c>
      <c r="P802">
        <v>2</v>
      </c>
      <c r="Q802" t="str">
        <f t="shared" si="13"/>
        <v>34</v>
      </c>
    </row>
    <row r="803" spans="1:17" x14ac:dyDescent="0.25">
      <c r="A803">
        <v>802</v>
      </c>
      <c r="F803">
        <v>184.93069300000002</v>
      </c>
      <c r="G803" s="4">
        <v>3</v>
      </c>
      <c r="H803">
        <v>185.840643</v>
      </c>
      <c r="I803" s="5">
        <v>4</v>
      </c>
      <c r="P803">
        <v>2</v>
      </c>
      <c r="Q803" t="str">
        <f t="shared" si="13"/>
        <v>34</v>
      </c>
    </row>
    <row r="804" spans="1:17" x14ac:dyDescent="0.25">
      <c r="A804">
        <v>803</v>
      </c>
      <c r="B804">
        <v>203.95432099999999</v>
      </c>
      <c r="C804" s="2">
        <v>1</v>
      </c>
      <c r="H804">
        <v>185.91198199999999</v>
      </c>
      <c r="I804" s="5">
        <v>4</v>
      </c>
      <c r="P804">
        <v>2</v>
      </c>
      <c r="Q804" t="str">
        <f t="shared" si="13"/>
        <v>14</v>
      </c>
    </row>
    <row r="805" spans="1:17" x14ac:dyDescent="0.25">
      <c r="A805">
        <v>804</v>
      </c>
      <c r="B805">
        <v>203.98550299999999</v>
      </c>
      <c r="C805" s="2">
        <v>1</v>
      </c>
      <c r="P805">
        <v>1</v>
      </c>
      <c r="Q805" t="str">
        <f t="shared" si="13"/>
        <v>1</v>
      </c>
    </row>
    <row r="806" spans="1:17" x14ac:dyDescent="0.25">
      <c r="A806">
        <v>805</v>
      </c>
      <c r="B806">
        <v>203.98091700000001</v>
      </c>
      <c r="C806" s="2">
        <v>1</v>
      </c>
      <c r="P806">
        <v>1</v>
      </c>
      <c r="Q806" t="str">
        <f t="shared" si="13"/>
        <v>1</v>
      </c>
    </row>
    <row r="807" spans="1:17" x14ac:dyDescent="0.25">
      <c r="A807">
        <v>806</v>
      </c>
      <c r="B807">
        <v>203.96050500000001</v>
      </c>
      <c r="C807" s="2">
        <v>1</v>
      </c>
      <c r="P807">
        <v>1</v>
      </c>
      <c r="Q807" t="str">
        <f t="shared" si="13"/>
        <v>1</v>
      </c>
    </row>
    <row r="808" spans="1:17" x14ac:dyDescent="0.25">
      <c r="A808">
        <v>807</v>
      </c>
      <c r="B808">
        <v>203.97086999999999</v>
      </c>
      <c r="C808" s="2">
        <v>1</v>
      </c>
      <c r="P808">
        <v>1</v>
      </c>
      <c r="Q808" t="str">
        <f t="shared" si="13"/>
        <v>1</v>
      </c>
    </row>
    <row r="809" spans="1:17" x14ac:dyDescent="0.25">
      <c r="A809">
        <v>808</v>
      </c>
      <c r="B809">
        <v>204.00751400000001</v>
      </c>
      <c r="C809" s="2">
        <v>1</v>
      </c>
      <c r="D809">
        <v>208.83462800000001</v>
      </c>
      <c r="E809" s="3">
        <v>2</v>
      </c>
      <c r="P809">
        <v>2</v>
      </c>
      <c r="Q809" t="str">
        <f t="shared" si="13"/>
        <v>12</v>
      </c>
    </row>
    <row r="810" spans="1:17" x14ac:dyDescent="0.25">
      <c r="A810">
        <v>809</v>
      </c>
      <c r="B810">
        <v>204.012</v>
      </c>
      <c r="C810" s="2">
        <v>1</v>
      </c>
      <c r="D810">
        <v>208.866694</v>
      </c>
      <c r="E810" s="3">
        <v>2</v>
      </c>
      <c r="P810">
        <v>2</v>
      </c>
      <c r="Q810" t="str">
        <f t="shared" si="13"/>
        <v>12</v>
      </c>
    </row>
    <row r="811" spans="1:17" x14ac:dyDescent="0.25">
      <c r="A811">
        <v>810</v>
      </c>
      <c r="B811">
        <v>203.95432099999999</v>
      </c>
      <c r="C811" s="2">
        <v>1</v>
      </c>
      <c r="D811">
        <v>208.87843900000001</v>
      </c>
      <c r="E811" s="3">
        <v>2</v>
      </c>
      <c r="P811">
        <v>2</v>
      </c>
      <c r="Q811" t="str">
        <f t="shared" si="13"/>
        <v>12</v>
      </c>
    </row>
    <row r="812" spans="1:17" x14ac:dyDescent="0.25">
      <c r="A812">
        <v>811</v>
      </c>
      <c r="B812">
        <v>203.95432099999999</v>
      </c>
      <c r="C812" s="2">
        <v>1</v>
      </c>
      <c r="D812">
        <v>208.846125</v>
      </c>
      <c r="E812" s="3">
        <v>2</v>
      </c>
      <c r="P812">
        <v>2</v>
      </c>
      <c r="Q812" t="str">
        <f t="shared" si="13"/>
        <v>12</v>
      </c>
    </row>
    <row r="813" spans="1:17" x14ac:dyDescent="0.25">
      <c r="A813">
        <v>812</v>
      </c>
      <c r="D813">
        <v>208.896895</v>
      </c>
      <c r="E813" s="3">
        <v>2</v>
      </c>
      <c r="P813">
        <v>1</v>
      </c>
      <c r="Q813" t="str">
        <f t="shared" si="13"/>
        <v>2</v>
      </c>
    </row>
    <row r="814" spans="1:17" x14ac:dyDescent="0.25">
      <c r="A814">
        <v>813</v>
      </c>
      <c r="D814">
        <v>208.88246000000001</v>
      </c>
      <c r="E814" s="3">
        <v>2</v>
      </c>
      <c r="P814">
        <v>1</v>
      </c>
      <c r="Q814" t="str">
        <f t="shared" si="13"/>
        <v>2</v>
      </c>
    </row>
    <row r="815" spans="1:17" x14ac:dyDescent="0.25">
      <c r="A815">
        <v>814</v>
      </c>
      <c r="D815">
        <v>208.85488700000002</v>
      </c>
      <c r="E815" s="3">
        <v>2</v>
      </c>
      <c r="P815">
        <v>1</v>
      </c>
      <c r="Q815" t="str">
        <f t="shared" si="13"/>
        <v>2</v>
      </c>
    </row>
    <row r="816" spans="1:17" x14ac:dyDescent="0.25">
      <c r="A816">
        <v>815</v>
      </c>
      <c r="D816">
        <v>208.83462800000001</v>
      </c>
      <c r="E816" s="3">
        <v>2</v>
      </c>
      <c r="P816">
        <v>1</v>
      </c>
      <c r="Q816" t="str">
        <f t="shared" si="13"/>
        <v>2</v>
      </c>
    </row>
    <row r="817" spans="1:17" x14ac:dyDescent="0.25">
      <c r="A817">
        <v>816</v>
      </c>
      <c r="P817">
        <v>0</v>
      </c>
      <c r="Q817" t="str">
        <f t="shared" si="13"/>
        <v/>
      </c>
    </row>
    <row r="818" spans="1:17" x14ac:dyDescent="0.25">
      <c r="A818">
        <v>817</v>
      </c>
      <c r="F818">
        <v>209.67938100000001</v>
      </c>
      <c r="G818" s="4">
        <v>3</v>
      </c>
      <c r="P818">
        <v>1</v>
      </c>
      <c r="Q818" t="str">
        <f t="shared" si="13"/>
        <v>3</v>
      </c>
    </row>
    <row r="819" spans="1:17" x14ac:dyDescent="0.25">
      <c r="A819">
        <v>818</v>
      </c>
      <c r="F819">
        <v>209.69541000000001</v>
      </c>
      <c r="G819" s="4">
        <v>3</v>
      </c>
      <c r="H819">
        <v>210.362742</v>
      </c>
      <c r="I819" s="5">
        <v>4</v>
      </c>
      <c r="P819">
        <v>2</v>
      </c>
      <c r="Q819" t="str">
        <f t="shared" si="13"/>
        <v>34</v>
      </c>
    </row>
    <row r="820" spans="1:17" x14ac:dyDescent="0.25">
      <c r="A820">
        <v>819</v>
      </c>
      <c r="F820">
        <v>209.69360599999999</v>
      </c>
      <c r="G820" s="4">
        <v>3</v>
      </c>
      <c r="H820">
        <v>210.40758399999999</v>
      </c>
      <c r="I820" s="5">
        <v>4</v>
      </c>
      <c r="P820">
        <v>2</v>
      </c>
      <c r="Q820" t="str">
        <f t="shared" si="13"/>
        <v>34</v>
      </c>
    </row>
    <row r="821" spans="1:17" x14ac:dyDescent="0.25">
      <c r="A821">
        <v>820</v>
      </c>
      <c r="F821">
        <v>209.668868</v>
      </c>
      <c r="G821" s="4">
        <v>3</v>
      </c>
      <c r="H821">
        <v>210.362334</v>
      </c>
      <c r="I821" s="5">
        <v>4</v>
      </c>
      <c r="P821">
        <v>2</v>
      </c>
      <c r="Q821" t="str">
        <f t="shared" si="13"/>
        <v>34</v>
      </c>
    </row>
    <row r="822" spans="1:17" x14ac:dyDescent="0.25">
      <c r="A822">
        <v>821</v>
      </c>
      <c r="F822">
        <v>209.67510100000001</v>
      </c>
      <c r="G822" s="4">
        <v>3</v>
      </c>
      <c r="H822">
        <v>210.40985699999999</v>
      </c>
      <c r="I822" s="5">
        <v>4</v>
      </c>
      <c r="P822">
        <v>2</v>
      </c>
      <c r="Q822" t="str">
        <f t="shared" si="13"/>
        <v>34</v>
      </c>
    </row>
    <row r="823" spans="1:17" x14ac:dyDescent="0.25">
      <c r="A823">
        <v>822</v>
      </c>
      <c r="F823">
        <v>209.662623</v>
      </c>
      <c r="G823" s="4">
        <v>3</v>
      </c>
      <c r="H823">
        <v>210.39011199999999</v>
      </c>
      <c r="I823" s="5">
        <v>4</v>
      </c>
      <c r="P823">
        <v>2</v>
      </c>
      <c r="Q823" t="str">
        <f t="shared" si="13"/>
        <v>34</v>
      </c>
    </row>
    <row r="824" spans="1:17" x14ac:dyDescent="0.25">
      <c r="A824">
        <v>823</v>
      </c>
      <c r="F824">
        <v>209.70891399999999</v>
      </c>
      <c r="G824" s="4">
        <v>3</v>
      </c>
      <c r="H824">
        <v>210.46361400000001</v>
      </c>
      <c r="I824" s="5">
        <v>4</v>
      </c>
      <c r="P824">
        <v>2</v>
      </c>
      <c r="Q824" t="str">
        <f t="shared" si="13"/>
        <v>34</v>
      </c>
    </row>
    <row r="825" spans="1:17" x14ac:dyDescent="0.25">
      <c r="A825">
        <v>824</v>
      </c>
      <c r="B825">
        <v>226.21803</v>
      </c>
      <c r="C825" s="2">
        <v>1</v>
      </c>
      <c r="F825">
        <v>209.72386399999999</v>
      </c>
      <c r="G825" s="4">
        <v>3</v>
      </c>
      <c r="H825">
        <v>210.49949100000001</v>
      </c>
      <c r="I825" s="5">
        <v>4</v>
      </c>
      <c r="P825">
        <v>3</v>
      </c>
      <c r="Q825" t="str">
        <f t="shared" si="13"/>
        <v>134</v>
      </c>
    </row>
    <row r="826" spans="1:17" x14ac:dyDescent="0.25">
      <c r="A826">
        <v>825</v>
      </c>
      <c r="B826">
        <v>226.25131300000001</v>
      </c>
      <c r="C826" s="2">
        <v>1</v>
      </c>
      <c r="H826">
        <v>210.362742</v>
      </c>
      <c r="I826" s="5">
        <v>4</v>
      </c>
      <c r="P826">
        <v>2</v>
      </c>
      <c r="Q826" t="str">
        <f t="shared" si="13"/>
        <v>14</v>
      </c>
    </row>
    <row r="827" spans="1:17" x14ac:dyDescent="0.25">
      <c r="A827">
        <v>826</v>
      </c>
      <c r="B827">
        <v>226.24727300000001</v>
      </c>
      <c r="C827" s="2">
        <v>1</v>
      </c>
      <c r="P827">
        <v>1</v>
      </c>
      <c r="Q827" t="str">
        <f t="shared" si="13"/>
        <v>1</v>
      </c>
    </row>
    <row r="828" spans="1:17" x14ac:dyDescent="0.25">
      <c r="A828">
        <v>827</v>
      </c>
      <c r="B828">
        <v>226.228433</v>
      </c>
      <c r="C828" s="2">
        <v>1</v>
      </c>
      <c r="P828">
        <v>1</v>
      </c>
      <c r="Q828" t="str">
        <f t="shared" si="13"/>
        <v>1</v>
      </c>
    </row>
    <row r="829" spans="1:17" x14ac:dyDescent="0.25">
      <c r="A829">
        <v>828</v>
      </c>
      <c r="B829">
        <v>226.23636300000001</v>
      </c>
      <c r="C829" s="2">
        <v>1</v>
      </c>
      <c r="P829">
        <v>1</v>
      </c>
      <c r="Q829" t="str">
        <f t="shared" si="13"/>
        <v>1</v>
      </c>
    </row>
    <row r="830" spans="1:17" x14ac:dyDescent="0.25">
      <c r="A830">
        <v>829</v>
      </c>
      <c r="B830">
        <v>226.24267700000001</v>
      </c>
      <c r="C830" s="2">
        <v>1</v>
      </c>
      <c r="P830">
        <v>1</v>
      </c>
      <c r="Q830" t="str">
        <f t="shared" si="13"/>
        <v>1</v>
      </c>
    </row>
    <row r="831" spans="1:17" x14ac:dyDescent="0.25">
      <c r="A831">
        <v>830</v>
      </c>
      <c r="B831">
        <v>226.25090900000001</v>
      </c>
      <c r="C831" s="2">
        <v>1</v>
      </c>
      <c r="D831">
        <v>232.05343299999998</v>
      </c>
      <c r="E831" s="3">
        <v>2</v>
      </c>
      <c r="P831">
        <v>2</v>
      </c>
      <c r="Q831" t="str">
        <f t="shared" si="13"/>
        <v>12</v>
      </c>
    </row>
    <row r="832" spans="1:17" x14ac:dyDescent="0.25">
      <c r="A832">
        <v>831</v>
      </c>
      <c r="B832">
        <v>226.24631299999999</v>
      </c>
      <c r="C832" s="2">
        <v>1</v>
      </c>
      <c r="D832">
        <v>232.02469500000001</v>
      </c>
      <c r="E832" s="3">
        <v>2</v>
      </c>
      <c r="P832">
        <v>2</v>
      </c>
      <c r="Q832" t="str">
        <f t="shared" si="13"/>
        <v>12</v>
      </c>
    </row>
    <row r="833" spans="1:17" x14ac:dyDescent="0.25">
      <c r="A833">
        <v>832</v>
      </c>
      <c r="B833">
        <v>226.21803</v>
      </c>
      <c r="C833" s="2">
        <v>1</v>
      </c>
      <c r="D833">
        <v>232.033028</v>
      </c>
      <c r="E833" s="3">
        <v>2</v>
      </c>
      <c r="P833">
        <v>2</v>
      </c>
      <c r="Q833" t="str">
        <f t="shared" si="13"/>
        <v>12</v>
      </c>
    </row>
    <row r="834" spans="1:17" x14ac:dyDescent="0.25">
      <c r="A834">
        <v>833</v>
      </c>
      <c r="B834">
        <v>226.21803</v>
      </c>
      <c r="C834" s="2">
        <v>1</v>
      </c>
      <c r="D834">
        <v>232.03535199999999</v>
      </c>
      <c r="E834" s="3">
        <v>2</v>
      </c>
      <c r="P834">
        <v>2</v>
      </c>
      <c r="Q834" t="str">
        <f t="shared" ref="Q834:Q897" si="14">CONCATENATE(C834,E834,G834,I834)</f>
        <v>12</v>
      </c>
    </row>
    <row r="835" spans="1:17" x14ac:dyDescent="0.25">
      <c r="A835">
        <v>834</v>
      </c>
      <c r="D835">
        <v>232.02318099999999</v>
      </c>
      <c r="E835" s="3">
        <v>2</v>
      </c>
      <c r="P835">
        <v>1</v>
      </c>
      <c r="Q835" t="str">
        <f t="shared" si="14"/>
        <v>2</v>
      </c>
    </row>
    <row r="836" spans="1:17" x14ac:dyDescent="0.25">
      <c r="A836">
        <v>835</v>
      </c>
      <c r="D836">
        <v>231.97666599999999</v>
      </c>
      <c r="E836" s="3">
        <v>2</v>
      </c>
      <c r="P836">
        <v>1</v>
      </c>
      <c r="Q836" t="str">
        <f t="shared" si="14"/>
        <v>2</v>
      </c>
    </row>
    <row r="837" spans="1:17" x14ac:dyDescent="0.25">
      <c r="A837">
        <v>836</v>
      </c>
      <c r="D837">
        <v>232.01095900000001</v>
      </c>
      <c r="E837" s="3">
        <v>2</v>
      </c>
      <c r="P837">
        <v>1</v>
      </c>
      <c r="Q837" t="str">
        <f t="shared" si="14"/>
        <v>2</v>
      </c>
    </row>
    <row r="838" spans="1:17" x14ac:dyDescent="0.25">
      <c r="A838">
        <v>837</v>
      </c>
      <c r="D838">
        <v>232.03186700000001</v>
      </c>
      <c r="E838" s="3">
        <v>2</v>
      </c>
      <c r="P838">
        <v>1</v>
      </c>
      <c r="Q838" t="str">
        <f t="shared" si="14"/>
        <v>2</v>
      </c>
    </row>
    <row r="839" spans="1:17" x14ac:dyDescent="0.25">
      <c r="A839">
        <v>838</v>
      </c>
      <c r="D839">
        <v>232.05343299999998</v>
      </c>
      <c r="E839" s="3">
        <v>2</v>
      </c>
      <c r="P839">
        <v>1</v>
      </c>
      <c r="Q839" t="str">
        <f t="shared" si="14"/>
        <v>2</v>
      </c>
    </row>
    <row r="840" spans="1:17" x14ac:dyDescent="0.25">
      <c r="A840">
        <v>839</v>
      </c>
      <c r="F840">
        <v>232.98282699999999</v>
      </c>
      <c r="G840" s="4">
        <v>3</v>
      </c>
      <c r="P840">
        <v>1</v>
      </c>
      <c r="Q840" t="str">
        <f t="shared" si="14"/>
        <v>3</v>
      </c>
    </row>
    <row r="841" spans="1:17" x14ac:dyDescent="0.25">
      <c r="A841">
        <v>840</v>
      </c>
      <c r="F841">
        <v>232.96590900000001</v>
      </c>
      <c r="G841" s="4">
        <v>3</v>
      </c>
      <c r="H841">
        <v>233.31671599999999</v>
      </c>
      <c r="I841" s="5">
        <v>4</v>
      </c>
      <c r="P841">
        <v>2</v>
      </c>
      <c r="Q841" t="str">
        <f t="shared" si="14"/>
        <v>34</v>
      </c>
    </row>
    <row r="842" spans="1:17" x14ac:dyDescent="0.25">
      <c r="A842">
        <v>841</v>
      </c>
      <c r="F842">
        <v>232.97722099999999</v>
      </c>
      <c r="G842" s="4">
        <v>3</v>
      </c>
      <c r="H842">
        <v>233.32530299999999</v>
      </c>
      <c r="I842" s="5">
        <v>4</v>
      </c>
      <c r="P842">
        <v>2</v>
      </c>
      <c r="Q842" t="str">
        <f t="shared" si="14"/>
        <v>34</v>
      </c>
    </row>
    <row r="843" spans="1:17" x14ac:dyDescent="0.25">
      <c r="A843">
        <v>842</v>
      </c>
      <c r="F843">
        <v>232.93777700000001</v>
      </c>
      <c r="G843" s="4">
        <v>3</v>
      </c>
      <c r="H843">
        <v>233.24934300000001</v>
      </c>
      <c r="I843" s="5">
        <v>4</v>
      </c>
      <c r="P843">
        <v>2</v>
      </c>
      <c r="Q843" t="str">
        <f t="shared" si="14"/>
        <v>34</v>
      </c>
    </row>
    <row r="844" spans="1:17" x14ac:dyDescent="0.25">
      <c r="A844">
        <v>843</v>
      </c>
      <c r="F844">
        <v>232.92924199999999</v>
      </c>
      <c r="G844" s="4">
        <v>3</v>
      </c>
      <c r="H844">
        <v>233.24424099999999</v>
      </c>
      <c r="I844" s="5">
        <v>4</v>
      </c>
      <c r="P844">
        <v>2</v>
      </c>
      <c r="Q844" t="str">
        <f t="shared" si="14"/>
        <v>34</v>
      </c>
    </row>
    <row r="845" spans="1:17" x14ac:dyDescent="0.25">
      <c r="A845">
        <v>844</v>
      </c>
      <c r="F845">
        <v>232.92802900000001</v>
      </c>
      <c r="G845" s="4">
        <v>3</v>
      </c>
      <c r="H845">
        <v>233.26616200000001</v>
      </c>
      <c r="I845" s="5">
        <v>4</v>
      </c>
      <c r="P845">
        <v>2</v>
      </c>
      <c r="Q845" t="str">
        <f t="shared" si="14"/>
        <v>34</v>
      </c>
    </row>
    <row r="846" spans="1:17" x14ac:dyDescent="0.25">
      <c r="A846">
        <v>845</v>
      </c>
      <c r="B846">
        <v>249.90166399999998</v>
      </c>
      <c r="C846" s="2">
        <v>1</v>
      </c>
      <c r="F846">
        <v>232.88888800000001</v>
      </c>
      <c r="G846" s="4">
        <v>3</v>
      </c>
      <c r="H846">
        <v>233.235806</v>
      </c>
      <c r="I846" s="5">
        <v>4</v>
      </c>
      <c r="P846">
        <v>3</v>
      </c>
      <c r="Q846" t="str">
        <f t="shared" si="14"/>
        <v>134</v>
      </c>
    </row>
    <row r="847" spans="1:17" x14ac:dyDescent="0.25">
      <c r="A847">
        <v>846</v>
      </c>
      <c r="B847">
        <v>249.90272400000001</v>
      </c>
      <c r="C847" s="2">
        <v>1</v>
      </c>
      <c r="F847">
        <v>232.90414100000001</v>
      </c>
      <c r="G847" s="4">
        <v>3</v>
      </c>
      <c r="H847">
        <v>233.256867</v>
      </c>
      <c r="I847" s="5">
        <v>4</v>
      </c>
      <c r="P847">
        <v>3</v>
      </c>
      <c r="Q847" t="str">
        <f t="shared" si="14"/>
        <v>134</v>
      </c>
    </row>
    <row r="848" spans="1:17" x14ac:dyDescent="0.25">
      <c r="A848">
        <v>847</v>
      </c>
      <c r="B848">
        <v>249.95302900000002</v>
      </c>
      <c r="C848" s="2">
        <v>1</v>
      </c>
      <c r="F848">
        <v>232.98282699999999</v>
      </c>
      <c r="G848" s="4">
        <v>3</v>
      </c>
      <c r="H848">
        <v>233.27646300000001</v>
      </c>
      <c r="I848" s="5">
        <v>4</v>
      </c>
      <c r="P848">
        <v>3</v>
      </c>
      <c r="Q848" t="str">
        <f t="shared" si="14"/>
        <v>134</v>
      </c>
    </row>
    <row r="849" spans="1:17" x14ac:dyDescent="0.25">
      <c r="A849">
        <v>848</v>
      </c>
      <c r="B849">
        <v>249.912474</v>
      </c>
      <c r="C849" s="2">
        <v>1</v>
      </c>
      <c r="H849">
        <v>233.31671599999999</v>
      </c>
      <c r="I849" s="5">
        <v>4</v>
      </c>
      <c r="P849">
        <v>2</v>
      </c>
      <c r="Q849" t="str">
        <f t="shared" si="14"/>
        <v>14</v>
      </c>
    </row>
    <row r="850" spans="1:17" x14ac:dyDescent="0.25">
      <c r="A850">
        <v>849</v>
      </c>
      <c r="B850">
        <v>249.88722100000001</v>
      </c>
      <c r="C850" s="2">
        <v>1</v>
      </c>
      <c r="P850">
        <v>1</v>
      </c>
      <c r="Q850" t="str">
        <f t="shared" si="14"/>
        <v>1</v>
      </c>
    </row>
    <row r="851" spans="1:17" x14ac:dyDescent="0.25">
      <c r="A851">
        <v>850</v>
      </c>
      <c r="B851">
        <v>249.90080499999999</v>
      </c>
      <c r="C851" s="2">
        <v>1</v>
      </c>
      <c r="P851">
        <v>1</v>
      </c>
      <c r="Q851" t="str">
        <f t="shared" si="14"/>
        <v>1</v>
      </c>
    </row>
    <row r="852" spans="1:17" x14ac:dyDescent="0.25">
      <c r="A852">
        <v>851</v>
      </c>
      <c r="B852">
        <v>249.903582</v>
      </c>
      <c r="C852" s="2">
        <v>1</v>
      </c>
      <c r="P852">
        <v>1</v>
      </c>
      <c r="Q852" t="str">
        <f t="shared" si="14"/>
        <v>1</v>
      </c>
    </row>
    <row r="853" spans="1:17" x14ac:dyDescent="0.25">
      <c r="A853">
        <v>852</v>
      </c>
      <c r="B853">
        <v>249.936263</v>
      </c>
      <c r="C853" s="2">
        <v>1</v>
      </c>
      <c r="P853">
        <v>1</v>
      </c>
      <c r="Q853" t="str">
        <f t="shared" si="14"/>
        <v>1</v>
      </c>
    </row>
    <row r="854" spans="1:17" x14ac:dyDescent="0.25">
      <c r="A854">
        <v>853</v>
      </c>
      <c r="B854">
        <v>249.926818</v>
      </c>
      <c r="C854" s="2">
        <v>1</v>
      </c>
      <c r="D854">
        <v>257.08464300000003</v>
      </c>
      <c r="E854" s="3">
        <v>2</v>
      </c>
      <c r="P854">
        <v>2</v>
      </c>
      <c r="Q854" t="str">
        <f t="shared" si="14"/>
        <v>12</v>
      </c>
    </row>
    <row r="855" spans="1:17" x14ac:dyDescent="0.25">
      <c r="A855">
        <v>854</v>
      </c>
      <c r="B855">
        <v>249.95616000000001</v>
      </c>
      <c r="C855" s="2">
        <v>1</v>
      </c>
      <c r="D855">
        <v>257.10019999999997</v>
      </c>
      <c r="E855" s="3">
        <v>2</v>
      </c>
      <c r="P855">
        <v>2</v>
      </c>
      <c r="Q855" t="str">
        <f t="shared" si="14"/>
        <v>12</v>
      </c>
    </row>
    <row r="856" spans="1:17" x14ac:dyDescent="0.25">
      <c r="A856">
        <v>855</v>
      </c>
      <c r="B856">
        <v>249.90166399999998</v>
      </c>
      <c r="C856" s="2">
        <v>1</v>
      </c>
      <c r="D856">
        <v>257.10045500000001</v>
      </c>
      <c r="E856" s="3">
        <v>2</v>
      </c>
      <c r="P856">
        <v>2</v>
      </c>
      <c r="Q856" t="str">
        <f t="shared" si="14"/>
        <v>12</v>
      </c>
    </row>
    <row r="857" spans="1:17" x14ac:dyDescent="0.25">
      <c r="A857">
        <v>856</v>
      </c>
      <c r="D857">
        <v>257.07878800000003</v>
      </c>
      <c r="E857" s="3">
        <v>2</v>
      </c>
      <c r="P857">
        <v>1</v>
      </c>
      <c r="Q857" t="str">
        <f t="shared" si="14"/>
        <v>2</v>
      </c>
    </row>
    <row r="858" spans="1:17" x14ac:dyDescent="0.25">
      <c r="A858">
        <v>857</v>
      </c>
      <c r="D858">
        <v>257.07691799999998</v>
      </c>
      <c r="E858" s="3">
        <v>2</v>
      </c>
      <c r="P858">
        <v>1</v>
      </c>
      <c r="Q858" t="str">
        <f t="shared" si="14"/>
        <v>2</v>
      </c>
    </row>
    <row r="859" spans="1:17" x14ac:dyDescent="0.25">
      <c r="A859">
        <v>858</v>
      </c>
      <c r="D859">
        <v>257.04898700000001</v>
      </c>
      <c r="E859" s="3">
        <v>2</v>
      </c>
      <c r="P859">
        <v>1</v>
      </c>
      <c r="Q859" t="str">
        <f t="shared" si="14"/>
        <v>2</v>
      </c>
    </row>
    <row r="860" spans="1:17" x14ac:dyDescent="0.25">
      <c r="A860">
        <v>859</v>
      </c>
      <c r="D860">
        <v>257.05414100000002</v>
      </c>
      <c r="E860" s="3">
        <v>2</v>
      </c>
      <c r="P860">
        <v>1</v>
      </c>
      <c r="Q860" t="str">
        <f t="shared" si="14"/>
        <v>2</v>
      </c>
    </row>
    <row r="861" spans="1:17" x14ac:dyDescent="0.25">
      <c r="A861">
        <v>860</v>
      </c>
      <c r="D861">
        <v>257.03257600000001</v>
      </c>
      <c r="E861" s="3">
        <v>2</v>
      </c>
      <c r="P861">
        <v>1</v>
      </c>
      <c r="Q861" t="str">
        <f t="shared" si="14"/>
        <v>2</v>
      </c>
    </row>
    <row r="862" spans="1:17" x14ac:dyDescent="0.25">
      <c r="A862">
        <v>861</v>
      </c>
      <c r="D862">
        <v>257.06014900000002</v>
      </c>
      <c r="E862" s="3">
        <v>2</v>
      </c>
      <c r="P862">
        <v>1</v>
      </c>
      <c r="Q862" t="str">
        <f t="shared" si="14"/>
        <v>2</v>
      </c>
    </row>
    <row r="863" spans="1:17" x14ac:dyDescent="0.25">
      <c r="A863">
        <v>862</v>
      </c>
      <c r="D863">
        <v>257.08464300000003</v>
      </c>
      <c r="E863" s="3">
        <v>2</v>
      </c>
      <c r="F863">
        <v>256.27560299999999</v>
      </c>
      <c r="G863" s="4">
        <v>3</v>
      </c>
      <c r="P863">
        <v>2</v>
      </c>
      <c r="Q863" t="str">
        <f t="shared" si="14"/>
        <v>23</v>
      </c>
    </row>
    <row r="864" spans="1:17" x14ac:dyDescent="0.25">
      <c r="A864">
        <v>863</v>
      </c>
      <c r="F864">
        <v>256.27560299999999</v>
      </c>
      <c r="G864" s="4">
        <v>3</v>
      </c>
      <c r="H864">
        <v>257.89338199999997</v>
      </c>
      <c r="I864" s="5">
        <v>4</v>
      </c>
      <c r="P864">
        <v>2</v>
      </c>
      <c r="Q864" t="str">
        <f t="shared" si="14"/>
        <v>34</v>
      </c>
    </row>
    <row r="865" spans="1:17" x14ac:dyDescent="0.25">
      <c r="A865">
        <v>864</v>
      </c>
      <c r="F865">
        <v>256.27560299999999</v>
      </c>
      <c r="G865" s="4">
        <v>3</v>
      </c>
      <c r="H865">
        <v>257.89338199999997</v>
      </c>
      <c r="I865" s="5">
        <v>4</v>
      </c>
      <c r="J865">
        <v>236.02626100000001</v>
      </c>
      <c r="K865" t="s">
        <v>22</v>
      </c>
      <c r="Q865" t="str">
        <f t="shared" si="14"/>
        <v>34</v>
      </c>
    </row>
    <row r="866" spans="1:17" x14ac:dyDescent="0.25">
      <c r="A866">
        <v>865</v>
      </c>
      <c r="Q866" t="str">
        <f t="shared" si="14"/>
        <v/>
      </c>
    </row>
    <row r="867" spans="1:17" x14ac:dyDescent="0.25">
      <c r="A867">
        <v>866</v>
      </c>
      <c r="J867">
        <v>39.486877</v>
      </c>
      <c r="K867" t="s">
        <v>22</v>
      </c>
      <c r="Q867" t="str">
        <f t="shared" si="14"/>
        <v/>
      </c>
    </row>
    <row r="868" spans="1:17" x14ac:dyDescent="0.25">
      <c r="A868">
        <v>867</v>
      </c>
      <c r="B868">
        <v>48.331251999999999</v>
      </c>
      <c r="C868" s="2">
        <v>1</v>
      </c>
      <c r="P868">
        <v>1</v>
      </c>
      <c r="Q868" t="str">
        <f t="shared" si="14"/>
        <v>1</v>
      </c>
    </row>
    <row r="869" spans="1:17" x14ac:dyDescent="0.25">
      <c r="A869">
        <v>868</v>
      </c>
      <c r="B869">
        <v>48.320419000000001</v>
      </c>
      <c r="C869" s="2">
        <v>1</v>
      </c>
      <c r="P869">
        <v>1</v>
      </c>
      <c r="Q869" t="str">
        <f t="shared" si="14"/>
        <v>1</v>
      </c>
    </row>
    <row r="870" spans="1:17" x14ac:dyDescent="0.25">
      <c r="A870">
        <v>869</v>
      </c>
      <c r="B870">
        <v>48.303905</v>
      </c>
      <c r="C870" s="2">
        <v>1</v>
      </c>
      <c r="P870">
        <v>1</v>
      </c>
      <c r="Q870" t="str">
        <f t="shared" si="14"/>
        <v>1</v>
      </c>
    </row>
    <row r="871" spans="1:17" x14ac:dyDescent="0.25">
      <c r="A871">
        <v>870</v>
      </c>
      <c r="B871">
        <v>48.33052</v>
      </c>
      <c r="C871" s="2">
        <v>1</v>
      </c>
      <c r="H871">
        <v>39.524478000000002</v>
      </c>
      <c r="I871" s="5">
        <v>4</v>
      </c>
      <c r="P871">
        <v>2</v>
      </c>
      <c r="Q871" t="str">
        <f t="shared" si="14"/>
        <v>14</v>
      </c>
    </row>
    <row r="872" spans="1:17" x14ac:dyDescent="0.25">
      <c r="A872">
        <v>871</v>
      </c>
      <c r="B872">
        <v>48.300207999999998</v>
      </c>
      <c r="C872" s="2">
        <v>1</v>
      </c>
      <c r="H872">
        <v>39.545313999999998</v>
      </c>
      <c r="I872" s="5">
        <v>4</v>
      </c>
      <c r="P872">
        <v>2</v>
      </c>
      <c r="Q872" t="str">
        <f t="shared" si="14"/>
        <v>14</v>
      </c>
    </row>
    <row r="873" spans="1:17" x14ac:dyDescent="0.25">
      <c r="A873">
        <v>872</v>
      </c>
      <c r="B873">
        <v>48.305416000000001</v>
      </c>
      <c r="C873" s="2">
        <v>1</v>
      </c>
      <c r="H873">
        <v>39.529845999999999</v>
      </c>
      <c r="I873" s="5">
        <v>4</v>
      </c>
      <c r="P873">
        <v>2</v>
      </c>
      <c r="Q873" t="str">
        <f t="shared" si="14"/>
        <v>14</v>
      </c>
    </row>
    <row r="874" spans="1:17" x14ac:dyDescent="0.25">
      <c r="A874">
        <v>873</v>
      </c>
      <c r="B874">
        <v>48.301616000000003</v>
      </c>
      <c r="C874" s="2">
        <v>1</v>
      </c>
      <c r="H874">
        <v>39.540987999999999</v>
      </c>
      <c r="I874" s="5">
        <v>4</v>
      </c>
      <c r="P874">
        <v>2</v>
      </c>
      <c r="Q874" t="str">
        <f t="shared" si="14"/>
        <v>14</v>
      </c>
    </row>
    <row r="875" spans="1:17" x14ac:dyDescent="0.25">
      <c r="A875">
        <v>874</v>
      </c>
      <c r="B875">
        <v>48.308073999999998</v>
      </c>
      <c r="C875" s="2">
        <v>1</v>
      </c>
      <c r="H875">
        <v>39.521926000000001</v>
      </c>
      <c r="I875" s="5">
        <v>4</v>
      </c>
      <c r="P875">
        <v>2</v>
      </c>
      <c r="Q875" t="str">
        <f t="shared" si="14"/>
        <v>14</v>
      </c>
    </row>
    <row r="876" spans="1:17" x14ac:dyDescent="0.25">
      <c r="A876">
        <v>875</v>
      </c>
      <c r="B876">
        <v>48.322811000000002</v>
      </c>
      <c r="C876" s="2">
        <v>1</v>
      </c>
      <c r="H876">
        <v>39.539062000000001</v>
      </c>
      <c r="I876" s="5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48.298594999999999</v>
      </c>
      <c r="C877" s="2">
        <v>1</v>
      </c>
      <c r="H877">
        <v>39.546458999999999</v>
      </c>
      <c r="I877" s="5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48.280624000000003</v>
      </c>
      <c r="C878" s="2">
        <v>1</v>
      </c>
      <c r="H878">
        <v>39.546351999999999</v>
      </c>
      <c r="I878" s="5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B879">
        <v>48.287917999999998</v>
      </c>
      <c r="C879" s="2">
        <v>1</v>
      </c>
      <c r="H879">
        <v>39.579166000000001</v>
      </c>
      <c r="I879" s="5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B880">
        <v>48.278282000000004</v>
      </c>
      <c r="C880" s="2">
        <v>1</v>
      </c>
      <c r="H880">
        <v>39.575206000000001</v>
      </c>
      <c r="I880" s="5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B881">
        <v>48.235937999999997</v>
      </c>
      <c r="C881" s="2">
        <v>1</v>
      </c>
      <c r="H881">
        <v>39.566665</v>
      </c>
      <c r="I881" s="5">
        <v>4</v>
      </c>
      <c r="P881">
        <v>2</v>
      </c>
      <c r="Q881" t="str">
        <f t="shared" si="14"/>
        <v>14</v>
      </c>
    </row>
    <row r="882" spans="1:17" x14ac:dyDescent="0.25">
      <c r="A882">
        <v>881</v>
      </c>
      <c r="B882">
        <v>48.331251999999999</v>
      </c>
      <c r="C882" s="2">
        <v>1</v>
      </c>
      <c r="H882">
        <v>39.564371999999999</v>
      </c>
      <c r="I882" s="5">
        <v>4</v>
      </c>
      <c r="P882">
        <v>2</v>
      </c>
      <c r="Q882" t="str">
        <f t="shared" si="14"/>
        <v>14</v>
      </c>
    </row>
    <row r="883" spans="1:17" x14ac:dyDescent="0.25">
      <c r="A883">
        <v>882</v>
      </c>
      <c r="H883">
        <v>39.521148000000004</v>
      </c>
      <c r="I883" s="5">
        <v>4</v>
      </c>
      <c r="P883">
        <v>1</v>
      </c>
      <c r="Q883" t="str">
        <f t="shared" si="14"/>
        <v>4</v>
      </c>
    </row>
    <row r="884" spans="1:17" x14ac:dyDescent="0.25">
      <c r="A884">
        <v>883</v>
      </c>
      <c r="F884">
        <v>47.450885</v>
      </c>
      <c r="G884" s="4">
        <v>3</v>
      </c>
      <c r="H884">
        <v>39.503489999999999</v>
      </c>
      <c r="I884" s="5">
        <v>4</v>
      </c>
      <c r="P884">
        <v>2</v>
      </c>
      <c r="Q884" t="str">
        <f t="shared" si="14"/>
        <v>34</v>
      </c>
    </row>
    <row r="885" spans="1:17" x14ac:dyDescent="0.25">
      <c r="A885">
        <v>884</v>
      </c>
      <c r="F885">
        <v>47.485992000000003</v>
      </c>
      <c r="G885" s="4">
        <v>3</v>
      </c>
      <c r="H885">
        <v>39.524478000000002</v>
      </c>
      <c r="I885" s="5">
        <v>4</v>
      </c>
      <c r="P885">
        <v>2</v>
      </c>
      <c r="Q885" t="str">
        <f t="shared" si="14"/>
        <v>34</v>
      </c>
    </row>
    <row r="886" spans="1:17" x14ac:dyDescent="0.25">
      <c r="A886">
        <v>885</v>
      </c>
      <c r="D886">
        <v>58.966407000000004</v>
      </c>
      <c r="E886" s="3">
        <v>2</v>
      </c>
      <c r="F886">
        <v>47.478073000000002</v>
      </c>
      <c r="G886" s="4">
        <v>3</v>
      </c>
      <c r="P886">
        <v>2</v>
      </c>
      <c r="Q886" t="str">
        <f t="shared" si="14"/>
        <v>23</v>
      </c>
    </row>
    <row r="887" spans="1:17" x14ac:dyDescent="0.25">
      <c r="A887">
        <v>886</v>
      </c>
      <c r="D887">
        <v>58.916667000000004</v>
      </c>
      <c r="E887" s="3">
        <v>2</v>
      </c>
      <c r="F887">
        <v>47.473281</v>
      </c>
      <c r="G887" s="4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D888">
        <v>58.966827000000002</v>
      </c>
      <c r="E888" s="3">
        <v>2</v>
      </c>
      <c r="F888">
        <v>47.475833000000002</v>
      </c>
      <c r="G888" s="4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58.962032000000001</v>
      </c>
      <c r="E889" s="3">
        <v>2</v>
      </c>
      <c r="F889">
        <v>47.475624000000003</v>
      </c>
      <c r="G889" s="4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58.974895000000004</v>
      </c>
      <c r="E890" s="3">
        <v>2</v>
      </c>
      <c r="F890">
        <v>47.491928000000001</v>
      </c>
      <c r="G890" s="4">
        <v>3</v>
      </c>
      <c r="P890">
        <v>2</v>
      </c>
      <c r="Q890" t="str">
        <f t="shared" si="14"/>
        <v>23</v>
      </c>
    </row>
    <row r="891" spans="1:17" x14ac:dyDescent="0.25">
      <c r="A891">
        <v>890</v>
      </c>
      <c r="D891">
        <v>59.031669000000001</v>
      </c>
      <c r="E891" s="3">
        <v>2</v>
      </c>
      <c r="F891">
        <v>47.496459000000002</v>
      </c>
      <c r="G891" s="4">
        <v>3</v>
      </c>
      <c r="P891">
        <v>2</v>
      </c>
      <c r="Q891" t="str">
        <f t="shared" si="14"/>
        <v>23</v>
      </c>
    </row>
    <row r="892" spans="1:17" x14ac:dyDescent="0.25">
      <c r="A892">
        <v>891</v>
      </c>
      <c r="D892">
        <v>58.995989999999999</v>
      </c>
      <c r="E892" s="3">
        <v>2</v>
      </c>
      <c r="F892">
        <v>47.503387000000004</v>
      </c>
      <c r="G892" s="4">
        <v>3</v>
      </c>
      <c r="P892">
        <v>2</v>
      </c>
      <c r="Q892" t="str">
        <f t="shared" si="14"/>
        <v>23</v>
      </c>
    </row>
    <row r="893" spans="1:17" x14ac:dyDescent="0.25">
      <c r="A893">
        <v>892</v>
      </c>
      <c r="D893">
        <v>59.007553000000001</v>
      </c>
      <c r="E893" s="3">
        <v>2</v>
      </c>
      <c r="F893">
        <v>47.517187999999997</v>
      </c>
      <c r="G893" s="4">
        <v>3</v>
      </c>
      <c r="P893">
        <v>2</v>
      </c>
      <c r="Q893" t="str">
        <f t="shared" si="14"/>
        <v>23</v>
      </c>
    </row>
    <row r="894" spans="1:17" x14ac:dyDescent="0.25">
      <c r="A894">
        <v>893</v>
      </c>
      <c r="D894">
        <v>59.022345999999999</v>
      </c>
      <c r="E894" s="3">
        <v>2</v>
      </c>
      <c r="F894">
        <v>47.502448000000001</v>
      </c>
      <c r="G894" s="4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D895">
        <v>59.010105000000003</v>
      </c>
      <c r="E895" s="3">
        <v>2</v>
      </c>
      <c r="F895">
        <v>47.477031000000004</v>
      </c>
      <c r="G895" s="4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D896">
        <v>59.015991</v>
      </c>
      <c r="E896" s="3">
        <v>2</v>
      </c>
      <c r="F896">
        <v>47.450885</v>
      </c>
      <c r="G896" s="4">
        <v>3</v>
      </c>
      <c r="P896">
        <v>2</v>
      </c>
      <c r="Q896" t="str">
        <f t="shared" si="14"/>
        <v>23</v>
      </c>
    </row>
    <row r="897" spans="1:17" x14ac:dyDescent="0.25">
      <c r="A897">
        <v>896</v>
      </c>
      <c r="B897">
        <v>65.565055000000001</v>
      </c>
      <c r="C897" s="2">
        <v>1</v>
      </c>
      <c r="D897">
        <v>59.032085000000002</v>
      </c>
      <c r="E897" s="3">
        <v>2</v>
      </c>
      <c r="P897">
        <v>2</v>
      </c>
      <c r="Q897" t="str">
        <f t="shared" si="14"/>
        <v>12</v>
      </c>
    </row>
    <row r="898" spans="1:17" x14ac:dyDescent="0.25">
      <c r="A898">
        <v>897</v>
      </c>
      <c r="B898">
        <v>65.563957000000002</v>
      </c>
      <c r="C898" s="2">
        <v>1</v>
      </c>
      <c r="D898">
        <v>59.086513000000004</v>
      </c>
      <c r="E898" s="3">
        <v>2</v>
      </c>
      <c r="P898">
        <v>2</v>
      </c>
      <c r="Q898" t="str">
        <f t="shared" ref="Q898:Q961" si="15">CONCATENATE(C898,E898,G898,I898)</f>
        <v>12</v>
      </c>
    </row>
    <row r="899" spans="1:17" x14ac:dyDescent="0.25">
      <c r="A899">
        <v>898</v>
      </c>
      <c r="B899">
        <v>65.550212000000002</v>
      </c>
      <c r="C899" s="2">
        <v>1</v>
      </c>
      <c r="D899">
        <v>58.966407000000004</v>
      </c>
      <c r="E899" s="3">
        <v>2</v>
      </c>
      <c r="P899">
        <v>2</v>
      </c>
      <c r="Q899" t="str">
        <f t="shared" si="15"/>
        <v>12</v>
      </c>
    </row>
    <row r="900" spans="1:17" x14ac:dyDescent="0.25">
      <c r="A900">
        <v>899</v>
      </c>
      <c r="B900">
        <v>65.565832999999998</v>
      </c>
      <c r="C900" s="2">
        <v>1</v>
      </c>
      <c r="D900">
        <v>58.966407000000004</v>
      </c>
      <c r="E900" s="3">
        <v>2</v>
      </c>
      <c r="P900">
        <v>2</v>
      </c>
      <c r="Q900" t="str">
        <f t="shared" si="15"/>
        <v>12</v>
      </c>
    </row>
    <row r="901" spans="1:17" x14ac:dyDescent="0.25">
      <c r="A901">
        <v>900</v>
      </c>
      <c r="B901">
        <v>65.531772000000004</v>
      </c>
      <c r="C901" s="2">
        <v>1</v>
      </c>
      <c r="P901">
        <v>1</v>
      </c>
      <c r="Q901" t="str">
        <f t="shared" si="15"/>
        <v>1</v>
      </c>
    </row>
    <row r="902" spans="1:17" x14ac:dyDescent="0.25">
      <c r="A902">
        <v>901</v>
      </c>
      <c r="B902">
        <v>65.545837000000006</v>
      </c>
      <c r="C902" s="2">
        <v>1</v>
      </c>
      <c r="H902">
        <v>59.815989999999999</v>
      </c>
      <c r="I902" s="5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65.551093000000009</v>
      </c>
      <c r="C903" s="2">
        <v>1</v>
      </c>
      <c r="H903">
        <v>59.810104000000003</v>
      </c>
      <c r="I903" s="5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65.552920999999998</v>
      </c>
      <c r="C904" s="2">
        <v>1</v>
      </c>
      <c r="H904">
        <v>59.705158000000004</v>
      </c>
      <c r="I904" s="5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65.541201999999998</v>
      </c>
      <c r="C905" s="2">
        <v>1</v>
      </c>
      <c r="H905">
        <v>59.721355000000003</v>
      </c>
      <c r="I905" s="5">
        <v>4</v>
      </c>
      <c r="P905">
        <v>2</v>
      </c>
      <c r="Q905" t="str">
        <f t="shared" si="15"/>
        <v>14</v>
      </c>
    </row>
    <row r="906" spans="1:17" x14ac:dyDescent="0.25">
      <c r="A906">
        <v>905</v>
      </c>
      <c r="B906">
        <v>65.581930999999997</v>
      </c>
      <c r="C906" s="2">
        <v>1</v>
      </c>
      <c r="H906">
        <v>59.725729999999999</v>
      </c>
      <c r="I906" s="5">
        <v>4</v>
      </c>
      <c r="P906">
        <v>2</v>
      </c>
      <c r="Q906" t="str">
        <f t="shared" si="15"/>
        <v>14</v>
      </c>
    </row>
    <row r="907" spans="1:17" x14ac:dyDescent="0.25">
      <c r="A907">
        <v>906</v>
      </c>
      <c r="B907">
        <v>65.48026200000001</v>
      </c>
      <c r="C907" s="2">
        <v>1</v>
      </c>
      <c r="H907">
        <v>59.757919000000001</v>
      </c>
      <c r="I907" s="5">
        <v>4</v>
      </c>
      <c r="P907">
        <v>2</v>
      </c>
      <c r="Q907" t="str">
        <f t="shared" si="15"/>
        <v>14</v>
      </c>
    </row>
    <row r="908" spans="1:17" x14ac:dyDescent="0.25">
      <c r="A908">
        <v>907</v>
      </c>
      <c r="B908">
        <v>65.565055000000001</v>
      </c>
      <c r="C908" s="2">
        <v>1</v>
      </c>
      <c r="H908">
        <v>59.727451000000002</v>
      </c>
      <c r="I908" s="5">
        <v>4</v>
      </c>
      <c r="P908">
        <v>2</v>
      </c>
      <c r="Q908" t="str">
        <f t="shared" si="15"/>
        <v>14</v>
      </c>
    </row>
    <row r="909" spans="1:17" x14ac:dyDescent="0.25">
      <c r="A909">
        <v>908</v>
      </c>
      <c r="B909">
        <v>65.565055000000001</v>
      </c>
      <c r="C909" s="2">
        <v>1</v>
      </c>
      <c r="F909">
        <v>63.350833000000002</v>
      </c>
      <c r="G909" s="4">
        <v>3</v>
      </c>
      <c r="H909">
        <v>59.745367999999999</v>
      </c>
      <c r="I909" s="5">
        <v>4</v>
      </c>
      <c r="P909">
        <v>3</v>
      </c>
      <c r="Q909" t="str">
        <f t="shared" si="15"/>
        <v>134</v>
      </c>
    </row>
    <row r="910" spans="1:17" x14ac:dyDescent="0.25">
      <c r="A910">
        <v>909</v>
      </c>
      <c r="F910">
        <v>63.427813999999998</v>
      </c>
      <c r="G910" s="4">
        <v>3</v>
      </c>
      <c r="H910">
        <v>59.782085000000002</v>
      </c>
      <c r="I910" s="5">
        <v>4</v>
      </c>
      <c r="P910">
        <v>2</v>
      </c>
      <c r="Q910" t="str">
        <f t="shared" si="15"/>
        <v>34</v>
      </c>
    </row>
    <row r="911" spans="1:17" x14ac:dyDescent="0.25">
      <c r="A911">
        <v>910</v>
      </c>
      <c r="F911">
        <v>63.449061999999998</v>
      </c>
      <c r="G911" s="4">
        <v>3</v>
      </c>
      <c r="H911">
        <v>59.789482</v>
      </c>
      <c r="I911" s="5">
        <v>4</v>
      </c>
      <c r="P911">
        <v>2</v>
      </c>
      <c r="Q911" t="str">
        <f t="shared" si="15"/>
        <v>34</v>
      </c>
    </row>
    <row r="912" spans="1:17" x14ac:dyDescent="0.25">
      <c r="A912">
        <v>911</v>
      </c>
      <c r="F912">
        <v>63.379745</v>
      </c>
      <c r="G912" s="4">
        <v>3</v>
      </c>
      <c r="H912">
        <v>59.776615</v>
      </c>
      <c r="I912" s="5">
        <v>4</v>
      </c>
      <c r="P912">
        <v>2</v>
      </c>
      <c r="Q912" t="str">
        <f t="shared" si="15"/>
        <v>34</v>
      </c>
    </row>
    <row r="913" spans="1:17" x14ac:dyDescent="0.25">
      <c r="A913">
        <v>912</v>
      </c>
      <c r="F913">
        <v>63.389324000000002</v>
      </c>
      <c r="G913" s="4">
        <v>3</v>
      </c>
      <c r="H913">
        <v>59.736148</v>
      </c>
      <c r="I913" s="5">
        <v>4</v>
      </c>
      <c r="P913">
        <v>2</v>
      </c>
      <c r="Q913" t="str">
        <f t="shared" si="15"/>
        <v>34</v>
      </c>
    </row>
    <row r="914" spans="1:17" x14ac:dyDescent="0.25">
      <c r="A914">
        <v>913</v>
      </c>
      <c r="F914">
        <v>63.371669000000004</v>
      </c>
      <c r="G914" s="4">
        <v>3</v>
      </c>
      <c r="H914">
        <v>59.815989999999999</v>
      </c>
      <c r="I914" s="5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D915">
        <v>76.55299500000001</v>
      </c>
      <c r="E915" s="3">
        <v>2</v>
      </c>
      <c r="F915">
        <v>63.376925999999997</v>
      </c>
      <c r="G915" s="4">
        <v>3</v>
      </c>
      <c r="P915">
        <v>2</v>
      </c>
      <c r="Q915" t="str">
        <f t="shared" si="15"/>
        <v>23</v>
      </c>
    </row>
    <row r="916" spans="1:17" x14ac:dyDescent="0.25">
      <c r="A916">
        <v>915</v>
      </c>
      <c r="D916">
        <v>76.560055000000006</v>
      </c>
      <c r="E916" s="3">
        <v>2</v>
      </c>
      <c r="F916">
        <v>63.385677000000001</v>
      </c>
      <c r="G916" s="4">
        <v>3</v>
      </c>
      <c r="P916">
        <v>2</v>
      </c>
      <c r="Q916" t="str">
        <f t="shared" si="15"/>
        <v>23</v>
      </c>
    </row>
    <row r="917" spans="1:17" x14ac:dyDescent="0.25">
      <c r="A917">
        <v>916</v>
      </c>
      <c r="D917">
        <v>76.542378000000014</v>
      </c>
      <c r="E917" s="3">
        <v>2</v>
      </c>
      <c r="F917">
        <v>63.361511</v>
      </c>
      <c r="G917" s="4">
        <v>3</v>
      </c>
      <c r="P917">
        <v>2</v>
      </c>
      <c r="Q917" t="str">
        <f t="shared" si="15"/>
        <v>23</v>
      </c>
    </row>
    <row r="918" spans="1:17" x14ac:dyDescent="0.25">
      <c r="A918">
        <v>917</v>
      </c>
      <c r="D918">
        <v>76.55170600000001</v>
      </c>
      <c r="E918" s="3">
        <v>2</v>
      </c>
      <c r="F918">
        <v>63.350833000000002</v>
      </c>
      <c r="G918" s="4">
        <v>3</v>
      </c>
      <c r="P918">
        <v>2</v>
      </c>
      <c r="Q918" t="str">
        <f t="shared" si="15"/>
        <v>23</v>
      </c>
    </row>
    <row r="919" spans="1:17" x14ac:dyDescent="0.25">
      <c r="A919">
        <v>918</v>
      </c>
      <c r="D919">
        <v>76.546089000000009</v>
      </c>
      <c r="E919" s="3">
        <v>2</v>
      </c>
      <c r="F919">
        <v>63.350833000000002</v>
      </c>
      <c r="G919" s="4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76.529752000000002</v>
      </c>
      <c r="E920" s="3">
        <v>2</v>
      </c>
      <c r="P920">
        <v>1</v>
      </c>
      <c r="Q920" t="str">
        <f t="shared" si="15"/>
        <v>2</v>
      </c>
    </row>
    <row r="921" spans="1:17" x14ac:dyDescent="0.25">
      <c r="A921">
        <v>920</v>
      </c>
      <c r="D921">
        <v>76.566703000000004</v>
      </c>
      <c r="E921" s="3">
        <v>2</v>
      </c>
      <c r="P921">
        <v>1</v>
      </c>
      <c r="Q921" t="str">
        <f t="shared" si="15"/>
        <v>2</v>
      </c>
    </row>
    <row r="922" spans="1:17" x14ac:dyDescent="0.25">
      <c r="A922">
        <v>921</v>
      </c>
      <c r="B922">
        <v>80.966386</v>
      </c>
      <c r="C922" s="2">
        <v>1</v>
      </c>
      <c r="D922">
        <v>76.546759000000009</v>
      </c>
      <c r="E922" s="3">
        <v>2</v>
      </c>
      <c r="P922">
        <v>2</v>
      </c>
      <c r="Q922" t="str">
        <f t="shared" si="15"/>
        <v>12</v>
      </c>
    </row>
    <row r="923" spans="1:17" x14ac:dyDescent="0.25">
      <c r="A923">
        <v>922</v>
      </c>
      <c r="B923">
        <v>80.944330000000008</v>
      </c>
      <c r="C923" s="2">
        <v>1</v>
      </c>
      <c r="D923">
        <v>76.553819000000004</v>
      </c>
      <c r="E923" s="3">
        <v>2</v>
      </c>
      <c r="P923">
        <v>2</v>
      </c>
      <c r="Q923" t="str">
        <f t="shared" si="15"/>
        <v>12</v>
      </c>
    </row>
    <row r="924" spans="1:17" x14ac:dyDescent="0.25">
      <c r="A924">
        <v>923</v>
      </c>
      <c r="B924">
        <v>80.950669000000005</v>
      </c>
      <c r="C924" s="2">
        <v>1</v>
      </c>
      <c r="D924">
        <v>76.661786000000006</v>
      </c>
      <c r="E924" s="3">
        <v>2</v>
      </c>
      <c r="P924">
        <v>2</v>
      </c>
      <c r="Q924" t="str">
        <f t="shared" si="15"/>
        <v>12</v>
      </c>
    </row>
    <row r="925" spans="1:17" x14ac:dyDescent="0.25">
      <c r="A925">
        <v>924</v>
      </c>
      <c r="B925">
        <v>80.938093000000009</v>
      </c>
      <c r="C925" s="2">
        <v>1</v>
      </c>
      <c r="D925">
        <v>76.55299500000001</v>
      </c>
      <c r="E925" s="3">
        <v>2</v>
      </c>
      <c r="P925">
        <v>2</v>
      </c>
      <c r="Q925" t="str">
        <f t="shared" si="15"/>
        <v>12</v>
      </c>
    </row>
    <row r="926" spans="1:17" x14ac:dyDescent="0.25">
      <c r="A926">
        <v>925</v>
      </c>
      <c r="B926">
        <v>80.953760000000003</v>
      </c>
      <c r="C926" s="2">
        <v>1</v>
      </c>
      <c r="P926">
        <v>1</v>
      </c>
      <c r="Q926" t="str">
        <f t="shared" si="15"/>
        <v>1</v>
      </c>
    </row>
    <row r="927" spans="1:17" x14ac:dyDescent="0.25">
      <c r="A927">
        <v>926</v>
      </c>
      <c r="B927">
        <v>80.922735000000003</v>
      </c>
      <c r="C927" s="2">
        <v>1</v>
      </c>
      <c r="P927">
        <v>1</v>
      </c>
      <c r="Q927" t="str">
        <f t="shared" si="15"/>
        <v>1</v>
      </c>
    </row>
    <row r="928" spans="1:17" x14ac:dyDescent="0.25">
      <c r="A928">
        <v>927</v>
      </c>
      <c r="B928">
        <v>80.917480000000012</v>
      </c>
      <c r="C928" s="2">
        <v>1</v>
      </c>
      <c r="P928">
        <v>1</v>
      </c>
      <c r="Q928" t="str">
        <f t="shared" si="15"/>
        <v>1</v>
      </c>
    </row>
    <row r="929" spans="1:17" x14ac:dyDescent="0.25">
      <c r="A929">
        <v>928</v>
      </c>
      <c r="B929">
        <v>80.905265</v>
      </c>
      <c r="C929" s="2">
        <v>1</v>
      </c>
      <c r="P929">
        <v>1</v>
      </c>
      <c r="Q929" t="str">
        <f t="shared" si="15"/>
        <v>1</v>
      </c>
    </row>
    <row r="930" spans="1:17" x14ac:dyDescent="0.25">
      <c r="A930">
        <v>929</v>
      </c>
      <c r="B930">
        <v>80.909852000000001</v>
      </c>
      <c r="C930" s="2">
        <v>1</v>
      </c>
      <c r="H930">
        <v>78.762164000000013</v>
      </c>
      <c r="I930" s="5">
        <v>4</v>
      </c>
      <c r="P930">
        <v>2</v>
      </c>
      <c r="Q930" t="str">
        <f t="shared" si="15"/>
        <v>14</v>
      </c>
    </row>
    <row r="931" spans="1:17" x14ac:dyDescent="0.25">
      <c r="A931">
        <v>930</v>
      </c>
      <c r="B931">
        <v>80.966386</v>
      </c>
      <c r="C931" s="2">
        <v>1</v>
      </c>
      <c r="F931">
        <v>79.961085000000011</v>
      </c>
      <c r="G931" s="4">
        <v>3</v>
      </c>
      <c r="H931">
        <v>78.751806000000002</v>
      </c>
      <c r="I931" s="5">
        <v>4</v>
      </c>
      <c r="P931">
        <v>3</v>
      </c>
      <c r="Q931" t="str">
        <f t="shared" si="15"/>
        <v>134</v>
      </c>
    </row>
    <row r="932" spans="1:17" x14ac:dyDescent="0.25">
      <c r="A932">
        <v>931</v>
      </c>
      <c r="F932">
        <v>79.979122000000004</v>
      </c>
      <c r="G932" s="4">
        <v>3</v>
      </c>
      <c r="H932">
        <v>78.725522000000012</v>
      </c>
      <c r="I932" s="5">
        <v>4</v>
      </c>
      <c r="P932">
        <v>2</v>
      </c>
      <c r="Q932" t="str">
        <f t="shared" si="15"/>
        <v>34</v>
      </c>
    </row>
    <row r="933" spans="1:17" x14ac:dyDescent="0.25">
      <c r="A933">
        <v>932</v>
      </c>
      <c r="F933">
        <v>79.972319000000013</v>
      </c>
      <c r="G933" s="4">
        <v>3</v>
      </c>
      <c r="H933">
        <v>78.733819000000011</v>
      </c>
      <c r="I933" s="5">
        <v>4</v>
      </c>
      <c r="P933">
        <v>2</v>
      </c>
      <c r="Q933" t="str">
        <f t="shared" si="15"/>
        <v>34</v>
      </c>
    </row>
    <row r="934" spans="1:17" x14ac:dyDescent="0.25">
      <c r="A934">
        <v>933</v>
      </c>
      <c r="F934">
        <v>79.939492000000001</v>
      </c>
      <c r="G934" s="4">
        <v>3</v>
      </c>
      <c r="H934">
        <v>78.724388000000005</v>
      </c>
      <c r="I934" s="5">
        <v>4</v>
      </c>
      <c r="P934">
        <v>2</v>
      </c>
      <c r="Q934" t="str">
        <f t="shared" si="15"/>
        <v>34</v>
      </c>
    </row>
    <row r="935" spans="1:17" x14ac:dyDescent="0.25">
      <c r="A935">
        <v>934</v>
      </c>
      <c r="F935">
        <v>79.91356900000001</v>
      </c>
      <c r="G935" s="4">
        <v>3</v>
      </c>
      <c r="H935">
        <v>78.715834000000001</v>
      </c>
      <c r="I935" s="5">
        <v>4</v>
      </c>
      <c r="P935">
        <v>2</v>
      </c>
      <c r="Q935" t="str">
        <f t="shared" si="15"/>
        <v>34</v>
      </c>
    </row>
    <row r="936" spans="1:17" x14ac:dyDescent="0.25">
      <c r="A936">
        <v>935</v>
      </c>
      <c r="F936">
        <v>79.956034000000002</v>
      </c>
      <c r="G936" s="4">
        <v>3</v>
      </c>
      <c r="H936">
        <v>78.691406000000001</v>
      </c>
      <c r="I936" s="5">
        <v>4</v>
      </c>
      <c r="P936">
        <v>2</v>
      </c>
      <c r="Q936" t="str">
        <f t="shared" si="15"/>
        <v>34</v>
      </c>
    </row>
    <row r="937" spans="1:17" x14ac:dyDescent="0.25">
      <c r="A937">
        <v>936</v>
      </c>
      <c r="F937">
        <v>79.897954000000013</v>
      </c>
      <c r="G937" s="4">
        <v>3</v>
      </c>
      <c r="H937">
        <v>78.725781000000012</v>
      </c>
      <c r="I937" s="5">
        <v>4</v>
      </c>
      <c r="P937">
        <v>2</v>
      </c>
      <c r="Q937" t="str">
        <f t="shared" si="15"/>
        <v>34</v>
      </c>
    </row>
    <row r="938" spans="1:17" x14ac:dyDescent="0.25">
      <c r="A938">
        <v>937</v>
      </c>
      <c r="F938">
        <v>79.917074000000014</v>
      </c>
      <c r="G938" s="4">
        <v>3</v>
      </c>
      <c r="H938">
        <v>78.762164000000013</v>
      </c>
      <c r="I938" s="5">
        <v>4</v>
      </c>
      <c r="P938">
        <v>2</v>
      </c>
      <c r="Q938" t="str">
        <f t="shared" si="15"/>
        <v>34</v>
      </c>
    </row>
    <row r="939" spans="1:17" x14ac:dyDescent="0.25">
      <c r="A939">
        <v>938</v>
      </c>
      <c r="D939">
        <v>95.502885000000006</v>
      </c>
      <c r="E939" s="3">
        <v>2</v>
      </c>
      <c r="F939">
        <v>79.92346400000001</v>
      </c>
      <c r="G939" s="4">
        <v>3</v>
      </c>
      <c r="H939">
        <v>78.762164000000013</v>
      </c>
      <c r="I939" s="5">
        <v>4</v>
      </c>
      <c r="P939">
        <v>3</v>
      </c>
      <c r="Q939" t="str">
        <f t="shared" si="15"/>
        <v>234</v>
      </c>
    </row>
    <row r="940" spans="1:17" x14ac:dyDescent="0.25">
      <c r="A940">
        <v>939</v>
      </c>
      <c r="D940">
        <v>95.464439000000013</v>
      </c>
      <c r="E940" s="3">
        <v>2</v>
      </c>
      <c r="F940">
        <v>79.961085000000011</v>
      </c>
      <c r="G940" s="4">
        <v>3</v>
      </c>
      <c r="P940">
        <v>2</v>
      </c>
      <c r="Q940" t="str">
        <f t="shared" si="15"/>
        <v>23</v>
      </c>
    </row>
    <row r="941" spans="1:17" x14ac:dyDescent="0.25">
      <c r="A941">
        <v>940</v>
      </c>
      <c r="D941">
        <v>95.482271000000011</v>
      </c>
      <c r="E941" s="3">
        <v>2</v>
      </c>
      <c r="P941">
        <v>1</v>
      </c>
      <c r="Q941" t="str">
        <f t="shared" si="15"/>
        <v>2</v>
      </c>
    </row>
    <row r="942" spans="1:17" x14ac:dyDescent="0.25">
      <c r="A942">
        <v>941</v>
      </c>
      <c r="D942">
        <v>95.465316000000001</v>
      </c>
      <c r="E942" s="3">
        <v>2</v>
      </c>
      <c r="P942">
        <v>1</v>
      </c>
      <c r="Q942" t="str">
        <f t="shared" si="15"/>
        <v>2</v>
      </c>
    </row>
    <row r="943" spans="1:17" x14ac:dyDescent="0.25">
      <c r="A943">
        <v>942</v>
      </c>
      <c r="D943">
        <v>95.484435000000005</v>
      </c>
      <c r="E943" s="3">
        <v>2</v>
      </c>
      <c r="P943">
        <v>1</v>
      </c>
      <c r="Q943" t="str">
        <f t="shared" si="15"/>
        <v>2</v>
      </c>
    </row>
    <row r="944" spans="1:17" x14ac:dyDescent="0.25">
      <c r="A944">
        <v>943</v>
      </c>
      <c r="D944">
        <v>95.492372000000003</v>
      </c>
      <c r="E944" s="3">
        <v>2</v>
      </c>
      <c r="P944">
        <v>1</v>
      </c>
      <c r="Q944" t="str">
        <f t="shared" si="15"/>
        <v>2</v>
      </c>
    </row>
    <row r="945" spans="1:17" x14ac:dyDescent="0.25">
      <c r="A945">
        <v>944</v>
      </c>
      <c r="D945">
        <v>95.487064000000004</v>
      </c>
      <c r="E945" s="3">
        <v>2</v>
      </c>
      <c r="P945">
        <v>1</v>
      </c>
      <c r="Q945" t="str">
        <f t="shared" si="15"/>
        <v>2</v>
      </c>
    </row>
    <row r="946" spans="1:17" x14ac:dyDescent="0.25">
      <c r="A946">
        <v>945</v>
      </c>
      <c r="D946">
        <v>95.507524000000004</v>
      </c>
      <c r="E946" s="3">
        <v>2</v>
      </c>
      <c r="P946">
        <v>1</v>
      </c>
      <c r="Q946" t="str">
        <f t="shared" si="15"/>
        <v>2</v>
      </c>
    </row>
    <row r="947" spans="1:17" x14ac:dyDescent="0.25">
      <c r="A947">
        <v>946</v>
      </c>
      <c r="B947">
        <v>102.79009900000001</v>
      </c>
      <c r="C947" s="2">
        <v>1</v>
      </c>
      <c r="D947">
        <v>95.502885000000006</v>
      </c>
      <c r="E947" s="3">
        <v>2</v>
      </c>
      <c r="P947">
        <v>2</v>
      </c>
      <c r="Q947" t="str">
        <f t="shared" si="15"/>
        <v>12</v>
      </c>
    </row>
    <row r="948" spans="1:17" x14ac:dyDescent="0.25">
      <c r="A948">
        <v>947</v>
      </c>
      <c r="B948">
        <v>102.78587300000001</v>
      </c>
      <c r="C948" s="2">
        <v>1</v>
      </c>
      <c r="P948">
        <v>1</v>
      </c>
      <c r="Q948" t="str">
        <f t="shared" si="15"/>
        <v>1</v>
      </c>
    </row>
    <row r="949" spans="1:17" x14ac:dyDescent="0.25">
      <c r="A949">
        <v>948</v>
      </c>
      <c r="B949">
        <v>102.78984000000001</v>
      </c>
      <c r="C949" s="2">
        <v>1</v>
      </c>
      <c r="P949">
        <v>1</v>
      </c>
      <c r="Q949" t="str">
        <f t="shared" si="15"/>
        <v>1</v>
      </c>
    </row>
    <row r="950" spans="1:17" x14ac:dyDescent="0.25">
      <c r="A950">
        <v>949</v>
      </c>
      <c r="B950">
        <v>102.78190500000001</v>
      </c>
      <c r="C950" s="2">
        <v>1</v>
      </c>
      <c r="P950">
        <v>1</v>
      </c>
      <c r="Q950" t="str">
        <f t="shared" si="15"/>
        <v>1</v>
      </c>
    </row>
    <row r="951" spans="1:17" x14ac:dyDescent="0.25">
      <c r="A951">
        <v>950</v>
      </c>
      <c r="B951">
        <v>102.76989700000001</v>
      </c>
      <c r="C951" s="2">
        <v>1</v>
      </c>
      <c r="P951">
        <v>1</v>
      </c>
      <c r="Q951" t="str">
        <f t="shared" si="15"/>
        <v>1</v>
      </c>
    </row>
    <row r="952" spans="1:17" x14ac:dyDescent="0.25">
      <c r="A952">
        <v>951</v>
      </c>
      <c r="B952">
        <v>102.78133700000001</v>
      </c>
      <c r="C952" s="2">
        <v>1</v>
      </c>
      <c r="H952">
        <v>99.210189000000014</v>
      </c>
      <c r="I952" s="5">
        <v>4</v>
      </c>
      <c r="P952">
        <v>2</v>
      </c>
      <c r="Q952" t="str">
        <f t="shared" si="15"/>
        <v>14</v>
      </c>
    </row>
    <row r="953" spans="1:17" x14ac:dyDescent="0.25">
      <c r="A953">
        <v>952</v>
      </c>
      <c r="B953">
        <v>102.76267900000001</v>
      </c>
      <c r="C953" s="2">
        <v>1</v>
      </c>
      <c r="H953">
        <v>99.227197000000004</v>
      </c>
      <c r="I953" s="5">
        <v>4</v>
      </c>
      <c r="P953">
        <v>2</v>
      </c>
      <c r="Q953" t="str">
        <f t="shared" si="15"/>
        <v>14</v>
      </c>
    </row>
    <row r="954" spans="1:17" x14ac:dyDescent="0.25">
      <c r="A954">
        <v>953</v>
      </c>
      <c r="B954">
        <v>102.79009900000001</v>
      </c>
      <c r="C954" s="2">
        <v>1</v>
      </c>
      <c r="H954">
        <v>99.22864100000001</v>
      </c>
      <c r="I954" s="5">
        <v>4</v>
      </c>
      <c r="P954">
        <v>2</v>
      </c>
      <c r="Q954" t="str">
        <f t="shared" si="15"/>
        <v>14</v>
      </c>
    </row>
    <row r="955" spans="1:17" x14ac:dyDescent="0.25">
      <c r="A955">
        <v>954</v>
      </c>
      <c r="H955">
        <v>99.204109000000003</v>
      </c>
      <c r="I955" s="5">
        <v>4</v>
      </c>
      <c r="P955">
        <v>1</v>
      </c>
      <c r="Q955" t="str">
        <f t="shared" si="15"/>
        <v>4</v>
      </c>
    </row>
    <row r="956" spans="1:17" x14ac:dyDescent="0.25">
      <c r="A956">
        <v>955</v>
      </c>
      <c r="F956">
        <v>102.80004400000001</v>
      </c>
      <c r="G956" s="4">
        <v>3</v>
      </c>
      <c r="H956">
        <v>99.212457000000001</v>
      </c>
      <c r="I956" s="5">
        <v>4</v>
      </c>
      <c r="P956">
        <v>2</v>
      </c>
      <c r="Q956" t="str">
        <f t="shared" si="15"/>
        <v>34</v>
      </c>
    </row>
    <row r="957" spans="1:17" x14ac:dyDescent="0.25">
      <c r="A957">
        <v>956</v>
      </c>
      <c r="F957">
        <v>102.78211100000001</v>
      </c>
      <c r="G957" s="4">
        <v>3</v>
      </c>
      <c r="H957">
        <v>99.232145000000003</v>
      </c>
      <c r="I957" s="5">
        <v>4</v>
      </c>
      <c r="P957">
        <v>2</v>
      </c>
      <c r="Q957" t="str">
        <f t="shared" si="15"/>
        <v>34</v>
      </c>
    </row>
    <row r="958" spans="1:17" x14ac:dyDescent="0.25">
      <c r="A958">
        <v>957</v>
      </c>
      <c r="F958">
        <v>102.77875800000001</v>
      </c>
      <c r="G958" s="4">
        <v>3</v>
      </c>
      <c r="H958">
        <v>99.258170000000007</v>
      </c>
      <c r="I958" s="5">
        <v>4</v>
      </c>
      <c r="P958">
        <v>2</v>
      </c>
      <c r="Q958" t="str">
        <f t="shared" si="15"/>
        <v>34</v>
      </c>
    </row>
    <row r="959" spans="1:17" x14ac:dyDescent="0.25">
      <c r="A959">
        <v>958</v>
      </c>
      <c r="F959">
        <v>102.78076900000001</v>
      </c>
      <c r="G959" s="4">
        <v>3</v>
      </c>
      <c r="H959">
        <v>99.236522000000008</v>
      </c>
      <c r="I959" s="5">
        <v>4</v>
      </c>
      <c r="P959">
        <v>2</v>
      </c>
      <c r="Q959" t="str">
        <f t="shared" si="15"/>
        <v>34</v>
      </c>
    </row>
    <row r="960" spans="1:17" x14ac:dyDescent="0.25">
      <c r="A960">
        <v>959</v>
      </c>
      <c r="F960">
        <v>102.78133700000001</v>
      </c>
      <c r="G960" s="4">
        <v>3</v>
      </c>
      <c r="H960">
        <v>99.210189000000014</v>
      </c>
      <c r="I960" s="5">
        <v>4</v>
      </c>
      <c r="P960">
        <v>2</v>
      </c>
      <c r="Q960" t="str">
        <f t="shared" si="15"/>
        <v>34</v>
      </c>
    </row>
    <row r="961" spans="1:17" x14ac:dyDescent="0.25">
      <c r="A961">
        <v>960</v>
      </c>
      <c r="D961">
        <v>118.55855099999999</v>
      </c>
      <c r="E961" s="3">
        <v>2</v>
      </c>
      <c r="F961">
        <v>102.78133700000001</v>
      </c>
      <c r="G961" s="4">
        <v>3</v>
      </c>
      <c r="H961">
        <v>99.210189000000014</v>
      </c>
      <c r="I961" s="5">
        <v>4</v>
      </c>
      <c r="P961">
        <v>3</v>
      </c>
      <c r="Q961" t="str">
        <f t="shared" si="15"/>
        <v>234</v>
      </c>
    </row>
    <row r="962" spans="1:17" x14ac:dyDescent="0.25">
      <c r="A962">
        <v>961</v>
      </c>
      <c r="D962">
        <v>118.59158600000001</v>
      </c>
      <c r="E962" s="3">
        <v>2</v>
      </c>
      <c r="F962">
        <v>102.76226700000001</v>
      </c>
      <c r="G962" s="4">
        <v>3</v>
      </c>
      <c r="P962">
        <v>2</v>
      </c>
      <c r="Q962" t="str">
        <f t="shared" ref="Q962:Q1025" si="16">CONCATENATE(C962,E962,G962,I962)</f>
        <v>23</v>
      </c>
    </row>
    <row r="963" spans="1:17" x14ac:dyDescent="0.25">
      <c r="A963">
        <v>962</v>
      </c>
      <c r="D963">
        <v>118.59648100000001</v>
      </c>
      <c r="E963" s="3">
        <v>2</v>
      </c>
      <c r="F963">
        <v>102.80061300000001</v>
      </c>
      <c r="G963" s="4">
        <v>3</v>
      </c>
      <c r="P963">
        <v>2</v>
      </c>
      <c r="Q963" t="str">
        <f t="shared" si="16"/>
        <v>23</v>
      </c>
    </row>
    <row r="964" spans="1:17" x14ac:dyDescent="0.25">
      <c r="A964">
        <v>963</v>
      </c>
      <c r="D964">
        <v>118.57937200000001</v>
      </c>
      <c r="E964" s="3">
        <v>2</v>
      </c>
      <c r="F964">
        <v>102.80004400000001</v>
      </c>
      <c r="G964" s="4">
        <v>3</v>
      </c>
      <c r="P964">
        <v>2</v>
      </c>
      <c r="Q964" t="str">
        <f t="shared" si="16"/>
        <v>23</v>
      </c>
    </row>
    <row r="965" spans="1:17" x14ac:dyDescent="0.25">
      <c r="A965">
        <v>964</v>
      </c>
      <c r="D965">
        <v>118.56401400000001</v>
      </c>
      <c r="E965" s="3">
        <v>2</v>
      </c>
      <c r="P965">
        <v>1</v>
      </c>
      <c r="Q965" t="str">
        <f t="shared" si="16"/>
        <v>2</v>
      </c>
    </row>
    <row r="966" spans="1:17" x14ac:dyDescent="0.25">
      <c r="A966">
        <v>965</v>
      </c>
      <c r="D966">
        <v>118.56272800000001</v>
      </c>
      <c r="E966" s="3">
        <v>2</v>
      </c>
      <c r="P966">
        <v>1</v>
      </c>
      <c r="Q966" t="str">
        <f t="shared" si="16"/>
        <v>2</v>
      </c>
    </row>
    <row r="967" spans="1:17" x14ac:dyDescent="0.25">
      <c r="A967">
        <v>966</v>
      </c>
      <c r="B967">
        <v>123.72925900000001</v>
      </c>
      <c r="C967" s="2">
        <v>1</v>
      </c>
      <c r="D967">
        <v>118.599368</v>
      </c>
      <c r="E967" s="3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B968">
        <v>123.74951100000001</v>
      </c>
      <c r="C968" s="2">
        <v>1</v>
      </c>
      <c r="D968">
        <v>118.602462</v>
      </c>
      <c r="E968" s="3">
        <v>2</v>
      </c>
      <c r="P968">
        <v>2</v>
      </c>
      <c r="Q968" t="str">
        <f t="shared" si="16"/>
        <v>12</v>
      </c>
    </row>
    <row r="969" spans="1:17" x14ac:dyDescent="0.25">
      <c r="A969">
        <v>968</v>
      </c>
      <c r="B969">
        <v>123.74590600000001</v>
      </c>
      <c r="C969" s="2">
        <v>1</v>
      </c>
      <c r="D969">
        <v>118.64667800000001</v>
      </c>
      <c r="E969" s="3">
        <v>2</v>
      </c>
      <c r="P969">
        <v>2</v>
      </c>
      <c r="Q969" t="str">
        <f t="shared" si="16"/>
        <v>12</v>
      </c>
    </row>
    <row r="970" spans="1:17" x14ac:dyDescent="0.25">
      <c r="A970">
        <v>969</v>
      </c>
      <c r="B970">
        <v>123.741061</v>
      </c>
      <c r="C970" s="2">
        <v>1</v>
      </c>
      <c r="D970">
        <v>118.67053900000001</v>
      </c>
      <c r="E970" s="3">
        <v>2</v>
      </c>
      <c r="P970">
        <v>2</v>
      </c>
      <c r="Q970" t="str">
        <f t="shared" si="16"/>
        <v>12</v>
      </c>
    </row>
    <row r="971" spans="1:17" x14ac:dyDescent="0.25">
      <c r="A971">
        <v>970</v>
      </c>
      <c r="B971">
        <v>123.74219400000001</v>
      </c>
      <c r="C971" s="2">
        <v>1</v>
      </c>
      <c r="D971">
        <v>118.55855099999999</v>
      </c>
      <c r="E971" s="3">
        <v>2</v>
      </c>
      <c r="P971">
        <v>2</v>
      </c>
      <c r="Q971" t="str">
        <f t="shared" si="16"/>
        <v>12</v>
      </c>
    </row>
    <row r="972" spans="1:17" x14ac:dyDescent="0.25">
      <c r="A972">
        <v>971</v>
      </c>
      <c r="B972">
        <v>123.71694100000001</v>
      </c>
      <c r="C972" s="2">
        <v>1</v>
      </c>
      <c r="P972">
        <v>1</v>
      </c>
      <c r="Q972" t="str">
        <f t="shared" si="16"/>
        <v>1</v>
      </c>
    </row>
    <row r="973" spans="1:17" x14ac:dyDescent="0.25">
      <c r="A973">
        <v>972</v>
      </c>
      <c r="B973">
        <v>123.732246</v>
      </c>
      <c r="C973" s="2">
        <v>1</v>
      </c>
      <c r="P973">
        <v>1</v>
      </c>
      <c r="Q973" t="str">
        <f t="shared" si="16"/>
        <v>1</v>
      </c>
    </row>
    <row r="974" spans="1:17" x14ac:dyDescent="0.25">
      <c r="A974">
        <v>973</v>
      </c>
      <c r="B974">
        <v>123.76342700000001</v>
      </c>
      <c r="C974" s="2">
        <v>1</v>
      </c>
      <c r="P974">
        <v>1</v>
      </c>
      <c r="Q974" t="str">
        <f t="shared" si="16"/>
        <v>1</v>
      </c>
    </row>
    <row r="975" spans="1:17" x14ac:dyDescent="0.25">
      <c r="A975">
        <v>974</v>
      </c>
      <c r="B975">
        <v>123.775638</v>
      </c>
      <c r="C975" s="2">
        <v>1</v>
      </c>
      <c r="H975">
        <v>121.913921</v>
      </c>
      <c r="I975" s="5">
        <v>4</v>
      </c>
      <c r="P975">
        <v>2</v>
      </c>
      <c r="Q975" t="str">
        <f t="shared" si="16"/>
        <v>14</v>
      </c>
    </row>
    <row r="976" spans="1:17" x14ac:dyDescent="0.25">
      <c r="A976">
        <v>975</v>
      </c>
      <c r="B976">
        <v>123.72925900000001</v>
      </c>
      <c r="C976" s="2">
        <v>1</v>
      </c>
      <c r="H976">
        <v>121.950923</v>
      </c>
      <c r="I976" s="5">
        <v>4</v>
      </c>
      <c r="P976">
        <v>2</v>
      </c>
      <c r="Q976" t="str">
        <f t="shared" si="16"/>
        <v>14</v>
      </c>
    </row>
    <row r="977" spans="1:17" x14ac:dyDescent="0.25">
      <c r="A977">
        <v>976</v>
      </c>
      <c r="B977">
        <v>123.72925900000001</v>
      </c>
      <c r="C977" s="2">
        <v>1</v>
      </c>
      <c r="F977">
        <v>123.50749500000001</v>
      </c>
      <c r="G977" s="4">
        <v>3</v>
      </c>
      <c r="H977">
        <v>121.95752300000001</v>
      </c>
      <c r="I977" s="5">
        <v>4</v>
      </c>
      <c r="P977">
        <v>3</v>
      </c>
      <c r="Q977" t="str">
        <f t="shared" si="16"/>
        <v>134</v>
      </c>
    </row>
    <row r="978" spans="1:17" x14ac:dyDescent="0.25">
      <c r="A978">
        <v>977</v>
      </c>
      <c r="F978">
        <v>123.53553700000001</v>
      </c>
      <c r="G978" s="4">
        <v>3</v>
      </c>
      <c r="H978">
        <v>121.93123600000001</v>
      </c>
      <c r="I978" s="5">
        <v>4</v>
      </c>
      <c r="P978">
        <v>2</v>
      </c>
      <c r="Q978" t="str">
        <f t="shared" si="16"/>
        <v>34</v>
      </c>
    </row>
    <row r="979" spans="1:17" x14ac:dyDescent="0.25">
      <c r="A979">
        <v>978</v>
      </c>
      <c r="F979">
        <v>123.58985100000001</v>
      </c>
      <c r="G979" s="4">
        <v>3</v>
      </c>
      <c r="H979">
        <v>121.88949500000001</v>
      </c>
      <c r="I979" s="5">
        <v>4</v>
      </c>
      <c r="P979">
        <v>2</v>
      </c>
      <c r="Q979" t="str">
        <f t="shared" si="16"/>
        <v>34</v>
      </c>
    </row>
    <row r="980" spans="1:17" x14ac:dyDescent="0.25">
      <c r="A980">
        <v>979</v>
      </c>
      <c r="F980">
        <v>123.53136000000001</v>
      </c>
      <c r="G980" s="4">
        <v>3</v>
      </c>
      <c r="H980">
        <v>121.914489</v>
      </c>
      <c r="I980" s="5">
        <v>4</v>
      </c>
      <c r="P980">
        <v>2</v>
      </c>
      <c r="Q980" t="str">
        <f t="shared" si="16"/>
        <v>34</v>
      </c>
    </row>
    <row r="981" spans="1:17" x14ac:dyDescent="0.25">
      <c r="A981">
        <v>980</v>
      </c>
      <c r="F981">
        <v>123.531001</v>
      </c>
      <c r="G981" s="4">
        <v>3</v>
      </c>
      <c r="H981">
        <v>121.979472</v>
      </c>
      <c r="I981" s="5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123.54846900000001</v>
      </c>
      <c r="G982" s="4">
        <v>3</v>
      </c>
      <c r="H982">
        <v>122.01987800000001</v>
      </c>
      <c r="I982" s="5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D983">
        <v>136.613529</v>
      </c>
      <c r="E983" s="3">
        <v>2</v>
      </c>
      <c r="F983">
        <v>123.572746</v>
      </c>
      <c r="G983" s="4">
        <v>3</v>
      </c>
      <c r="H983">
        <v>122.00034600000001</v>
      </c>
      <c r="I983" s="5">
        <v>4</v>
      </c>
      <c r="P983">
        <v>3</v>
      </c>
      <c r="Q983" t="str">
        <f t="shared" si="16"/>
        <v>234</v>
      </c>
    </row>
    <row r="984" spans="1:17" x14ac:dyDescent="0.25">
      <c r="A984">
        <v>983</v>
      </c>
      <c r="D984">
        <v>136.613529</v>
      </c>
      <c r="E984" s="3">
        <v>2</v>
      </c>
      <c r="F984">
        <v>123.603668</v>
      </c>
      <c r="G984" s="4">
        <v>3</v>
      </c>
      <c r="H984">
        <v>121.913921</v>
      </c>
      <c r="I984" s="5">
        <v>4</v>
      </c>
      <c r="P984">
        <v>3</v>
      </c>
      <c r="Q984" t="str">
        <f t="shared" si="16"/>
        <v>234</v>
      </c>
    </row>
    <row r="985" spans="1:17" x14ac:dyDescent="0.25">
      <c r="A985">
        <v>984</v>
      </c>
      <c r="D985">
        <v>136.613529</v>
      </c>
      <c r="E985" s="3">
        <v>2</v>
      </c>
      <c r="F985">
        <v>123.61145</v>
      </c>
      <c r="G985" s="4">
        <v>3</v>
      </c>
      <c r="P985">
        <v>2</v>
      </c>
      <c r="Q985" t="str">
        <f t="shared" si="16"/>
        <v>23</v>
      </c>
    </row>
    <row r="986" spans="1:17" x14ac:dyDescent="0.25">
      <c r="A986">
        <v>985</v>
      </c>
      <c r="D986">
        <v>136.613529</v>
      </c>
      <c r="E986" s="3">
        <v>2</v>
      </c>
      <c r="F986">
        <v>123.50749500000001</v>
      </c>
      <c r="G986" s="4">
        <v>3</v>
      </c>
      <c r="P986">
        <v>2</v>
      </c>
      <c r="Q986" t="str">
        <f t="shared" si="16"/>
        <v>23</v>
      </c>
    </row>
    <row r="987" spans="1:17" x14ac:dyDescent="0.25">
      <c r="A987">
        <v>986</v>
      </c>
      <c r="D987">
        <v>136.613529</v>
      </c>
      <c r="E987" s="3">
        <v>2</v>
      </c>
      <c r="P987">
        <v>1</v>
      </c>
      <c r="Q987" t="str">
        <f t="shared" si="16"/>
        <v>2</v>
      </c>
    </row>
    <row r="988" spans="1:17" x14ac:dyDescent="0.25">
      <c r="A988">
        <v>987</v>
      </c>
      <c r="D988">
        <v>136.613529</v>
      </c>
      <c r="E988" s="3">
        <v>2</v>
      </c>
      <c r="P988">
        <v>1</v>
      </c>
      <c r="Q988" t="str">
        <f t="shared" si="16"/>
        <v>2</v>
      </c>
    </row>
    <row r="989" spans="1:17" x14ac:dyDescent="0.25">
      <c r="A989">
        <v>988</v>
      </c>
      <c r="D989">
        <v>136.613529</v>
      </c>
      <c r="E989" s="3">
        <v>2</v>
      </c>
      <c r="P989">
        <v>1</v>
      </c>
      <c r="Q989" t="str">
        <f t="shared" si="16"/>
        <v>2</v>
      </c>
    </row>
    <row r="990" spans="1:17" x14ac:dyDescent="0.25">
      <c r="A990">
        <v>989</v>
      </c>
      <c r="B990">
        <v>151.93177400000002</v>
      </c>
      <c r="C990" s="2">
        <v>1</v>
      </c>
      <c r="D990">
        <v>136.613529</v>
      </c>
      <c r="E990" s="3">
        <v>2</v>
      </c>
      <c r="P990">
        <v>2</v>
      </c>
      <c r="Q990" t="str">
        <f t="shared" si="16"/>
        <v>12</v>
      </c>
    </row>
    <row r="991" spans="1:17" x14ac:dyDescent="0.25">
      <c r="A991">
        <v>990</v>
      </c>
      <c r="B991">
        <v>151.91930100000002</v>
      </c>
      <c r="C991" s="2">
        <v>1</v>
      </c>
      <c r="D991">
        <v>136.613529</v>
      </c>
      <c r="E991" s="3">
        <v>2</v>
      </c>
      <c r="P991">
        <v>2</v>
      </c>
      <c r="Q991" t="str">
        <f t="shared" si="16"/>
        <v>12</v>
      </c>
    </row>
    <row r="992" spans="1:17" x14ac:dyDescent="0.25">
      <c r="A992">
        <v>991</v>
      </c>
      <c r="B992">
        <v>151.89615700000002</v>
      </c>
      <c r="C992" s="2">
        <v>1</v>
      </c>
      <c r="D992">
        <v>136.613529</v>
      </c>
      <c r="E992" s="3">
        <v>2</v>
      </c>
      <c r="P992">
        <v>2</v>
      </c>
      <c r="Q992" t="str">
        <f t="shared" si="16"/>
        <v>12</v>
      </c>
    </row>
    <row r="993" spans="1:17" x14ac:dyDescent="0.25">
      <c r="A993">
        <v>992</v>
      </c>
      <c r="B993">
        <v>151.88651899999999</v>
      </c>
      <c r="C993" s="2">
        <v>1</v>
      </c>
      <c r="P993">
        <v>1</v>
      </c>
      <c r="Q993" t="str">
        <f t="shared" si="16"/>
        <v>1</v>
      </c>
    </row>
    <row r="994" spans="1:17" x14ac:dyDescent="0.25">
      <c r="A994">
        <v>993</v>
      </c>
      <c r="B994">
        <v>151.885333</v>
      </c>
      <c r="C994" s="2">
        <v>1</v>
      </c>
      <c r="P994">
        <v>1</v>
      </c>
      <c r="Q994" t="str">
        <f t="shared" si="16"/>
        <v>1</v>
      </c>
    </row>
    <row r="995" spans="1:17" x14ac:dyDescent="0.25">
      <c r="A995">
        <v>994</v>
      </c>
      <c r="B995">
        <v>151.790029</v>
      </c>
      <c r="C995" s="2">
        <v>1</v>
      </c>
      <c r="P995">
        <v>1</v>
      </c>
      <c r="Q995" t="str">
        <f t="shared" si="16"/>
        <v>1</v>
      </c>
    </row>
    <row r="996" spans="1:17" x14ac:dyDescent="0.25">
      <c r="A996">
        <v>995</v>
      </c>
      <c r="B996">
        <v>151.83770699999999</v>
      </c>
      <c r="C996" s="2">
        <v>1</v>
      </c>
      <c r="P996">
        <v>1</v>
      </c>
      <c r="Q996" t="str">
        <f t="shared" si="16"/>
        <v>1</v>
      </c>
    </row>
    <row r="997" spans="1:17" x14ac:dyDescent="0.25">
      <c r="A997">
        <v>996</v>
      </c>
      <c r="B997">
        <v>151.828171</v>
      </c>
      <c r="C997" s="2">
        <v>1</v>
      </c>
      <c r="P997">
        <v>1</v>
      </c>
      <c r="Q997" t="str">
        <f t="shared" si="16"/>
        <v>1</v>
      </c>
    </row>
    <row r="998" spans="1:17" x14ac:dyDescent="0.25">
      <c r="A998">
        <v>997</v>
      </c>
      <c r="B998">
        <v>151.93177400000002</v>
      </c>
      <c r="C998" s="2">
        <v>1</v>
      </c>
      <c r="H998">
        <v>150.572259</v>
      </c>
      <c r="I998" s="5">
        <v>4</v>
      </c>
      <c r="P998">
        <v>2</v>
      </c>
      <c r="Q998" t="str">
        <f t="shared" si="16"/>
        <v>14</v>
      </c>
    </row>
    <row r="999" spans="1:17" x14ac:dyDescent="0.25">
      <c r="A999">
        <v>998</v>
      </c>
      <c r="H999">
        <v>150.572259</v>
      </c>
      <c r="I999" s="5">
        <v>4</v>
      </c>
      <c r="P999">
        <v>1</v>
      </c>
      <c r="Q999" t="str">
        <f t="shared" si="16"/>
        <v>4</v>
      </c>
    </row>
    <row r="1000" spans="1:17" x14ac:dyDescent="0.25">
      <c r="A1000">
        <v>999</v>
      </c>
      <c r="F1000">
        <v>151.43499600000001</v>
      </c>
      <c r="G1000" s="4">
        <v>3</v>
      </c>
      <c r="H1000">
        <v>150.572259</v>
      </c>
      <c r="I1000" s="5">
        <v>4</v>
      </c>
      <c r="P1000">
        <v>2</v>
      </c>
      <c r="Q1000" t="str">
        <f t="shared" si="16"/>
        <v>34</v>
      </c>
    </row>
    <row r="1001" spans="1:17" x14ac:dyDescent="0.25">
      <c r="A1001">
        <v>1000</v>
      </c>
      <c r="F1001">
        <v>151.437161</v>
      </c>
      <c r="G1001" s="4">
        <v>3</v>
      </c>
      <c r="H1001">
        <v>150.572259</v>
      </c>
      <c r="I1001" s="5">
        <v>4</v>
      </c>
      <c r="P1001">
        <v>2</v>
      </c>
      <c r="Q1001" t="str">
        <f t="shared" si="16"/>
        <v>34</v>
      </c>
    </row>
    <row r="1002" spans="1:17" x14ac:dyDescent="0.25">
      <c r="A1002">
        <v>1001</v>
      </c>
      <c r="F1002">
        <v>151.43613099999999</v>
      </c>
      <c r="G1002" s="4">
        <v>3</v>
      </c>
      <c r="H1002">
        <v>150.572259</v>
      </c>
      <c r="I1002" s="5">
        <v>4</v>
      </c>
      <c r="P1002">
        <v>2</v>
      </c>
      <c r="Q1002" t="str">
        <f t="shared" si="16"/>
        <v>34</v>
      </c>
    </row>
    <row r="1003" spans="1:17" x14ac:dyDescent="0.25">
      <c r="A1003">
        <v>1002</v>
      </c>
      <c r="F1003">
        <v>151.452676</v>
      </c>
      <c r="G1003" s="4">
        <v>3</v>
      </c>
      <c r="H1003">
        <v>150.572259</v>
      </c>
      <c r="I1003" s="5">
        <v>4</v>
      </c>
      <c r="P1003">
        <v>2</v>
      </c>
      <c r="Q1003" t="str">
        <f t="shared" si="16"/>
        <v>34</v>
      </c>
    </row>
    <row r="1004" spans="1:17" x14ac:dyDescent="0.25">
      <c r="A1004">
        <v>1003</v>
      </c>
      <c r="F1004">
        <v>151.41834800000001</v>
      </c>
      <c r="G1004" s="4">
        <v>3</v>
      </c>
      <c r="H1004">
        <v>150.572259</v>
      </c>
      <c r="I1004" s="5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151.33654799999999</v>
      </c>
      <c r="G1005" s="4">
        <v>3</v>
      </c>
      <c r="H1005">
        <v>150.572259</v>
      </c>
      <c r="I1005" s="5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151.43499600000001</v>
      </c>
      <c r="G1006" s="4">
        <v>3</v>
      </c>
      <c r="P1006">
        <v>1</v>
      </c>
      <c r="Q1006" t="str">
        <f t="shared" si="16"/>
        <v>3</v>
      </c>
    </row>
    <row r="1007" spans="1:17" x14ac:dyDescent="0.25">
      <c r="A1007">
        <v>1006</v>
      </c>
      <c r="F1007">
        <v>151.43499600000001</v>
      </c>
      <c r="G1007" s="4">
        <v>3</v>
      </c>
      <c r="P1007">
        <v>1</v>
      </c>
      <c r="Q1007" t="str">
        <f t="shared" si="16"/>
        <v>3</v>
      </c>
    </row>
    <row r="1008" spans="1:17" x14ac:dyDescent="0.25">
      <c r="A1008">
        <v>1007</v>
      </c>
      <c r="D1008">
        <v>166.32245499999999</v>
      </c>
      <c r="E1008" s="3">
        <v>2</v>
      </c>
      <c r="P1008">
        <v>1</v>
      </c>
      <c r="Q1008" t="str">
        <f t="shared" si="16"/>
        <v>2</v>
      </c>
    </row>
    <row r="1009" spans="1:17" x14ac:dyDescent="0.25">
      <c r="A1009">
        <v>1008</v>
      </c>
      <c r="D1009">
        <v>166.36069900000001</v>
      </c>
      <c r="E1009" s="3">
        <v>2</v>
      </c>
      <c r="P1009">
        <v>1</v>
      </c>
      <c r="Q1009" t="str">
        <f t="shared" si="16"/>
        <v>2</v>
      </c>
    </row>
    <row r="1010" spans="1:17" x14ac:dyDescent="0.25">
      <c r="A1010">
        <v>1009</v>
      </c>
      <c r="D1010">
        <v>166.30518599999999</v>
      </c>
      <c r="E1010" s="3">
        <v>2</v>
      </c>
      <c r="P1010">
        <v>1</v>
      </c>
      <c r="Q1010" t="str">
        <f t="shared" si="16"/>
        <v>2</v>
      </c>
    </row>
    <row r="1011" spans="1:17" x14ac:dyDescent="0.25">
      <c r="A1011">
        <v>1010</v>
      </c>
      <c r="D1011">
        <v>166.32915400000002</v>
      </c>
      <c r="E1011" s="3">
        <v>2</v>
      </c>
      <c r="P1011">
        <v>1</v>
      </c>
      <c r="Q1011" t="str">
        <f t="shared" si="16"/>
        <v>2</v>
      </c>
    </row>
    <row r="1012" spans="1:17" x14ac:dyDescent="0.25">
      <c r="A1012">
        <v>1011</v>
      </c>
      <c r="D1012">
        <v>166.31776300000001</v>
      </c>
      <c r="E1012" s="3">
        <v>2</v>
      </c>
      <c r="P1012">
        <v>1</v>
      </c>
      <c r="Q1012" t="str">
        <f t="shared" si="16"/>
        <v>2</v>
      </c>
    </row>
    <row r="1013" spans="1:17" x14ac:dyDescent="0.25">
      <c r="A1013">
        <v>1012</v>
      </c>
      <c r="B1013">
        <v>171.576504</v>
      </c>
      <c r="C1013" s="2">
        <v>1</v>
      </c>
      <c r="D1013">
        <v>166.39440999999999</v>
      </c>
      <c r="E1013" s="3">
        <v>2</v>
      </c>
      <c r="P1013">
        <v>2</v>
      </c>
      <c r="Q1013" t="str">
        <f t="shared" si="16"/>
        <v>12</v>
      </c>
    </row>
    <row r="1014" spans="1:17" x14ac:dyDescent="0.25">
      <c r="A1014">
        <v>1013</v>
      </c>
      <c r="B1014">
        <v>171.53655900000001</v>
      </c>
      <c r="C1014" s="2">
        <v>1</v>
      </c>
      <c r="D1014">
        <v>166.462704</v>
      </c>
      <c r="E1014" s="3">
        <v>2</v>
      </c>
      <c r="P1014">
        <v>2</v>
      </c>
      <c r="Q1014" t="str">
        <f t="shared" si="16"/>
        <v>12</v>
      </c>
    </row>
    <row r="1015" spans="1:17" x14ac:dyDescent="0.25">
      <c r="A1015">
        <v>1014</v>
      </c>
      <c r="B1015">
        <v>171.53315600000002</v>
      </c>
      <c r="C1015" s="2">
        <v>1</v>
      </c>
      <c r="D1015">
        <v>166.32245499999999</v>
      </c>
      <c r="E1015" s="3">
        <v>2</v>
      </c>
      <c r="P1015">
        <v>2</v>
      </c>
      <c r="Q1015" t="str">
        <f t="shared" si="16"/>
        <v>12</v>
      </c>
    </row>
    <row r="1016" spans="1:17" x14ac:dyDescent="0.25">
      <c r="A1016">
        <v>1015</v>
      </c>
      <c r="B1016">
        <v>171.560114</v>
      </c>
      <c r="C1016" s="2">
        <v>1</v>
      </c>
      <c r="D1016">
        <v>166.32245499999999</v>
      </c>
      <c r="E1016" s="3">
        <v>2</v>
      </c>
      <c r="P1016">
        <v>2</v>
      </c>
      <c r="Q1016" t="str">
        <f t="shared" si="16"/>
        <v>12</v>
      </c>
    </row>
    <row r="1017" spans="1:17" x14ac:dyDescent="0.25">
      <c r="A1017">
        <v>1016</v>
      </c>
      <c r="B1017">
        <v>171.53609499999999</v>
      </c>
      <c r="C1017" s="2">
        <v>1</v>
      </c>
      <c r="P1017">
        <v>1</v>
      </c>
      <c r="Q1017" t="str">
        <f t="shared" si="16"/>
        <v>1</v>
      </c>
    </row>
    <row r="1018" spans="1:17" x14ac:dyDescent="0.25">
      <c r="A1018">
        <v>1017</v>
      </c>
      <c r="B1018">
        <v>171.551041</v>
      </c>
      <c r="C1018" s="2">
        <v>1</v>
      </c>
      <c r="P1018">
        <v>1</v>
      </c>
      <c r="Q1018" t="str">
        <f t="shared" si="16"/>
        <v>1</v>
      </c>
    </row>
    <row r="1019" spans="1:17" x14ac:dyDescent="0.25">
      <c r="A1019">
        <v>1018</v>
      </c>
      <c r="B1019">
        <v>171.539444</v>
      </c>
      <c r="C1019" s="2">
        <v>1</v>
      </c>
      <c r="P1019">
        <v>1</v>
      </c>
      <c r="Q1019" t="str">
        <f t="shared" si="16"/>
        <v>1</v>
      </c>
    </row>
    <row r="1020" spans="1:17" x14ac:dyDescent="0.25">
      <c r="A1020">
        <v>1019</v>
      </c>
      <c r="B1020">
        <v>171.44321300000001</v>
      </c>
      <c r="C1020" s="2">
        <v>1</v>
      </c>
      <c r="P1020">
        <v>1</v>
      </c>
      <c r="Q1020" t="str">
        <f t="shared" si="16"/>
        <v>1</v>
      </c>
    </row>
    <row r="1021" spans="1:17" x14ac:dyDescent="0.25">
      <c r="A1021">
        <v>1020</v>
      </c>
      <c r="B1021">
        <v>171.576504</v>
      </c>
      <c r="C1021" s="2">
        <v>1</v>
      </c>
      <c r="H1021">
        <v>170.64361600000001</v>
      </c>
      <c r="I1021" s="5">
        <v>4</v>
      </c>
      <c r="P1021">
        <v>2</v>
      </c>
      <c r="Q1021" t="str">
        <f t="shared" si="16"/>
        <v>14</v>
      </c>
    </row>
    <row r="1022" spans="1:17" x14ac:dyDescent="0.25">
      <c r="A1022">
        <v>1021</v>
      </c>
      <c r="F1022">
        <v>171.87509800000001</v>
      </c>
      <c r="G1022" s="4">
        <v>3</v>
      </c>
      <c r="H1022">
        <v>170.64361600000001</v>
      </c>
      <c r="I1022" s="5">
        <v>4</v>
      </c>
      <c r="P1022">
        <v>2</v>
      </c>
      <c r="Q1022" t="str">
        <f t="shared" si="16"/>
        <v>34</v>
      </c>
    </row>
    <row r="1023" spans="1:17" x14ac:dyDescent="0.25">
      <c r="A1023">
        <v>1022</v>
      </c>
      <c r="F1023">
        <v>171.873808</v>
      </c>
      <c r="G1023" s="4">
        <v>3</v>
      </c>
      <c r="H1023">
        <v>170.61186499999999</v>
      </c>
      <c r="I1023" s="5">
        <v>4</v>
      </c>
      <c r="P1023">
        <v>2</v>
      </c>
      <c r="Q1023" t="str">
        <f t="shared" si="16"/>
        <v>34</v>
      </c>
    </row>
    <row r="1024" spans="1:17" x14ac:dyDescent="0.25">
      <c r="A1024">
        <v>1023</v>
      </c>
      <c r="F1024">
        <v>171.80979200000002</v>
      </c>
      <c r="G1024" s="4">
        <v>3</v>
      </c>
      <c r="H1024">
        <v>170.626349</v>
      </c>
      <c r="I1024" s="5">
        <v>4</v>
      </c>
      <c r="P1024">
        <v>2</v>
      </c>
      <c r="Q1024" t="str">
        <f t="shared" si="16"/>
        <v>34</v>
      </c>
    </row>
    <row r="1025" spans="1:17" x14ac:dyDescent="0.25">
      <c r="A1025">
        <v>1024</v>
      </c>
      <c r="F1025">
        <v>171.832367</v>
      </c>
      <c r="G1025" s="4">
        <v>3</v>
      </c>
      <c r="H1025">
        <v>170.614701</v>
      </c>
      <c r="I1025" s="5">
        <v>4</v>
      </c>
      <c r="P1025">
        <v>2</v>
      </c>
      <c r="Q1025" t="str">
        <f t="shared" si="16"/>
        <v>34</v>
      </c>
    </row>
    <row r="1026" spans="1:17" x14ac:dyDescent="0.25">
      <c r="A1026">
        <v>1025</v>
      </c>
      <c r="F1026">
        <v>171.82896700000001</v>
      </c>
      <c r="G1026" s="4">
        <v>3</v>
      </c>
      <c r="H1026">
        <v>170.59444300000001</v>
      </c>
      <c r="I1026" s="5">
        <v>4</v>
      </c>
      <c r="P1026">
        <v>2</v>
      </c>
      <c r="Q1026" t="str">
        <f t="shared" ref="Q1026:Q1089" si="17">CONCATENATE(C1026,E1026,G1026,I1026)</f>
        <v>34</v>
      </c>
    </row>
    <row r="1027" spans="1:17" x14ac:dyDescent="0.25">
      <c r="A1027">
        <v>1026</v>
      </c>
      <c r="F1027">
        <v>171.82845</v>
      </c>
      <c r="G1027" s="4">
        <v>3</v>
      </c>
      <c r="H1027">
        <v>170.61011400000001</v>
      </c>
      <c r="I1027" s="5">
        <v>4</v>
      </c>
      <c r="P1027">
        <v>2</v>
      </c>
      <c r="Q1027" t="str">
        <f t="shared" si="17"/>
        <v>34</v>
      </c>
    </row>
    <row r="1028" spans="1:17" x14ac:dyDescent="0.25">
      <c r="A1028">
        <v>1027</v>
      </c>
      <c r="F1028">
        <v>171.795514</v>
      </c>
      <c r="G1028" s="4">
        <v>3</v>
      </c>
      <c r="H1028">
        <v>170.64361600000001</v>
      </c>
      <c r="I1028" s="5">
        <v>4</v>
      </c>
      <c r="P1028">
        <v>2</v>
      </c>
      <c r="Q1028" t="str">
        <f t="shared" si="17"/>
        <v>34</v>
      </c>
    </row>
    <row r="1029" spans="1:17" x14ac:dyDescent="0.25">
      <c r="A1029">
        <v>1028</v>
      </c>
      <c r="F1029">
        <v>171.758454</v>
      </c>
      <c r="G1029" s="4">
        <v>3</v>
      </c>
      <c r="P1029">
        <v>1</v>
      </c>
      <c r="Q1029" t="str">
        <f t="shared" si="17"/>
        <v>3</v>
      </c>
    </row>
    <row r="1030" spans="1:17" x14ac:dyDescent="0.25">
      <c r="A1030">
        <v>1029</v>
      </c>
      <c r="D1030">
        <v>190.71517800000001</v>
      </c>
      <c r="E1030" s="3">
        <v>2</v>
      </c>
      <c r="F1030">
        <v>171.87509800000001</v>
      </c>
      <c r="G1030" s="4">
        <v>3</v>
      </c>
      <c r="P1030">
        <v>2</v>
      </c>
      <c r="Q1030" t="str">
        <f t="shared" si="17"/>
        <v>23</v>
      </c>
    </row>
    <row r="1031" spans="1:17" x14ac:dyDescent="0.25">
      <c r="A1031">
        <v>1030</v>
      </c>
      <c r="D1031">
        <v>190.664973</v>
      </c>
      <c r="E1031" s="3">
        <v>2</v>
      </c>
      <c r="P1031">
        <v>1</v>
      </c>
      <c r="Q1031" t="str">
        <f t="shared" si="17"/>
        <v>2</v>
      </c>
    </row>
    <row r="1032" spans="1:17" x14ac:dyDescent="0.25">
      <c r="A1032">
        <v>1031</v>
      </c>
      <c r="D1032">
        <v>190.63409999999999</v>
      </c>
      <c r="E1032" s="3">
        <v>2</v>
      </c>
      <c r="P1032">
        <v>1</v>
      </c>
      <c r="Q1032" t="str">
        <f t="shared" si="17"/>
        <v>2</v>
      </c>
    </row>
    <row r="1033" spans="1:17" x14ac:dyDescent="0.25">
      <c r="A1033">
        <v>1032</v>
      </c>
      <c r="D1033">
        <v>190.69280900000001</v>
      </c>
      <c r="E1033" s="3">
        <v>2</v>
      </c>
      <c r="P1033">
        <v>1</v>
      </c>
      <c r="Q1033" t="str">
        <f t="shared" si="17"/>
        <v>2</v>
      </c>
    </row>
    <row r="1034" spans="1:17" x14ac:dyDescent="0.25">
      <c r="A1034">
        <v>1033</v>
      </c>
      <c r="D1034">
        <v>190.71981700000001</v>
      </c>
      <c r="E1034" s="3">
        <v>2</v>
      </c>
      <c r="P1034">
        <v>1</v>
      </c>
      <c r="Q1034" t="str">
        <f t="shared" si="17"/>
        <v>2</v>
      </c>
    </row>
    <row r="1035" spans="1:17" x14ac:dyDescent="0.25">
      <c r="A1035">
        <v>1034</v>
      </c>
      <c r="D1035">
        <v>190.71559400000001</v>
      </c>
      <c r="E1035" s="3">
        <v>2</v>
      </c>
      <c r="P1035">
        <v>1</v>
      </c>
      <c r="Q1035" t="str">
        <f t="shared" si="17"/>
        <v>2</v>
      </c>
    </row>
    <row r="1036" spans="1:17" x14ac:dyDescent="0.25">
      <c r="A1036">
        <v>1035</v>
      </c>
      <c r="B1036">
        <v>196.28406000000001</v>
      </c>
      <c r="C1036" s="2">
        <v>1</v>
      </c>
      <c r="D1036">
        <v>190.72517999999999</v>
      </c>
      <c r="E1036" s="3">
        <v>2</v>
      </c>
      <c r="P1036">
        <v>2</v>
      </c>
      <c r="Q1036" t="str">
        <f t="shared" si="17"/>
        <v>12</v>
      </c>
    </row>
    <row r="1037" spans="1:17" x14ac:dyDescent="0.25">
      <c r="A1037">
        <v>1036</v>
      </c>
      <c r="B1037">
        <v>196.27972600000001</v>
      </c>
      <c r="C1037" s="2">
        <v>1</v>
      </c>
      <c r="D1037">
        <v>190.79471100000001</v>
      </c>
      <c r="E1037" s="3">
        <v>2</v>
      </c>
      <c r="P1037">
        <v>2</v>
      </c>
      <c r="Q1037" t="str">
        <f t="shared" si="17"/>
        <v>12</v>
      </c>
    </row>
    <row r="1038" spans="1:17" x14ac:dyDescent="0.25">
      <c r="A1038">
        <v>1037</v>
      </c>
      <c r="B1038">
        <v>196.282309</v>
      </c>
      <c r="C1038" s="2">
        <v>1</v>
      </c>
      <c r="D1038">
        <v>190.71517800000001</v>
      </c>
      <c r="E1038" s="3">
        <v>2</v>
      </c>
      <c r="P1038">
        <v>2</v>
      </c>
      <c r="Q1038" t="str">
        <f t="shared" si="17"/>
        <v>12</v>
      </c>
    </row>
    <row r="1039" spans="1:17" x14ac:dyDescent="0.25">
      <c r="A1039">
        <v>1038</v>
      </c>
      <c r="B1039">
        <v>196.31122099999999</v>
      </c>
      <c r="C1039" s="2">
        <v>1</v>
      </c>
      <c r="P1039">
        <v>1</v>
      </c>
      <c r="Q1039" t="str">
        <f t="shared" si="17"/>
        <v>1</v>
      </c>
    </row>
    <row r="1040" spans="1:17" x14ac:dyDescent="0.25">
      <c r="A1040">
        <v>1039</v>
      </c>
      <c r="B1040">
        <v>196.29009100000002</v>
      </c>
      <c r="C1040" s="2">
        <v>1</v>
      </c>
      <c r="P1040">
        <v>1</v>
      </c>
      <c r="Q1040" t="str">
        <f t="shared" si="17"/>
        <v>1</v>
      </c>
    </row>
    <row r="1041" spans="1:17" x14ac:dyDescent="0.25">
      <c r="A1041">
        <v>1040</v>
      </c>
      <c r="B1041">
        <v>196.27452299999999</v>
      </c>
      <c r="C1041" s="2">
        <v>1</v>
      </c>
      <c r="P1041">
        <v>1</v>
      </c>
      <c r="Q1041" t="str">
        <f t="shared" si="17"/>
        <v>1</v>
      </c>
    </row>
    <row r="1042" spans="1:17" x14ac:dyDescent="0.25">
      <c r="A1042">
        <v>1041</v>
      </c>
      <c r="B1042">
        <v>196.26658499999999</v>
      </c>
      <c r="C1042" s="2">
        <v>1</v>
      </c>
      <c r="P1042">
        <v>1</v>
      </c>
      <c r="Q1042" t="str">
        <f t="shared" si="17"/>
        <v>1</v>
      </c>
    </row>
    <row r="1043" spans="1:17" x14ac:dyDescent="0.25">
      <c r="A1043">
        <v>1042</v>
      </c>
      <c r="B1043">
        <v>196.28406000000001</v>
      </c>
      <c r="C1043" s="2">
        <v>1</v>
      </c>
      <c r="H1043">
        <v>196.18117799999999</v>
      </c>
      <c r="I1043" s="5">
        <v>4</v>
      </c>
      <c r="P1043">
        <v>2</v>
      </c>
      <c r="Q1043" t="str">
        <f t="shared" si="17"/>
        <v>14</v>
      </c>
    </row>
    <row r="1044" spans="1:17" x14ac:dyDescent="0.25">
      <c r="A1044">
        <v>1043</v>
      </c>
      <c r="F1044">
        <v>197.45719</v>
      </c>
      <c r="G1044" s="4">
        <v>3</v>
      </c>
      <c r="H1044">
        <v>196.202055</v>
      </c>
      <c r="I1044" s="5">
        <v>4</v>
      </c>
      <c r="P1044">
        <v>2</v>
      </c>
      <c r="Q1044" t="str">
        <f t="shared" si="17"/>
        <v>34</v>
      </c>
    </row>
    <row r="1045" spans="1:17" x14ac:dyDescent="0.25">
      <c r="A1045">
        <v>1044</v>
      </c>
      <c r="F1045">
        <v>197.46079900000001</v>
      </c>
      <c r="G1045" s="4">
        <v>3</v>
      </c>
      <c r="H1045">
        <v>196.17349899999999</v>
      </c>
      <c r="I1045" s="5">
        <v>4</v>
      </c>
      <c r="P1045">
        <v>2</v>
      </c>
      <c r="Q1045" t="str">
        <f t="shared" si="17"/>
        <v>34</v>
      </c>
    </row>
    <row r="1046" spans="1:17" x14ac:dyDescent="0.25">
      <c r="A1046">
        <v>1045</v>
      </c>
      <c r="F1046">
        <v>197.49564599999999</v>
      </c>
      <c r="G1046" s="4">
        <v>3</v>
      </c>
      <c r="H1046">
        <v>196.188185</v>
      </c>
      <c r="I1046" s="5">
        <v>4</v>
      </c>
      <c r="P1046">
        <v>2</v>
      </c>
      <c r="Q1046" t="str">
        <f t="shared" si="17"/>
        <v>34</v>
      </c>
    </row>
    <row r="1047" spans="1:17" x14ac:dyDescent="0.25">
      <c r="A1047">
        <v>1046</v>
      </c>
      <c r="F1047">
        <v>197.46745200000001</v>
      </c>
      <c r="G1047" s="4">
        <v>3</v>
      </c>
      <c r="H1047">
        <v>196.14803599999999</v>
      </c>
      <c r="I1047" s="5">
        <v>4</v>
      </c>
      <c r="P1047">
        <v>2</v>
      </c>
      <c r="Q1047" t="str">
        <f t="shared" si="17"/>
        <v>34</v>
      </c>
    </row>
    <row r="1048" spans="1:17" x14ac:dyDescent="0.25">
      <c r="A1048">
        <v>1047</v>
      </c>
      <c r="F1048">
        <v>197.509871</v>
      </c>
      <c r="G1048" s="4">
        <v>3</v>
      </c>
      <c r="H1048">
        <v>196.17277799999999</v>
      </c>
      <c r="I1048" s="5">
        <v>4</v>
      </c>
      <c r="P1048">
        <v>2</v>
      </c>
      <c r="Q1048" t="str">
        <f t="shared" si="17"/>
        <v>34</v>
      </c>
    </row>
    <row r="1049" spans="1:17" x14ac:dyDescent="0.25">
      <c r="A1049">
        <v>1048</v>
      </c>
      <c r="F1049">
        <v>197.50847899999999</v>
      </c>
      <c r="G1049" s="4">
        <v>3</v>
      </c>
      <c r="H1049">
        <v>196.17452900000001</v>
      </c>
      <c r="I1049" s="5">
        <v>4</v>
      </c>
      <c r="P1049">
        <v>2</v>
      </c>
      <c r="Q1049" t="str">
        <f t="shared" si="17"/>
        <v>34</v>
      </c>
    </row>
    <row r="1050" spans="1:17" x14ac:dyDescent="0.25">
      <c r="A1050">
        <v>1049</v>
      </c>
      <c r="F1050">
        <v>197.526881</v>
      </c>
      <c r="G1050" s="4">
        <v>3</v>
      </c>
      <c r="H1050">
        <v>196.225661</v>
      </c>
      <c r="I1050" s="5">
        <v>4</v>
      </c>
      <c r="P1050">
        <v>2</v>
      </c>
      <c r="Q1050" t="str">
        <f t="shared" si="17"/>
        <v>34</v>
      </c>
    </row>
    <row r="1051" spans="1:17" x14ac:dyDescent="0.25">
      <c r="A1051">
        <v>1050</v>
      </c>
      <c r="F1051">
        <v>197.507811</v>
      </c>
      <c r="G1051" s="4">
        <v>3</v>
      </c>
      <c r="H1051">
        <v>196.18117799999999</v>
      </c>
      <c r="I1051" s="5">
        <v>4</v>
      </c>
      <c r="P1051">
        <v>2</v>
      </c>
      <c r="Q1051" t="str">
        <f t="shared" si="17"/>
        <v>34</v>
      </c>
    </row>
    <row r="1052" spans="1:17" x14ac:dyDescent="0.25">
      <c r="A1052">
        <v>1051</v>
      </c>
      <c r="D1052">
        <v>214.076111</v>
      </c>
      <c r="E1052" s="3">
        <v>2</v>
      </c>
      <c r="F1052">
        <v>197.45719</v>
      </c>
      <c r="G1052" s="4">
        <v>3</v>
      </c>
      <c r="P1052">
        <v>2</v>
      </c>
      <c r="Q1052" t="str">
        <f t="shared" si="17"/>
        <v>23</v>
      </c>
    </row>
    <row r="1053" spans="1:17" x14ac:dyDescent="0.25">
      <c r="A1053">
        <v>1052</v>
      </c>
      <c r="D1053">
        <v>214.076111</v>
      </c>
      <c r="E1053" s="3">
        <v>2</v>
      </c>
      <c r="F1053">
        <v>197.45719</v>
      </c>
      <c r="G1053" s="4">
        <v>3</v>
      </c>
      <c r="P1053">
        <v>2</v>
      </c>
      <c r="Q1053" t="str">
        <f t="shared" si="17"/>
        <v>23</v>
      </c>
    </row>
    <row r="1054" spans="1:17" x14ac:dyDescent="0.25">
      <c r="A1054">
        <v>1053</v>
      </c>
      <c r="D1054">
        <v>214.076111</v>
      </c>
      <c r="E1054" s="3">
        <v>2</v>
      </c>
      <c r="P1054">
        <v>1</v>
      </c>
      <c r="Q1054" t="str">
        <f t="shared" si="17"/>
        <v>2</v>
      </c>
    </row>
    <row r="1055" spans="1:17" x14ac:dyDescent="0.25">
      <c r="A1055">
        <v>1054</v>
      </c>
      <c r="D1055">
        <v>214.076111</v>
      </c>
      <c r="E1055" s="3">
        <v>2</v>
      </c>
      <c r="P1055">
        <v>1</v>
      </c>
      <c r="Q1055" t="str">
        <f t="shared" si="17"/>
        <v>2</v>
      </c>
    </row>
    <row r="1056" spans="1:17" x14ac:dyDescent="0.25">
      <c r="A1056">
        <v>1055</v>
      </c>
      <c r="D1056">
        <v>214.076111</v>
      </c>
      <c r="E1056" s="3">
        <v>2</v>
      </c>
      <c r="P1056">
        <v>1</v>
      </c>
      <c r="Q1056" t="str">
        <f t="shared" si="17"/>
        <v>2</v>
      </c>
    </row>
    <row r="1057" spans="1:17" x14ac:dyDescent="0.25">
      <c r="A1057">
        <v>1056</v>
      </c>
      <c r="B1057">
        <v>218.47595999999999</v>
      </c>
      <c r="C1057" s="2">
        <v>1</v>
      </c>
      <c r="D1057">
        <v>214.076111</v>
      </c>
      <c r="E1057" s="3">
        <v>2</v>
      </c>
      <c r="P1057">
        <v>2</v>
      </c>
      <c r="Q1057" t="str">
        <f t="shared" si="17"/>
        <v>12</v>
      </c>
    </row>
    <row r="1058" spans="1:17" x14ac:dyDescent="0.25">
      <c r="A1058">
        <v>1057</v>
      </c>
      <c r="B1058">
        <v>218.44681800000001</v>
      </c>
      <c r="C1058" s="2">
        <v>1</v>
      </c>
      <c r="D1058">
        <v>214.076111</v>
      </c>
      <c r="E1058" s="3">
        <v>2</v>
      </c>
      <c r="P1058">
        <v>2</v>
      </c>
      <c r="Q1058" t="str">
        <f t="shared" si="17"/>
        <v>12</v>
      </c>
    </row>
    <row r="1059" spans="1:17" x14ac:dyDescent="0.25">
      <c r="A1059">
        <v>1058</v>
      </c>
      <c r="B1059">
        <v>218.44035299999999</v>
      </c>
      <c r="C1059" s="2">
        <v>1</v>
      </c>
      <c r="D1059">
        <v>214.076111</v>
      </c>
      <c r="E1059" s="3">
        <v>2</v>
      </c>
      <c r="P1059">
        <v>2</v>
      </c>
      <c r="Q1059" t="str">
        <f t="shared" si="17"/>
        <v>12</v>
      </c>
    </row>
    <row r="1060" spans="1:17" x14ac:dyDescent="0.25">
      <c r="A1060">
        <v>1059</v>
      </c>
      <c r="B1060">
        <v>218.426616</v>
      </c>
      <c r="C1060" s="2">
        <v>1</v>
      </c>
      <c r="D1060">
        <v>214.076111</v>
      </c>
      <c r="E1060" s="3">
        <v>2</v>
      </c>
      <c r="P1060">
        <v>2</v>
      </c>
      <c r="Q1060" t="str">
        <f t="shared" si="17"/>
        <v>12</v>
      </c>
    </row>
    <row r="1061" spans="1:17" x14ac:dyDescent="0.25">
      <c r="A1061">
        <v>1060</v>
      </c>
      <c r="B1061">
        <v>218.473939</v>
      </c>
      <c r="C1061" s="2">
        <v>1</v>
      </c>
      <c r="P1061">
        <v>1</v>
      </c>
      <c r="Q1061" t="str">
        <f t="shared" si="17"/>
        <v>1</v>
      </c>
    </row>
    <row r="1062" spans="1:17" x14ac:dyDescent="0.25">
      <c r="A1062">
        <v>1061</v>
      </c>
      <c r="B1062">
        <v>218.410909</v>
      </c>
      <c r="C1062" s="2">
        <v>1</v>
      </c>
      <c r="P1062">
        <v>1</v>
      </c>
      <c r="Q1062" t="str">
        <f t="shared" si="17"/>
        <v>1</v>
      </c>
    </row>
    <row r="1063" spans="1:17" x14ac:dyDescent="0.25">
      <c r="A1063">
        <v>1062</v>
      </c>
      <c r="B1063">
        <v>218.42424199999999</v>
      </c>
      <c r="C1063" s="2">
        <v>1</v>
      </c>
      <c r="P1063">
        <v>1</v>
      </c>
      <c r="Q1063" t="str">
        <f t="shared" si="17"/>
        <v>1</v>
      </c>
    </row>
    <row r="1064" spans="1:17" x14ac:dyDescent="0.25">
      <c r="A1064">
        <v>1063</v>
      </c>
      <c r="B1064">
        <v>218.47595999999999</v>
      </c>
      <c r="C1064" s="2">
        <v>1</v>
      </c>
      <c r="P1064">
        <v>1</v>
      </c>
      <c r="Q1064" t="str">
        <f t="shared" si="17"/>
        <v>1</v>
      </c>
    </row>
    <row r="1065" spans="1:17" x14ac:dyDescent="0.25">
      <c r="A1065">
        <v>1064</v>
      </c>
      <c r="B1065">
        <v>218.47595999999999</v>
      </c>
      <c r="C1065" s="2">
        <v>1</v>
      </c>
      <c r="H1065">
        <v>218.210555</v>
      </c>
      <c r="I1065" s="5">
        <v>4</v>
      </c>
      <c r="P1065">
        <v>2</v>
      </c>
      <c r="Q1065" t="str">
        <f t="shared" si="17"/>
        <v>14</v>
      </c>
    </row>
    <row r="1066" spans="1:17" x14ac:dyDescent="0.25">
      <c r="A1066">
        <v>1065</v>
      </c>
      <c r="F1066">
        <v>219.36641399999999</v>
      </c>
      <c r="G1066" s="4">
        <v>3</v>
      </c>
      <c r="H1066">
        <v>218.210555</v>
      </c>
      <c r="I1066" s="5">
        <v>4</v>
      </c>
      <c r="P1066">
        <v>2</v>
      </c>
      <c r="Q1066" t="str">
        <f t="shared" si="17"/>
        <v>34</v>
      </c>
    </row>
    <row r="1067" spans="1:17" x14ac:dyDescent="0.25">
      <c r="A1067">
        <v>1066</v>
      </c>
      <c r="F1067">
        <v>219.40631300000001</v>
      </c>
      <c r="G1067" s="4">
        <v>3</v>
      </c>
      <c r="H1067">
        <v>218.17414099999999</v>
      </c>
      <c r="I1067" s="5">
        <v>4</v>
      </c>
      <c r="P1067">
        <v>2</v>
      </c>
      <c r="Q1067" t="str">
        <f t="shared" si="17"/>
        <v>34</v>
      </c>
    </row>
    <row r="1068" spans="1:17" x14ac:dyDescent="0.25">
      <c r="A1068">
        <v>1067</v>
      </c>
      <c r="F1068">
        <v>219.389646</v>
      </c>
      <c r="G1068" s="4">
        <v>3</v>
      </c>
      <c r="H1068">
        <v>218.17262600000001</v>
      </c>
      <c r="I1068" s="5">
        <v>4</v>
      </c>
      <c r="P1068">
        <v>2</v>
      </c>
      <c r="Q1068" t="str">
        <f t="shared" si="17"/>
        <v>34</v>
      </c>
    </row>
    <row r="1069" spans="1:17" x14ac:dyDescent="0.25">
      <c r="A1069">
        <v>1068</v>
      </c>
      <c r="F1069">
        <v>219.37570700000001</v>
      </c>
      <c r="G1069" s="4">
        <v>3</v>
      </c>
      <c r="H1069">
        <v>218.21848499999999</v>
      </c>
      <c r="I1069" s="5">
        <v>4</v>
      </c>
      <c r="P1069">
        <v>2</v>
      </c>
      <c r="Q1069" t="str">
        <f t="shared" si="17"/>
        <v>34</v>
      </c>
    </row>
    <row r="1070" spans="1:17" x14ac:dyDescent="0.25">
      <c r="A1070">
        <v>1069</v>
      </c>
      <c r="F1070">
        <v>219.36010099999999</v>
      </c>
      <c r="G1070" s="4">
        <v>3</v>
      </c>
      <c r="H1070">
        <v>218.20813100000001</v>
      </c>
      <c r="I1070" s="5">
        <v>4</v>
      </c>
      <c r="P1070">
        <v>2</v>
      </c>
      <c r="Q1070" t="str">
        <f t="shared" si="17"/>
        <v>34</v>
      </c>
    </row>
    <row r="1071" spans="1:17" x14ac:dyDescent="0.25">
      <c r="A1071">
        <v>1070</v>
      </c>
      <c r="F1071">
        <v>219.352273</v>
      </c>
      <c r="G1071" s="4">
        <v>3</v>
      </c>
      <c r="H1071">
        <v>218.21106</v>
      </c>
      <c r="I1071" s="5">
        <v>4</v>
      </c>
      <c r="P1071">
        <v>2</v>
      </c>
      <c r="Q1071" t="str">
        <f t="shared" si="17"/>
        <v>34</v>
      </c>
    </row>
    <row r="1072" spans="1:17" x14ac:dyDescent="0.25">
      <c r="A1072">
        <v>1071</v>
      </c>
      <c r="F1072">
        <v>219.31121200000001</v>
      </c>
      <c r="G1072" s="4">
        <v>3</v>
      </c>
      <c r="H1072">
        <v>218.20166599999999</v>
      </c>
      <c r="I1072" s="5">
        <v>4</v>
      </c>
      <c r="P1072">
        <v>2</v>
      </c>
      <c r="Q1072" t="str">
        <f t="shared" si="17"/>
        <v>34</v>
      </c>
    </row>
    <row r="1073" spans="1:17" x14ac:dyDescent="0.25">
      <c r="A1073">
        <v>1072</v>
      </c>
      <c r="D1073">
        <v>234.709948</v>
      </c>
      <c r="E1073" s="3">
        <v>2</v>
      </c>
      <c r="F1073">
        <v>219.36641399999999</v>
      </c>
      <c r="G1073" s="4">
        <v>3</v>
      </c>
      <c r="H1073">
        <v>218.210555</v>
      </c>
      <c r="I1073" s="5">
        <v>4</v>
      </c>
      <c r="P1073">
        <v>3</v>
      </c>
      <c r="Q1073" t="str">
        <f t="shared" si="17"/>
        <v>234</v>
      </c>
    </row>
    <row r="1074" spans="1:17" x14ac:dyDescent="0.25">
      <c r="A1074">
        <v>1073</v>
      </c>
      <c r="D1074">
        <v>234.710858</v>
      </c>
      <c r="E1074" s="3">
        <v>2</v>
      </c>
      <c r="F1074">
        <v>219.36641399999999</v>
      </c>
      <c r="G1074" s="4">
        <v>3</v>
      </c>
      <c r="P1074">
        <v>2</v>
      </c>
      <c r="Q1074" t="str">
        <f t="shared" si="17"/>
        <v>23</v>
      </c>
    </row>
    <row r="1075" spans="1:17" x14ac:dyDescent="0.25">
      <c r="A1075">
        <v>1074</v>
      </c>
      <c r="D1075">
        <v>234.72151500000001</v>
      </c>
      <c r="E1075" s="3">
        <v>2</v>
      </c>
      <c r="F1075">
        <v>219.36641399999999</v>
      </c>
      <c r="G1075" s="4">
        <v>3</v>
      </c>
      <c r="P1075">
        <v>2</v>
      </c>
      <c r="Q1075" t="str">
        <f t="shared" si="17"/>
        <v>23</v>
      </c>
    </row>
    <row r="1076" spans="1:17" x14ac:dyDescent="0.25">
      <c r="A1076">
        <v>1075</v>
      </c>
      <c r="D1076">
        <v>234.748029</v>
      </c>
      <c r="E1076" s="3">
        <v>2</v>
      </c>
      <c r="P1076">
        <v>1</v>
      </c>
      <c r="Q1076" t="str">
        <f t="shared" si="17"/>
        <v>2</v>
      </c>
    </row>
    <row r="1077" spans="1:17" x14ac:dyDescent="0.25">
      <c r="A1077">
        <v>1076</v>
      </c>
      <c r="D1077">
        <v>234.74641299999999</v>
      </c>
      <c r="E1077" s="3">
        <v>2</v>
      </c>
      <c r="P1077">
        <v>1</v>
      </c>
      <c r="Q1077" t="str">
        <f t="shared" si="17"/>
        <v>2</v>
      </c>
    </row>
    <row r="1078" spans="1:17" x14ac:dyDescent="0.25">
      <c r="A1078">
        <v>1077</v>
      </c>
      <c r="D1078">
        <v>234.73222100000001</v>
      </c>
      <c r="E1078" s="3">
        <v>2</v>
      </c>
      <c r="P1078">
        <v>1</v>
      </c>
      <c r="Q1078" t="str">
        <f t="shared" si="17"/>
        <v>2</v>
      </c>
    </row>
    <row r="1079" spans="1:17" x14ac:dyDescent="0.25">
      <c r="A1079">
        <v>1078</v>
      </c>
      <c r="D1079">
        <v>234.747525</v>
      </c>
      <c r="E1079" s="3">
        <v>2</v>
      </c>
      <c r="P1079">
        <v>1</v>
      </c>
      <c r="Q1079" t="str">
        <f t="shared" si="17"/>
        <v>2</v>
      </c>
    </row>
    <row r="1080" spans="1:17" x14ac:dyDescent="0.25">
      <c r="A1080">
        <v>1079</v>
      </c>
      <c r="B1080">
        <v>241.85752600000001</v>
      </c>
      <c r="C1080" s="2">
        <v>1</v>
      </c>
      <c r="D1080">
        <v>234.727675</v>
      </c>
      <c r="E1080" s="3">
        <v>2</v>
      </c>
      <c r="P1080">
        <v>2</v>
      </c>
      <c r="Q1080" t="str">
        <f t="shared" si="17"/>
        <v>12</v>
      </c>
    </row>
    <row r="1081" spans="1:17" x14ac:dyDescent="0.25">
      <c r="A1081">
        <v>1080</v>
      </c>
      <c r="B1081">
        <v>241.824242</v>
      </c>
      <c r="C1081" s="2">
        <v>1</v>
      </c>
      <c r="D1081">
        <v>234.837424</v>
      </c>
      <c r="E1081" s="3">
        <v>2</v>
      </c>
      <c r="P1081">
        <v>2</v>
      </c>
      <c r="Q1081" t="str">
        <f t="shared" si="17"/>
        <v>12</v>
      </c>
    </row>
    <row r="1082" spans="1:17" x14ac:dyDescent="0.25">
      <c r="A1082">
        <v>1081</v>
      </c>
      <c r="B1082">
        <v>241.81590700000001</v>
      </c>
      <c r="C1082" s="2">
        <v>1</v>
      </c>
      <c r="D1082">
        <v>234.709948</v>
      </c>
      <c r="E1082" s="3">
        <v>2</v>
      </c>
      <c r="P1082">
        <v>2</v>
      </c>
      <c r="Q1082" t="str">
        <f t="shared" si="17"/>
        <v>12</v>
      </c>
    </row>
    <row r="1083" spans="1:17" x14ac:dyDescent="0.25">
      <c r="A1083">
        <v>1082</v>
      </c>
      <c r="B1083">
        <v>241.78808100000001</v>
      </c>
      <c r="C1083" s="2">
        <v>1</v>
      </c>
      <c r="P1083">
        <v>1</v>
      </c>
      <c r="Q1083" t="str">
        <f t="shared" si="17"/>
        <v>1</v>
      </c>
    </row>
    <row r="1084" spans="1:17" x14ac:dyDescent="0.25">
      <c r="A1084">
        <v>1083</v>
      </c>
      <c r="B1084">
        <v>241.786666</v>
      </c>
      <c r="C1084" s="2">
        <v>1</v>
      </c>
      <c r="P1084">
        <v>1</v>
      </c>
      <c r="Q1084" t="str">
        <f t="shared" si="17"/>
        <v>1</v>
      </c>
    </row>
    <row r="1085" spans="1:17" x14ac:dyDescent="0.25">
      <c r="A1085">
        <v>1084</v>
      </c>
      <c r="B1085">
        <v>241.76994999999999</v>
      </c>
      <c r="C1085" s="2">
        <v>1</v>
      </c>
      <c r="P1085">
        <v>1</v>
      </c>
      <c r="Q1085" t="str">
        <f t="shared" si="17"/>
        <v>1</v>
      </c>
    </row>
    <row r="1086" spans="1:17" x14ac:dyDescent="0.25">
      <c r="A1086">
        <v>1085</v>
      </c>
      <c r="B1086">
        <v>241.788836</v>
      </c>
      <c r="C1086" s="2">
        <v>1</v>
      </c>
      <c r="P1086">
        <v>1</v>
      </c>
      <c r="Q1086" t="str">
        <f t="shared" si="17"/>
        <v>1</v>
      </c>
    </row>
    <row r="1087" spans="1:17" x14ac:dyDescent="0.25">
      <c r="A1087">
        <v>1086</v>
      </c>
      <c r="B1087">
        <v>241.81651400000001</v>
      </c>
      <c r="C1087" s="2">
        <v>1</v>
      </c>
      <c r="P1087">
        <v>1</v>
      </c>
      <c r="Q1087" t="str">
        <f t="shared" si="17"/>
        <v>1</v>
      </c>
    </row>
    <row r="1088" spans="1:17" x14ac:dyDescent="0.25">
      <c r="A1088">
        <v>1087</v>
      </c>
      <c r="B1088">
        <v>241.85752600000001</v>
      </c>
      <c r="C1088" s="2">
        <v>1</v>
      </c>
      <c r="H1088">
        <v>241.03111000000001</v>
      </c>
      <c r="I1088" s="5">
        <v>4</v>
      </c>
      <c r="P1088">
        <v>2</v>
      </c>
      <c r="Q1088" t="str">
        <f t="shared" si="17"/>
        <v>14</v>
      </c>
    </row>
    <row r="1089" spans="1:17" x14ac:dyDescent="0.25">
      <c r="A1089">
        <v>1088</v>
      </c>
      <c r="F1089">
        <v>243.082877</v>
      </c>
      <c r="G1089" s="4">
        <v>3</v>
      </c>
      <c r="H1089">
        <v>240.98863499999999</v>
      </c>
      <c r="I1089" s="5">
        <v>4</v>
      </c>
      <c r="P1089">
        <v>2</v>
      </c>
      <c r="Q1089" t="str">
        <f t="shared" si="17"/>
        <v>34</v>
      </c>
    </row>
    <row r="1090" spans="1:17" x14ac:dyDescent="0.25">
      <c r="A1090">
        <v>1089</v>
      </c>
      <c r="F1090">
        <v>243.09899000000001</v>
      </c>
      <c r="G1090" s="4">
        <v>3</v>
      </c>
      <c r="H1090">
        <v>240.98580799999999</v>
      </c>
      <c r="I1090" s="5">
        <v>4</v>
      </c>
      <c r="P1090">
        <v>2</v>
      </c>
      <c r="Q1090" t="str">
        <f t="shared" ref="Q1090:Q1153" si="18">CONCATENATE(C1090,E1090,G1090,I1090)</f>
        <v>34</v>
      </c>
    </row>
    <row r="1091" spans="1:17" x14ac:dyDescent="0.25">
      <c r="A1091">
        <v>1090</v>
      </c>
      <c r="F1091">
        <v>243.088382</v>
      </c>
      <c r="G1091" s="4">
        <v>3</v>
      </c>
      <c r="H1091">
        <v>240.979039</v>
      </c>
      <c r="I1091" s="5">
        <v>4</v>
      </c>
      <c r="P1091">
        <v>2</v>
      </c>
      <c r="Q1091" t="str">
        <f t="shared" si="18"/>
        <v>34</v>
      </c>
    </row>
    <row r="1092" spans="1:17" x14ac:dyDescent="0.25">
      <c r="A1092">
        <v>1091</v>
      </c>
      <c r="F1092">
        <v>243.11040399999999</v>
      </c>
      <c r="G1092" s="4">
        <v>3</v>
      </c>
      <c r="H1092">
        <v>241.00045299999999</v>
      </c>
      <c r="I1092" s="5">
        <v>4</v>
      </c>
      <c r="P1092">
        <v>2</v>
      </c>
      <c r="Q1092" t="str">
        <f t="shared" si="18"/>
        <v>34</v>
      </c>
    </row>
    <row r="1093" spans="1:17" x14ac:dyDescent="0.25">
      <c r="A1093">
        <v>1092</v>
      </c>
      <c r="F1093">
        <v>243.08964599999999</v>
      </c>
      <c r="G1093" s="4">
        <v>3</v>
      </c>
      <c r="H1093">
        <v>240.968333</v>
      </c>
      <c r="I1093" s="5">
        <v>4</v>
      </c>
      <c r="P1093">
        <v>2</v>
      </c>
      <c r="Q1093" t="str">
        <f t="shared" si="18"/>
        <v>34</v>
      </c>
    </row>
    <row r="1094" spans="1:17" x14ac:dyDescent="0.25">
      <c r="A1094">
        <v>1093</v>
      </c>
      <c r="D1094">
        <v>257.77823100000001</v>
      </c>
      <c r="E1094" s="3">
        <v>2</v>
      </c>
      <c r="F1094">
        <v>243.09186800000001</v>
      </c>
      <c r="G1094" s="4">
        <v>3</v>
      </c>
      <c r="H1094">
        <v>241.008332</v>
      </c>
      <c r="I1094" s="5">
        <v>4</v>
      </c>
      <c r="P1094">
        <v>3</v>
      </c>
      <c r="Q1094" t="str">
        <f t="shared" si="18"/>
        <v>234</v>
      </c>
    </row>
    <row r="1095" spans="1:17" x14ac:dyDescent="0.25">
      <c r="A1095">
        <v>1094</v>
      </c>
      <c r="D1095">
        <v>257.80646400000001</v>
      </c>
      <c r="E1095" s="3">
        <v>2</v>
      </c>
      <c r="F1095">
        <v>243.107978</v>
      </c>
      <c r="G1095" s="4">
        <v>3</v>
      </c>
      <c r="H1095">
        <v>240.98929100000001</v>
      </c>
      <c r="I1095" s="5">
        <v>4</v>
      </c>
      <c r="P1095">
        <v>3</v>
      </c>
      <c r="Q1095" t="str">
        <f t="shared" si="18"/>
        <v>234</v>
      </c>
    </row>
    <row r="1096" spans="1:17" x14ac:dyDescent="0.25">
      <c r="A1096">
        <v>1095</v>
      </c>
      <c r="D1096">
        <v>257.79242199999999</v>
      </c>
      <c r="E1096" s="3">
        <v>2</v>
      </c>
      <c r="F1096">
        <v>243.109948</v>
      </c>
      <c r="G1096" s="4">
        <v>3</v>
      </c>
      <c r="H1096">
        <v>241.03111000000001</v>
      </c>
      <c r="I1096" s="5">
        <v>4</v>
      </c>
      <c r="P1096">
        <v>3</v>
      </c>
      <c r="Q1096" t="str">
        <f t="shared" si="18"/>
        <v>234</v>
      </c>
    </row>
    <row r="1097" spans="1:17" x14ac:dyDescent="0.25">
      <c r="A1097">
        <v>1096</v>
      </c>
      <c r="D1097">
        <v>257.79792700000002</v>
      </c>
      <c r="E1097" s="3">
        <v>2</v>
      </c>
      <c r="F1097">
        <v>243.084744</v>
      </c>
      <c r="G1097" s="4">
        <v>3</v>
      </c>
      <c r="H1097">
        <v>241.03111000000001</v>
      </c>
      <c r="I1097" s="5">
        <v>4</v>
      </c>
      <c r="P1097">
        <v>3</v>
      </c>
      <c r="Q1097" t="str">
        <f t="shared" si="18"/>
        <v>234</v>
      </c>
    </row>
    <row r="1098" spans="1:17" x14ac:dyDescent="0.25">
      <c r="A1098">
        <v>1097</v>
      </c>
      <c r="D1098">
        <v>257.81595900000002</v>
      </c>
      <c r="E1098" s="3">
        <v>2</v>
      </c>
      <c r="F1098">
        <v>243.082877</v>
      </c>
      <c r="G1098" s="4">
        <v>3</v>
      </c>
      <c r="P1098">
        <v>2</v>
      </c>
      <c r="Q1098" t="str">
        <f t="shared" si="18"/>
        <v>23</v>
      </c>
    </row>
    <row r="1099" spans="1:17" x14ac:dyDescent="0.25">
      <c r="A1099">
        <v>1098</v>
      </c>
      <c r="D1099">
        <v>257.79221999999999</v>
      </c>
      <c r="E1099" s="3">
        <v>2</v>
      </c>
      <c r="F1099">
        <v>243.082877</v>
      </c>
      <c r="G1099" s="4">
        <v>3</v>
      </c>
      <c r="P1099">
        <v>2</v>
      </c>
      <c r="Q1099" t="str">
        <f t="shared" si="18"/>
        <v>23</v>
      </c>
    </row>
    <row r="1100" spans="1:17" x14ac:dyDescent="0.25">
      <c r="A1100">
        <v>1099</v>
      </c>
      <c r="D1100">
        <v>257.81898799999999</v>
      </c>
      <c r="E1100" s="3">
        <v>2</v>
      </c>
      <c r="P1100">
        <v>1</v>
      </c>
      <c r="Q1100" t="str">
        <f t="shared" si="18"/>
        <v>2</v>
      </c>
    </row>
    <row r="1101" spans="1:17" x14ac:dyDescent="0.25">
      <c r="A1101">
        <v>1100</v>
      </c>
      <c r="B1101">
        <v>263.91474800000003</v>
      </c>
      <c r="C1101" s="2">
        <v>1</v>
      </c>
      <c r="D1101">
        <v>257.83186599999999</v>
      </c>
      <c r="E1101" s="3">
        <v>2</v>
      </c>
      <c r="P1101">
        <v>2</v>
      </c>
      <c r="Q1101" t="str">
        <f t="shared" si="18"/>
        <v>12</v>
      </c>
    </row>
    <row r="1102" spans="1:17" x14ac:dyDescent="0.25">
      <c r="A1102">
        <v>1101</v>
      </c>
      <c r="B1102">
        <v>263.87090599999999</v>
      </c>
      <c r="C1102" s="2">
        <v>1</v>
      </c>
      <c r="D1102">
        <v>257.80444199999999</v>
      </c>
      <c r="E1102" s="3">
        <v>2</v>
      </c>
      <c r="P1102">
        <v>2</v>
      </c>
      <c r="Q1102" t="str">
        <f t="shared" si="18"/>
        <v>12</v>
      </c>
    </row>
    <row r="1103" spans="1:17" x14ac:dyDescent="0.25">
      <c r="A1103">
        <v>1102</v>
      </c>
      <c r="B1103">
        <v>263.885199</v>
      </c>
      <c r="C1103" s="2">
        <v>1</v>
      </c>
      <c r="D1103">
        <v>257.77823100000001</v>
      </c>
      <c r="E1103" s="3">
        <v>2</v>
      </c>
      <c r="P1103">
        <v>2</v>
      </c>
      <c r="Q1103" t="str">
        <f t="shared" si="18"/>
        <v>12</v>
      </c>
    </row>
    <row r="1104" spans="1:17" x14ac:dyDescent="0.25">
      <c r="A1104">
        <v>1103</v>
      </c>
      <c r="B1104">
        <v>263.88489800000002</v>
      </c>
      <c r="C1104" s="2">
        <v>1</v>
      </c>
      <c r="D1104">
        <v>257.77823100000001</v>
      </c>
      <c r="E1104" s="3">
        <v>2</v>
      </c>
      <c r="P1104">
        <v>2</v>
      </c>
      <c r="Q1104" t="str">
        <f t="shared" si="18"/>
        <v>12</v>
      </c>
    </row>
    <row r="1105" spans="1:17" x14ac:dyDescent="0.25">
      <c r="A1105">
        <v>1104</v>
      </c>
      <c r="B1105">
        <v>263.88717200000002</v>
      </c>
      <c r="C1105" s="2">
        <v>1</v>
      </c>
      <c r="P1105">
        <v>1</v>
      </c>
      <c r="Q1105" t="str">
        <f t="shared" si="18"/>
        <v>1</v>
      </c>
    </row>
    <row r="1106" spans="1:17" x14ac:dyDescent="0.25">
      <c r="A1106">
        <v>1105</v>
      </c>
      <c r="B1106">
        <v>263.88989500000002</v>
      </c>
      <c r="C1106" s="2">
        <v>1</v>
      </c>
      <c r="P1106">
        <v>1</v>
      </c>
      <c r="Q1106" t="str">
        <f t="shared" si="18"/>
        <v>1</v>
      </c>
    </row>
    <row r="1107" spans="1:17" x14ac:dyDescent="0.25">
      <c r="A1107">
        <v>1106</v>
      </c>
      <c r="B1107">
        <v>263.88731999999999</v>
      </c>
      <c r="C1107" s="2">
        <v>1</v>
      </c>
      <c r="P1107">
        <v>1</v>
      </c>
      <c r="Q1107" t="str">
        <f t="shared" si="18"/>
        <v>1</v>
      </c>
    </row>
    <row r="1108" spans="1:17" x14ac:dyDescent="0.25">
      <c r="A1108">
        <v>1107</v>
      </c>
      <c r="B1108">
        <v>263.87555600000002</v>
      </c>
      <c r="C1108" s="2">
        <v>1</v>
      </c>
      <c r="P1108">
        <v>1</v>
      </c>
      <c r="Q1108" t="str">
        <f t="shared" si="18"/>
        <v>1</v>
      </c>
    </row>
    <row r="1109" spans="1:17" x14ac:dyDescent="0.25">
      <c r="A1109">
        <v>1108</v>
      </c>
      <c r="B1109">
        <v>263.90434199999999</v>
      </c>
      <c r="C1109" s="2">
        <v>1</v>
      </c>
      <c r="P1109">
        <v>1</v>
      </c>
      <c r="Q1109" t="str">
        <f t="shared" si="18"/>
        <v>1</v>
      </c>
    </row>
    <row r="1110" spans="1:17" x14ac:dyDescent="0.25">
      <c r="A1110">
        <v>1109</v>
      </c>
      <c r="B1110">
        <v>263.887271</v>
      </c>
      <c r="C1110" s="2">
        <v>1</v>
      </c>
      <c r="P1110">
        <v>1</v>
      </c>
      <c r="Q1110" t="str">
        <f t="shared" si="18"/>
        <v>1</v>
      </c>
    </row>
    <row r="1111" spans="1:17" x14ac:dyDescent="0.25">
      <c r="A1111">
        <v>1110</v>
      </c>
      <c r="B1111">
        <v>263.967017</v>
      </c>
      <c r="C1111" s="2">
        <v>1</v>
      </c>
      <c r="H1111">
        <v>262.39959199999998</v>
      </c>
      <c r="I1111" s="5">
        <v>4</v>
      </c>
      <c r="P1111">
        <v>2</v>
      </c>
      <c r="Q1111" t="str">
        <f t="shared" si="18"/>
        <v>14</v>
      </c>
    </row>
    <row r="1112" spans="1:17" x14ac:dyDescent="0.25">
      <c r="A1112">
        <v>1111</v>
      </c>
      <c r="B1112">
        <v>263.91474800000003</v>
      </c>
      <c r="C1112" s="2">
        <v>1</v>
      </c>
      <c r="H1112">
        <v>262.39959199999998</v>
      </c>
      <c r="I1112" s="5">
        <v>4</v>
      </c>
      <c r="P1112">
        <v>2</v>
      </c>
      <c r="Q1112" t="str">
        <f t="shared" si="18"/>
        <v>14</v>
      </c>
    </row>
    <row r="1113" spans="1:17" x14ac:dyDescent="0.25">
      <c r="A1113">
        <v>1112</v>
      </c>
      <c r="B1113">
        <v>263.91474800000003</v>
      </c>
      <c r="C1113" s="2">
        <v>1</v>
      </c>
      <c r="H1113">
        <v>262.39959199999998</v>
      </c>
      <c r="I1113" s="5">
        <v>4</v>
      </c>
      <c r="P1113">
        <v>2</v>
      </c>
      <c r="Q1113" t="str">
        <f t="shared" si="18"/>
        <v>14</v>
      </c>
    </row>
    <row r="1114" spans="1:17" x14ac:dyDescent="0.25">
      <c r="A1114">
        <v>1113</v>
      </c>
      <c r="F1114">
        <v>263.96141299999999</v>
      </c>
      <c r="G1114" s="4">
        <v>3</v>
      </c>
      <c r="H1114">
        <v>262.39959199999998</v>
      </c>
      <c r="I1114" s="5">
        <v>4</v>
      </c>
      <c r="P1114">
        <v>2</v>
      </c>
      <c r="Q1114" t="str">
        <f t="shared" si="18"/>
        <v>34</v>
      </c>
    </row>
    <row r="1115" spans="1:17" x14ac:dyDescent="0.25">
      <c r="A1115">
        <v>1114</v>
      </c>
      <c r="F1115">
        <v>263.96141299999999</v>
      </c>
      <c r="G1115" s="4">
        <v>3</v>
      </c>
      <c r="H1115">
        <v>262.39959199999998</v>
      </c>
      <c r="I1115" s="5">
        <v>4</v>
      </c>
      <c r="J1115">
        <v>236.06429199999999</v>
      </c>
      <c r="K1115" t="s">
        <v>22</v>
      </c>
      <c r="Q1115" t="str">
        <f t="shared" si="18"/>
        <v>34</v>
      </c>
    </row>
    <row r="1116" spans="1:17" x14ac:dyDescent="0.25">
      <c r="A1116">
        <v>1115</v>
      </c>
      <c r="Q1116" t="str">
        <f t="shared" si="18"/>
        <v/>
      </c>
    </row>
    <row r="1117" spans="1:17" x14ac:dyDescent="0.25">
      <c r="A1117">
        <v>1116</v>
      </c>
      <c r="J1117">
        <v>39.330207000000001</v>
      </c>
      <c r="K1117" t="s">
        <v>22</v>
      </c>
      <c r="Q1117" t="str">
        <f t="shared" si="18"/>
        <v/>
      </c>
    </row>
    <row r="1118" spans="1:17" x14ac:dyDescent="0.25">
      <c r="A1118">
        <v>1117</v>
      </c>
      <c r="D1118">
        <v>46.174636</v>
      </c>
      <c r="E1118" s="3">
        <v>2</v>
      </c>
      <c r="P1118">
        <v>1</v>
      </c>
      <c r="Q1118" t="str">
        <f t="shared" si="18"/>
        <v>2</v>
      </c>
    </row>
    <row r="1119" spans="1:17" x14ac:dyDescent="0.25">
      <c r="A1119">
        <v>1118</v>
      </c>
      <c r="D1119">
        <v>46.243907</v>
      </c>
      <c r="E1119" s="3">
        <v>2</v>
      </c>
      <c r="P1119">
        <v>1</v>
      </c>
      <c r="Q1119" t="str">
        <f t="shared" si="18"/>
        <v>2</v>
      </c>
    </row>
    <row r="1120" spans="1:17" x14ac:dyDescent="0.25">
      <c r="A1120">
        <v>1119</v>
      </c>
      <c r="D1120">
        <v>46.255679999999998</v>
      </c>
      <c r="E1120" s="3">
        <v>2</v>
      </c>
      <c r="P1120">
        <v>1</v>
      </c>
      <c r="Q1120" t="str">
        <f t="shared" si="18"/>
        <v>2</v>
      </c>
    </row>
    <row r="1121" spans="1:17" x14ac:dyDescent="0.25">
      <c r="A1121">
        <v>1120</v>
      </c>
      <c r="D1121">
        <v>46.207084000000002</v>
      </c>
      <c r="E1121" s="3">
        <v>2</v>
      </c>
      <c r="P1121">
        <v>1</v>
      </c>
      <c r="Q1121" t="str">
        <f t="shared" si="18"/>
        <v>2</v>
      </c>
    </row>
    <row r="1122" spans="1:17" x14ac:dyDescent="0.25">
      <c r="A1122">
        <v>1121</v>
      </c>
      <c r="D1122">
        <v>46.229637000000004</v>
      </c>
      <c r="E1122" s="3">
        <v>2</v>
      </c>
      <c r="F1122">
        <v>38.365053000000003</v>
      </c>
      <c r="G1122" s="4">
        <v>3</v>
      </c>
      <c r="P1122">
        <v>2</v>
      </c>
      <c r="Q1122" t="str">
        <f t="shared" si="18"/>
        <v>23</v>
      </c>
    </row>
    <row r="1123" spans="1:17" x14ac:dyDescent="0.25">
      <c r="A1123">
        <v>1122</v>
      </c>
      <c r="D1123">
        <v>46.291094999999999</v>
      </c>
      <c r="E1123" s="3">
        <v>2</v>
      </c>
      <c r="F1123">
        <v>38.380887000000001</v>
      </c>
      <c r="G1123" s="4">
        <v>3</v>
      </c>
      <c r="P1123">
        <v>2</v>
      </c>
      <c r="Q1123" t="str">
        <f t="shared" si="18"/>
        <v>23</v>
      </c>
    </row>
    <row r="1124" spans="1:17" x14ac:dyDescent="0.25">
      <c r="A1124">
        <v>1123</v>
      </c>
      <c r="D1124">
        <v>46.285834999999999</v>
      </c>
      <c r="E1124" s="3">
        <v>2</v>
      </c>
      <c r="F1124">
        <v>38.365780999999998</v>
      </c>
      <c r="G1124" s="4">
        <v>3</v>
      </c>
      <c r="P1124">
        <v>2</v>
      </c>
      <c r="Q1124" t="str">
        <f t="shared" si="18"/>
        <v>23</v>
      </c>
    </row>
    <row r="1125" spans="1:17" x14ac:dyDescent="0.25">
      <c r="A1125">
        <v>1124</v>
      </c>
      <c r="D1125">
        <v>46.248542</v>
      </c>
      <c r="E1125" s="3">
        <v>2</v>
      </c>
      <c r="F1125">
        <v>38.326195999999996</v>
      </c>
      <c r="G1125" s="4">
        <v>3</v>
      </c>
      <c r="P1125">
        <v>2</v>
      </c>
      <c r="Q1125" t="str">
        <f t="shared" si="18"/>
        <v>23</v>
      </c>
    </row>
    <row r="1126" spans="1:17" x14ac:dyDescent="0.25">
      <c r="A1126">
        <v>1125</v>
      </c>
      <c r="D1126">
        <v>46.226249000000003</v>
      </c>
      <c r="E1126" s="3">
        <v>2</v>
      </c>
      <c r="F1126">
        <v>38.331096000000002</v>
      </c>
      <c r="G1126" s="4">
        <v>3</v>
      </c>
      <c r="P1126">
        <v>2</v>
      </c>
      <c r="Q1126" t="str">
        <f t="shared" si="18"/>
        <v>23</v>
      </c>
    </row>
    <row r="1127" spans="1:17" x14ac:dyDescent="0.25">
      <c r="A1127">
        <v>1126</v>
      </c>
      <c r="D1127">
        <v>46.196147000000003</v>
      </c>
      <c r="E1127" s="3">
        <v>2</v>
      </c>
      <c r="F1127">
        <v>38.337761999999998</v>
      </c>
      <c r="G1127" s="4">
        <v>3</v>
      </c>
      <c r="P1127">
        <v>2</v>
      </c>
      <c r="Q1127" t="str">
        <f t="shared" si="18"/>
        <v>23</v>
      </c>
    </row>
    <row r="1128" spans="1:17" x14ac:dyDescent="0.25">
      <c r="A1128">
        <v>1127</v>
      </c>
      <c r="D1128">
        <v>46.260105000000003</v>
      </c>
      <c r="E1128" s="3">
        <v>2</v>
      </c>
      <c r="F1128">
        <v>38.346719</v>
      </c>
      <c r="G1128" s="4">
        <v>3</v>
      </c>
      <c r="P1128">
        <v>2</v>
      </c>
      <c r="Q1128" t="str">
        <f t="shared" si="18"/>
        <v>23</v>
      </c>
    </row>
    <row r="1129" spans="1:17" x14ac:dyDescent="0.25">
      <c r="A1129">
        <v>1128</v>
      </c>
      <c r="D1129">
        <v>46.288696000000002</v>
      </c>
      <c r="E1129" s="3">
        <v>2</v>
      </c>
      <c r="F1129">
        <v>38.336979999999997</v>
      </c>
      <c r="G1129" s="4">
        <v>3</v>
      </c>
      <c r="P1129">
        <v>2</v>
      </c>
      <c r="Q1129" t="str">
        <f t="shared" si="18"/>
        <v>23</v>
      </c>
    </row>
    <row r="1130" spans="1:17" x14ac:dyDescent="0.25">
      <c r="A1130">
        <v>1129</v>
      </c>
      <c r="D1130">
        <v>46.174636</v>
      </c>
      <c r="E1130" s="3">
        <v>2</v>
      </c>
      <c r="F1130">
        <v>38.321823000000002</v>
      </c>
      <c r="G1130" s="4">
        <v>3</v>
      </c>
      <c r="P1130">
        <v>2</v>
      </c>
      <c r="Q1130" t="str">
        <f t="shared" si="18"/>
        <v>23</v>
      </c>
    </row>
    <row r="1131" spans="1:17" x14ac:dyDescent="0.25">
      <c r="A1131">
        <v>1130</v>
      </c>
      <c r="D1131">
        <v>46.174636</v>
      </c>
      <c r="E1131" s="3">
        <v>2</v>
      </c>
      <c r="F1131">
        <v>38.322343000000004</v>
      </c>
      <c r="G1131" s="4">
        <v>3</v>
      </c>
      <c r="P1131">
        <v>2</v>
      </c>
      <c r="Q1131" t="str">
        <f t="shared" si="18"/>
        <v>23</v>
      </c>
    </row>
    <row r="1132" spans="1:17" x14ac:dyDescent="0.25">
      <c r="A1132">
        <v>1131</v>
      </c>
      <c r="F1132">
        <v>38.340209000000002</v>
      </c>
      <c r="G1132" s="4">
        <v>3</v>
      </c>
      <c r="H1132">
        <v>45.301563000000002</v>
      </c>
      <c r="I1132" s="5">
        <v>4</v>
      </c>
      <c r="P1132">
        <v>2</v>
      </c>
      <c r="Q1132" t="str">
        <f t="shared" si="18"/>
        <v>34</v>
      </c>
    </row>
    <row r="1133" spans="1:17" x14ac:dyDescent="0.25">
      <c r="A1133">
        <v>1132</v>
      </c>
      <c r="F1133">
        <v>38.234374000000003</v>
      </c>
      <c r="G1133" s="4">
        <v>3</v>
      </c>
      <c r="H1133">
        <v>45.300364999999999</v>
      </c>
      <c r="I1133" s="5">
        <v>4</v>
      </c>
      <c r="P1133">
        <v>2</v>
      </c>
      <c r="Q1133" t="str">
        <f t="shared" si="18"/>
        <v>34</v>
      </c>
    </row>
    <row r="1134" spans="1:17" x14ac:dyDescent="0.25">
      <c r="A1134">
        <v>1133</v>
      </c>
      <c r="F1134">
        <v>38.365053000000003</v>
      </c>
      <c r="G1134" s="4">
        <v>3</v>
      </c>
      <c r="H1134">
        <v>45.297969000000002</v>
      </c>
      <c r="I1134" s="5">
        <v>4</v>
      </c>
      <c r="P1134">
        <v>2</v>
      </c>
      <c r="Q1134" t="str">
        <f t="shared" si="18"/>
        <v>34</v>
      </c>
    </row>
    <row r="1135" spans="1:17" x14ac:dyDescent="0.25">
      <c r="A1135">
        <v>1134</v>
      </c>
      <c r="H1135">
        <v>45.309898000000004</v>
      </c>
      <c r="I1135" s="5">
        <v>4</v>
      </c>
      <c r="P1135">
        <v>1</v>
      </c>
      <c r="Q1135" t="str">
        <f t="shared" si="18"/>
        <v>4</v>
      </c>
    </row>
    <row r="1136" spans="1:17" x14ac:dyDescent="0.25">
      <c r="A1136">
        <v>1135</v>
      </c>
      <c r="H1136">
        <v>45.299689999999998</v>
      </c>
      <c r="I1136" s="5">
        <v>4</v>
      </c>
      <c r="P1136">
        <v>1</v>
      </c>
      <c r="Q1136" t="str">
        <f t="shared" si="18"/>
        <v>4</v>
      </c>
    </row>
    <row r="1137" spans="1:17" x14ac:dyDescent="0.25">
      <c r="A1137">
        <v>1136</v>
      </c>
      <c r="B1137">
        <v>59.892291</v>
      </c>
      <c r="C1137" s="2">
        <v>1</v>
      </c>
      <c r="H1137">
        <v>45.313487000000002</v>
      </c>
      <c r="I1137" s="5">
        <v>4</v>
      </c>
      <c r="P1137">
        <v>2</v>
      </c>
      <c r="Q1137" t="str">
        <f t="shared" si="18"/>
        <v>14</v>
      </c>
    </row>
    <row r="1138" spans="1:17" x14ac:dyDescent="0.25">
      <c r="A1138">
        <v>1137</v>
      </c>
      <c r="B1138">
        <v>59.893751999999999</v>
      </c>
      <c r="C1138" s="2">
        <v>1</v>
      </c>
      <c r="H1138">
        <v>45.306564000000002</v>
      </c>
      <c r="I1138" s="5">
        <v>4</v>
      </c>
      <c r="P1138">
        <v>2</v>
      </c>
      <c r="Q1138" t="str">
        <f t="shared" si="18"/>
        <v>14</v>
      </c>
    </row>
    <row r="1139" spans="1:17" x14ac:dyDescent="0.25">
      <c r="A1139">
        <v>1138</v>
      </c>
      <c r="B1139">
        <v>59.921458999999999</v>
      </c>
      <c r="C1139" s="2">
        <v>1</v>
      </c>
      <c r="H1139">
        <v>45.324687000000004</v>
      </c>
      <c r="I1139" s="5">
        <v>4</v>
      </c>
      <c r="P1139">
        <v>2</v>
      </c>
      <c r="Q1139" t="str">
        <f t="shared" si="18"/>
        <v>14</v>
      </c>
    </row>
    <row r="1140" spans="1:17" x14ac:dyDescent="0.25">
      <c r="A1140">
        <v>1139</v>
      </c>
      <c r="B1140">
        <v>59.893131000000004</v>
      </c>
      <c r="C1140" s="2">
        <v>1</v>
      </c>
      <c r="H1140">
        <v>45.309165</v>
      </c>
      <c r="I1140" s="5">
        <v>4</v>
      </c>
      <c r="P1140">
        <v>2</v>
      </c>
      <c r="Q1140" t="str">
        <f t="shared" si="18"/>
        <v>14</v>
      </c>
    </row>
    <row r="1141" spans="1:17" x14ac:dyDescent="0.25">
      <c r="A1141">
        <v>1140</v>
      </c>
      <c r="B1141">
        <v>59.903956999999998</v>
      </c>
      <c r="C1141" s="2">
        <v>1</v>
      </c>
      <c r="H1141">
        <v>45.328074999999998</v>
      </c>
      <c r="I1141" s="5">
        <v>4</v>
      </c>
      <c r="P1141">
        <v>2</v>
      </c>
      <c r="Q1141" t="str">
        <f t="shared" si="18"/>
        <v>14</v>
      </c>
    </row>
    <row r="1142" spans="1:17" x14ac:dyDescent="0.25">
      <c r="A1142">
        <v>1141</v>
      </c>
      <c r="B1142">
        <v>59.900676000000004</v>
      </c>
      <c r="C1142" s="2">
        <v>1</v>
      </c>
      <c r="H1142">
        <v>45.301563000000002</v>
      </c>
      <c r="I1142" s="5">
        <v>4</v>
      </c>
      <c r="P1142">
        <v>2</v>
      </c>
      <c r="Q1142" t="str">
        <f t="shared" si="18"/>
        <v>14</v>
      </c>
    </row>
    <row r="1143" spans="1:17" x14ac:dyDescent="0.25">
      <c r="A1143">
        <v>1142</v>
      </c>
      <c r="B1143">
        <v>59.899481999999999</v>
      </c>
      <c r="C1143" s="2">
        <v>1</v>
      </c>
      <c r="P1143">
        <v>1</v>
      </c>
      <c r="Q1143" t="str">
        <f t="shared" si="18"/>
        <v>1</v>
      </c>
    </row>
    <row r="1144" spans="1:17" x14ac:dyDescent="0.25">
      <c r="A1144">
        <v>1143</v>
      </c>
      <c r="B1144">
        <v>59.910834999999999</v>
      </c>
      <c r="C1144" s="2">
        <v>1</v>
      </c>
      <c r="P1144">
        <v>1</v>
      </c>
      <c r="Q1144" t="str">
        <f t="shared" si="18"/>
        <v>1</v>
      </c>
    </row>
    <row r="1145" spans="1:17" x14ac:dyDescent="0.25">
      <c r="A1145">
        <v>1144</v>
      </c>
      <c r="B1145">
        <v>59.921668000000004</v>
      </c>
      <c r="C1145" s="2">
        <v>1</v>
      </c>
      <c r="P1145">
        <v>1</v>
      </c>
      <c r="Q1145" t="str">
        <f t="shared" si="18"/>
        <v>1</v>
      </c>
    </row>
    <row r="1146" spans="1:17" x14ac:dyDescent="0.25">
      <c r="A1146">
        <v>1145</v>
      </c>
      <c r="B1146">
        <v>59.932501999999999</v>
      </c>
      <c r="C1146" s="2">
        <v>1</v>
      </c>
      <c r="P1146">
        <v>1</v>
      </c>
      <c r="Q1146" t="str">
        <f t="shared" si="18"/>
        <v>1</v>
      </c>
    </row>
    <row r="1147" spans="1:17" x14ac:dyDescent="0.25">
      <c r="A1147">
        <v>1146</v>
      </c>
      <c r="B1147">
        <v>59.886360000000003</v>
      </c>
      <c r="C1147" s="2">
        <v>1</v>
      </c>
      <c r="D1147">
        <v>66.267341000000002</v>
      </c>
      <c r="E1147" s="3">
        <v>2</v>
      </c>
      <c r="P1147">
        <v>2</v>
      </c>
      <c r="Q1147" t="str">
        <f t="shared" si="18"/>
        <v>12</v>
      </c>
    </row>
    <row r="1148" spans="1:17" x14ac:dyDescent="0.25">
      <c r="A1148">
        <v>1147</v>
      </c>
      <c r="B1148">
        <v>59.892291</v>
      </c>
      <c r="C1148" s="2">
        <v>1</v>
      </c>
      <c r="D1148">
        <v>66.248283000000001</v>
      </c>
      <c r="E1148" s="3">
        <v>2</v>
      </c>
      <c r="P1148">
        <v>2</v>
      </c>
      <c r="Q1148" t="str">
        <f t="shared" si="18"/>
        <v>12</v>
      </c>
    </row>
    <row r="1149" spans="1:17" x14ac:dyDescent="0.25">
      <c r="A1149">
        <v>1148</v>
      </c>
      <c r="D1149">
        <v>66.288436000000004</v>
      </c>
      <c r="E1149" s="3">
        <v>2</v>
      </c>
      <c r="P1149">
        <v>1</v>
      </c>
      <c r="Q1149" t="str">
        <f t="shared" si="18"/>
        <v>2</v>
      </c>
    </row>
    <row r="1150" spans="1:17" x14ac:dyDescent="0.25">
      <c r="A1150">
        <v>1149</v>
      </c>
      <c r="D1150">
        <v>66.261875000000003</v>
      </c>
      <c r="E1150" s="3">
        <v>2</v>
      </c>
      <c r="P1150">
        <v>1</v>
      </c>
      <c r="Q1150" t="str">
        <f t="shared" si="18"/>
        <v>2</v>
      </c>
    </row>
    <row r="1151" spans="1:17" x14ac:dyDescent="0.25">
      <c r="A1151">
        <v>1150</v>
      </c>
      <c r="D1151">
        <v>66.282759999999996</v>
      </c>
      <c r="E1151" s="3">
        <v>2</v>
      </c>
      <c r="F1151">
        <v>60.734999999999999</v>
      </c>
      <c r="G1151" s="4">
        <v>3</v>
      </c>
      <c r="P1151">
        <v>2</v>
      </c>
      <c r="Q1151" t="str">
        <f t="shared" si="18"/>
        <v>23</v>
      </c>
    </row>
    <row r="1152" spans="1:17" x14ac:dyDescent="0.25">
      <c r="A1152">
        <v>1151</v>
      </c>
      <c r="D1152">
        <v>66.267761000000007</v>
      </c>
      <c r="E1152" s="3">
        <v>2</v>
      </c>
      <c r="F1152">
        <v>60.654688999999998</v>
      </c>
      <c r="G1152" s="4">
        <v>3</v>
      </c>
      <c r="P1152">
        <v>2</v>
      </c>
      <c r="Q1152" t="str">
        <f t="shared" si="18"/>
        <v>23</v>
      </c>
    </row>
    <row r="1153" spans="1:17" x14ac:dyDescent="0.25">
      <c r="A1153">
        <v>1152</v>
      </c>
      <c r="D1153">
        <v>66.273387</v>
      </c>
      <c r="E1153" s="3">
        <v>2</v>
      </c>
      <c r="F1153">
        <v>60.683387000000003</v>
      </c>
      <c r="G1153" s="4">
        <v>3</v>
      </c>
      <c r="P1153">
        <v>2</v>
      </c>
      <c r="Q1153" t="str">
        <f t="shared" si="18"/>
        <v>23</v>
      </c>
    </row>
    <row r="1154" spans="1:17" x14ac:dyDescent="0.25">
      <c r="A1154">
        <v>1153</v>
      </c>
      <c r="D1154">
        <v>66.231098000000003</v>
      </c>
      <c r="E1154" s="3">
        <v>2</v>
      </c>
      <c r="F1154">
        <v>60.703231000000002</v>
      </c>
      <c r="G1154" s="4">
        <v>3</v>
      </c>
      <c r="P1154">
        <v>2</v>
      </c>
      <c r="Q1154" t="str">
        <f t="shared" ref="Q1154:Q1217" si="19">CONCATENATE(C1154,E1154,G1154,I1154)</f>
        <v>23</v>
      </c>
    </row>
    <row r="1155" spans="1:17" x14ac:dyDescent="0.25">
      <c r="A1155">
        <v>1154</v>
      </c>
      <c r="D1155">
        <v>66.32260500000001</v>
      </c>
      <c r="E1155" s="3">
        <v>2</v>
      </c>
      <c r="F1155">
        <v>60.648699999999998</v>
      </c>
      <c r="G1155" s="4">
        <v>3</v>
      </c>
      <c r="P1155">
        <v>2</v>
      </c>
      <c r="Q1155" t="str">
        <f t="shared" si="19"/>
        <v>23</v>
      </c>
    </row>
    <row r="1156" spans="1:17" x14ac:dyDescent="0.25">
      <c r="A1156">
        <v>1155</v>
      </c>
      <c r="D1156">
        <v>66.267341000000002</v>
      </c>
      <c r="E1156" s="3">
        <v>2</v>
      </c>
      <c r="F1156">
        <v>60.627136</v>
      </c>
      <c r="G1156" s="4">
        <v>3</v>
      </c>
      <c r="H1156">
        <v>64.288959000000006</v>
      </c>
      <c r="I1156" s="5">
        <v>4</v>
      </c>
      <c r="P1156">
        <v>3</v>
      </c>
      <c r="Q1156" t="str">
        <f t="shared" si="19"/>
        <v>234</v>
      </c>
    </row>
    <row r="1157" spans="1:17" x14ac:dyDescent="0.25">
      <c r="A1157">
        <v>1156</v>
      </c>
      <c r="F1157">
        <v>60.643180000000001</v>
      </c>
      <c r="G1157" s="4">
        <v>3</v>
      </c>
      <c r="H1157">
        <v>64.321357000000006</v>
      </c>
      <c r="I1157" s="5">
        <v>4</v>
      </c>
      <c r="P1157">
        <v>2</v>
      </c>
      <c r="Q1157" t="str">
        <f t="shared" si="19"/>
        <v>34</v>
      </c>
    </row>
    <row r="1158" spans="1:17" x14ac:dyDescent="0.25">
      <c r="A1158">
        <v>1157</v>
      </c>
      <c r="F1158">
        <v>60.630102999999998</v>
      </c>
      <c r="G1158" s="4">
        <v>3</v>
      </c>
      <c r="H1158">
        <v>64.324168999999998</v>
      </c>
      <c r="I1158" s="5">
        <v>4</v>
      </c>
      <c r="P1158">
        <v>2</v>
      </c>
      <c r="Q1158" t="str">
        <f t="shared" si="19"/>
        <v>34</v>
      </c>
    </row>
    <row r="1159" spans="1:17" x14ac:dyDescent="0.25">
      <c r="A1159">
        <v>1158</v>
      </c>
      <c r="F1159">
        <v>60.642398</v>
      </c>
      <c r="G1159" s="4">
        <v>3</v>
      </c>
      <c r="H1159">
        <v>64.324687000000011</v>
      </c>
      <c r="I1159" s="5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60.734999999999999</v>
      </c>
      <c r="G1160" s="4">
        <v>3</v>
      </c>
      <c r="H1160">
        <v>64.320212999999995</v>
      </c>
      <c r="I1160" s="5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60.734999999999999</v>
      </c>
      <c r="G1161" s="4">
        <v>3</v>
      </c>
      <c r="H1161">
        <v>64.358694999999997</v>
      </c>
      <c r="I1161" s="5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B1162">
        <v>78.255520000000004</v>
      </c>
      <c r="C1162" s="2">
        <v>1</v>
      </c>
      <c r="H1162">
        <v>64.400157000000007</v>
      </c>
      <c r="I1162" s="5">
        <v>4</v>
      </c>
      <c r="P1162">
        <v>2</v>
      </c>
      <c r="Q1162" t="str">
        <f t="shared" si="19"/>
        <v>14</v>
      </c>
    </row>
    <row r="1163" spans="1:17" x14ac:dyDescent="0.25">
      <c r="A1163">
        <v>1162</v>
      </c>
      <c r="B1163">
        <v>78.265311000000011</v>
      </c>
      <c r="C1163" s="2">
        <v>1</v>
      </c>
      <c r="H1163">
        <v>64.315680999999998</v>
      </c>
      <c r="I1163" s="5">
        <v>4</v>
      </c>
      <c r="P1163">
        <v>2</v>
      </c>
      <c r="Q1163" t="str">
        <f t="shared" si="19"/>
        <v>14</v>
      </c>
    </row>
    <row r="1164" spans="1:17" x14ac:dyDescent="0.25">
      <c r="A1164">
        <v>1163</v>
      </c>
      <c r="B1164">
        <v>78.279381000000001</v>
      </c>
      <c r="C1164" s="2">
        <v>1</v>
      </c>
      <c r="H1164">
        <v>64.288959000000006</v>
      </c>
      <c r="I1164" s="5">
        <v>4</v>
      </c>
      <c r="P1164">
        <v>2</v>
      </c>
      <c r="Q1164" t="str">
        <f t="shared" si="19"/>
        <v>14</v>
      </c>
    </row>
    <row r="1165" spans="1:17" x14ac:dyDescent="0.25">
      <c r="A1165">
        <v>1164</v>
      </c>
      <c r="B1165">
        <v>78.267424000000005</v>
      </c>
      <c r="C1165" s="2">
        <v>1</v>
      </c>
      <c r="P1165">
        <v>1</v>
      </c>
      <c r="Q1165" t="str">
        <f t="shared" si="19"/>
        <v>1</v>
      </c>
    </row>
    <row r="1166" spans="1:17" x14ac:dyDescent="0.25">
      <c r="A1166">
        <v>1165</v>
      </c>
      <c r="B1166">
        <v>78.290821000000008</v>
      </c>
      <c r="C1166" s="2">
        <v>1</v>
      </c>
      <c r="P1166">
        <v>1</v>
      </c>
      <c r="Q1166" t="str">
        <f t="shared" si="19"/>
        <v>1</v>
      </c>
    </row>
    <row r="1167" spans="1:17" x14ac:dyDescent="0.25">
      <c r="A1167">
        <v>1166</v>
      </c>
      <c r="B1167">
        <v>78.289326000000003</v>
      </c>
      <c r="C1167" s="2">
        <v>1</v>
      </c>
      <c r="P1167">
        <v>1</v>
      </c>
      <c r="Q1167" t="str">
        <f t="shared" si="19"/>
        <v>1</v>
      </c>
    </row>
    <row r="1168" spans="1:17" x14ac:dyDescent="0.25">
      <c r="A1168">
        <v>1167</v>
      </c>
      <c r="B1168">
        <v>78.324268000000004</v>
      </c>
      <c r="C1168" s="2">
        <v>1</v>
      </c>
      <c r="P1168">
        <v>1</v>
      </c>
      <c r="Q1168" t="str">
        <f t="shared" si="19"/>
        <v>1</v>
      </c>
    </row>
    <row r="1169" spans="1:17" x14ac:dyDescent="0.25">
      <c r="A1169">
        <v>1168</v>
      </c>
      <c r="B1169">
        <v>78.334317000000013</v>
      </c>
      <c r="C1169" s="2">
        <v>1</v>
      </c>
      <c r="P1169">
        <v>1</v>
      </c>
      <c r="Q1169" t="str">
        <f t="shared" si="19"/>
        <v>1</v>
      </c>
    </row>
    <row r="1170" spans="1:17" x14ac:dyDescent="0.25">
      <c r="A1170">
        <v>1169</v>
      </c>
      <c r="B1170">
        <v>78.267218000000014</v>
      </c>
      <c r="C1170" s="2">
        <v>1</v>
      </c>
      <c r="D1170">
        <v>83.827944000000002</v>
      </c>
      <c r="E1170" s="3">
        <v>2</v>
      </c>
      <c r="P1170">
        <v>2</v>
      </c>
      <c r="Q1170" t="str">
        <f t="shared" si="19"/>
        <v>12</v>
      </c>
    </row>
    <row r="1171" spans="1:17" x14ac:dyDescent="0.25">
      <c r="A1171">
        <v>1170</v>
      </c>
      <c r="B1171">
        <v>78.255520000000004</v>
      </c>
      <c r="C1171" s="2">
        <v>1</v>
      </c>
      <c r="D1171">
        <v>83.838404000000011</v>
      </c>
      <c r="E1171" s="3">
        <v>2</v>
      </c>
      <c r="P1171">
        <v>2</v>
      </c>
      <c r="Q1171" t="str">
        <f t="shared" si="19"/>
        <v>12</v>
      </c>
    </row>
    <row r="1172" spans="1:17" x14ac:dyDescent="0.25">
      <c r="A1172">
        <v>1171</v>
      </c>
      <c r="B1172">
        <v>78.255520000000004</v>
      </c>
      <c r="C1172" s="2">
        <v>1</v>
      </c>
      <c r="D1172">
        <v>83.83871400000001</v>
      </c>
      <c r="E1172" s="3">
        <v>2</v>
      </c>
      <c r="P1172">
        <v>2</v>
      </c>
      <c r="Q1172" t="str">
        <f t="shared" si="19"/>
        <v>12</v>
      </c>
    </row>
    <row r="1173" spans="1:17" x14ac:dyDescent="0.25">
      <c r="A1173">
        <v>1172</v>
      </c>
      <c r="D1173">
        <v>83.824336000000002</v>
      </c>
      <c r="E1173" s="3">
        <v>2</v>
      </c>
      <c r="P1173">
        <v>1</v>
      </c>
      <c r="Q1173" t="str">
        <f t="shared" si="19"/>
        <v>2</v>
      </c>
    </row>
    <row r="1174" spans="1:17" x14ac:dyDescent="0.25">
      <c r="A1174">
        <v>1173</v>
      </c>
      <c r="D1174">
        <v>83.808308000000011</v>
      </c>
      <c r="E1174" s="3">
        <v>2</v>
      </c>
      <c r="P1174">
        <v>1</v>
      </c>
      <c r="Q1174" t="str">
        <f t="shared" si="19"/>
        <v>2</v>
      </c>
    </row>
    <row r="1175" spans="1:17" x14ac:dyDescent="0.25">
      <c r="A1175">
        <v>1174</v>
      </c>
      <c r="D1175">
        <v>83.826346000000001</v>
      </c>
      <c r="E1175" s="3">
        <v>2</v>
      </c>
      <c r="P1175">
        <v>1</v>
      </c>
      <c r="Q1175" t="str">
        <f t="shared" si="19"/>
        <v>2</v>
      </c>
    </row>
    <row r="1176" spans="1:17" x14ac:dyDescent="0.25">
      <c r="A1176">
        <v>1175</v>
      </c>
      <c r="D1176">
        <v>83.775687000000005</v>
      </c>
      <c r="E1176" s="3">
        <v>2</v>
      </c>
      <c r="F1176">
        <v>81.611920000000012</v>
      </c>
      <c r="G1176" s="4">
        <v>3</v>
      </c>
      <c r="P1176">
        <v>2</v>
      </c>
      <c r="Q1176" t="str">
        <f t="shared" si="19"/>
        <v>23</v>
      </c>
    </row>
    <row r="1177" spans="1:17" x14ac:dyDescent="0.25">
      <c r="A1177">
        <v>1176</v>
      </c>
      <c r="D1177">
        <v>83.707814000000013</v>
      </c>
      <c r="E1177" s="3">
        <v>2</v>
      </c>
      <c r="F1177">
        <v>81.558426000000011</v>
      </c>
      <c r="G1177" s="4">
        <v>3</v>
      </c>
      <c r="P1177">
        <v>2</v>
      </c>
      <c r="Q1177" t="str">
        <f t="shared" si="19"/>
        <v>23</v>
      </c>
    </row>
    <row r="1178" spans="1:17" x14ac:dyDescent="0.25">
      <c r="A1178">
        <v>1177</v>
      </c>
      <c r="D1178">
        <v>83.827944000000002</v>
      </c>
      <c r="E1178" s="3">
        <v>2</v>
      </c>
      <c r="F1178">
        <v>81.531421000000009</v>
      </c>
      <c r="G1178" s="4">
        <v>3</v>
      </c>
      <c r="H1178">
        <v>83.126958000000002</v>
      </c>
      <c r="I1178" s="5">
        <v>4</v>
      </c>
      <c r="P1178">
        <v>3</v>
      </c>
      <c r="Q1178" t="str">
        <f t="shared" si="19"/>
        <v>234</v>
      </c>
    </row>
    <row r="1179" spans="1:17" x14ac:dyDescent="0.25">
      <c r="A1179">
        <v>1178</v>
      </c>
      <c r="D1179">
        <v>83.827944000000002</v>
      </c>
      <c r="E1179" s="3">
        <v>2</v>
      </c>
      <c r="F1179">
        <v>81.555694000000003</v>
      </c>
      <c r="G1179" s="4">
        <v>3</v>
      </c>
      <c r="H1179">
        <v>83.129174000000006</v>
      </c>
      <c r="I1179" s="5">
        <v>4</v>
      </c>
      <c r="P1179">
        <v>3</v>
      </c>
      <c r="Q1179" t="str">
        <f t="shared" si="19"/>
        <v>234</v>
      </c>
    </row>
    <row r="1180" spans="1:17" x14ac:dyDescent="0.25">
      <c r="A1180">
        <v>1179</v>
      </c>
      <c r="F1180">
        <v>81.496789000000007</v>
      </c>
      <c r="G1180" s="4">
        <v>3</v>
      </c>
      <c r="H1180">
        <v>83.102737000000005</v>
      </c>
      <c r="I1180" s="5">
        <v>4</v>
      </c>
      <c r="P1180">
        <v>2</v>
      </c>
      <c r="Q1180" t="str">
        <f t="shared" si="19"/>
        <v>34</v>
      </c>
    </row>
    <row r="1181" spans="1:17" x14ac:dyDescent="0.25">
      <c r="A1181">
        <v>1180</v>
      </c>
      <c r="F1181">
        <v>81.493130000000008</v>
      </c>
      <c r="G1181" s="4">
        <v>3</v>
      </c>
      <c r="H1181">
        <v>83.091605000000015</v>
      </c>
      <c r="I1181" s="5">
        <v>4</v>
      </c>
      <c r="P1181">
        <v>2</v>
      </c>
      <c r="Q1181" t="str">
        <f t="shared" si="19"/>
        <v>34</v>
      </c>
    </row>
    <row r="1182" spans="1:17" x14ac:dyDescent="0.25">
      <c r="A1182">
        <v>1181</v>
      </c>
      <c r="F1182">
        <v>81.51554800000001</v>
      </c>
      <c r="G1182" s="4">
        <v>3</v>
      </c>
      <c r="H1182">
        <v>83.099438000000006</v>
      </c>
      <c r="I1182" s="5">
        <v>4</v>
      </c>
      <c r="P1182">
        <v>2</v>
      </c>
      <c r="Q1182" t="str">
        <f t="shared" si="19"/>
        <v>34</v>
      </c>
    </row>
    <row r="1183" spans="1:17" x14ac:dyDescent="0.25">
      <c r="A1183">
        <v>1182</v>
      </c>
      <c r="F1183">
        <v>81.495346000000012</v>
      </c>
      <c r="G1183" s="4">
        <v>3</v>
      </c>
      <c r="H1183">
        <v>83.093305000000015</v>
      </c>
      <c r="I1183" s="5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81.523485000000008</v>
      </c>
      <c r="G1184" s="4">
        <v>3</v>
      </c>
      <c r="H1184">
        <v>83.10696200000001</v>
      </c>
      <c r="I1184" s="5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81.611920000000012</v>
      </c>
      <c r="G1185" s="4">
        <v>3</v>
      </c>
      <c r="H1185">
        <v>83.153447</v>
      </c>
      <c r="I1185" s="5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B1186">
        <v>100.919465</v>
      </c>
      <c r="C1186" s="2">
        <v>1</v>
      </c>
      <c r="H1186">
        <v>83.126958000000002</v>
      </c>
      <c r="I1186" s="5">
        <v>4</v>
      </c>
      <c r="P1186">
        <v>2</v>
      </c>
      <c r="Q1186" t="str">
        <f t="shared" si="19"/>
        <v>14</v>
      </c>
    </row>
    <row r="1187" spans="1:17" x14ac:dyDescent="0.25">
      <c r="A1187">
        <v>1186</v>
      </c>
      <c r="B1187">
        <v>100.93116500000001</v>
      </c>
      <c r="C1187" s="2">
        <v>1</v>
      </c>
      <c r="P1187">
        <v>1</v>
      </c>
      <c r="Q1187" t="str">
        <f t="shared" si="19"/>
        <v>1</v>
      </c>
    </row>
    <row r="1188" spans="1:17" x14ac:dyDescent="0.25">
      <c r="A1188">
        <v>1187</v>
      </c>
      <c r="B1188">
        <v>100.91498300000001</v>
      </c>
      <c r="C1188" s="2">
        <v>1</v>
      </c>
      <c r="P1188">
        <v>1</v>
      </c>
      <c r="Q1188" t="str">
        <f t="shared" si="19"/>
        <v>1</v>
      </c>
    </row>
    <row r="1189" spans="1:17" x14ac:dyDescent="0.25">
      <c r="A1189">
        <v>1188</v>
      </c>
      <c r="B1189">
        <v>100.882306</v>
      </c>
      <c r="C1189" s="2">
        <v>1</v>
      </c>
      <c r="P1189">
        <v>1</v>
      </c>
      <c r="Q1189" t="str">
        <f t="shared" si="19"/>
        <v>1</v>
      </c>
    </row>
    <row r="1190" spans="1:17" x14ac:dyDescent="0.25">
      <c r="A1190">
        <v>1189</v>
      </c>
      <c r="B1190">
        <v>100.88926400000001</v>
      </c>
      <c r="C1190" s="2">
        <v>1</v>
      </c>
      <c r="P1190">
        <v>1</v>
      </c>
      <c r="Q1190" t="str">
        <f t="shared" si="19"/>
        <v>1</v>
      </c>
    </row>
    <row r="1191" spans="1:17" x14ac:dyDescent="0.25">
      <c r="A1191">
        <v>1190</v>
      </c>
      <c r="B1191">
        <v>100.911477</v>
      </c>
      <c r="C1191" s="2">
        <v>1</v>
      </c>
      <c r="P1191">
        <v>1</v>
      </c>
      <c r="Q1191" t="str">
        <f t="shared" si="19"/>
        <v>1</v>
      </c>
    </row>
    <row r="1192" spans="1:17" x14ac:dyDescent="0.25">
      <c r="A1192">
        <v>1191</v>
      </c>
      <c r="B1192">
        <v>100.90405800000001</v>
      </c>
      <c r="C1192" s="2">
        <v>1</v>
      </c>
      <c r="P1192">
        <v>1</v>
      </c>
      <c r="Q1192" t="str">
        <f t="shared" si="19"/>
        <v>1</v>
      </c>
    </row>
    <row r="1193" spans="1:17" x14ac:dyDescent="0.25">
      <c r="A1193">
        <v>1192</v>
      </c>
      <c r="B1193">
        <v>100.92039200000001</v>
      </c>
      <c r="C1193" s="2">
        <v>1</v>
      </c>
      <c r="D1193">
        <v>106.929427</v>
      </c>
      <c r="E1193" s="3">
        <v>2</v>
      </c>
      <c r="P1193">
        <v>2</v>
      </c>
      <c r="Q1193" t="str">
        <f t="shared" si="19"/>
        <v>12</v>
      </c>
    </row>
    <row r="1194" spans="1:17" x14ac:dyDescent="0.25">
      <c r="A1194">
        <v>1193</v>
      </c>
      <c r="B1194">
        <v>100.919465</v>
      </c>
      <c r="C1194" s="2">
        <v>1</v>
      </c>
      <c r="D1194">
        <v>106.93973099999999</v>
      </c>
      <c r="E1194" s="3">
        <v>2</v>
      </c>
      <c r="P1194">
        <v>2</v>
      </c>
      <c r="Q1194" t="str">
        <f t="shared" si="19"/>
        <v>12</v>
      </c>
    </row>
    <row r="1195" spans="1:17" x14ac:dyDescent="0.25">
      <c r="A1195">
        <v>1194</v>
      </c>
      <c r="B1195">
        <v>100.919465</v>
      </c>
      <c r="C1195" s="2">
        <v>1</v>
      </c>
      <c r="D1195">
        <v>106.935249</v>
      </c>
      <c r="E1195" s="3">
        <v>2</v>
      </c>
      <c r="P1195">
        <v>2</v>
      </c>
      <c r="Q1195" t="str">
        <f t="shared" si="19"/>
        <v>12</v>
      </c>
    </row>
    <row r="1196" spans="1:17" x14ac:dyDescent="0.25">
      <c r="A1196">
        <v>1195</v>
      </c>
      <c r="D1196">
        <v>106.924014</v>
      </c>
      <c r="E1196" s="3">
        <v>2</v>
      </c>
      <c r="P1196">
        <v>1</v>
      </c>
      <c r="Q1196" t="str">
        <f t="shared" si="19"/>
        <v>2</v>
      </c>
    </row>
    <row r="1197" spans="1:17" x14ac:dyDescent="0.25">
      <c r="A1197">
        <v>1196</v>
      </c>
      <c r="D1197">
        <v>106.91514900000001</v>
      </c>
      <c r="E1197" s="3">
        <v>2</v>
      </c>
      <c r="P1197">
        <v>1</v>
      </c>
      <c r="Q1197" t="str">
        <f t="shared" si="19"/>
        <v>2</v>
      </c>
    </row>
    <row r="1198" spans="1:17" x14ac:dyDescent="0.25">
      <c r="A1198">
        <v>1197</v>
      </c>
      <c r="D1198">
        <v>106.981731</v>
      </c>
      <c r="E1198" s="3">
        <v>2</v>
      </c>
      <c r="P1198">
        <v>1</v>
      </c>
      <c r="Q1198" t="str">
        <f t="shared" si="19"/>
        <v>2</v>
      </c>
    </row>
    <row r="1199" spans="1:17" x14ac:dyDescent="0.25">
      <c r="A1199">
        <v>1198</v>
      </c>
      <c r="D1199">
        <v>106.929427</v>
      </c>
      <c r="E1199" s="3">
        <v>2</v>
      </c>
      <c r="P1199">
        <v>1</v>
      </c>
      <c r="Q1199" t="str">
        <f t="shared" si="19"/>
        <v>2</v>
      </c>
    </row>
    <row r="1200" spans="1:17" x14ac:dyDescent="0.25">
      <c r="A1200">
        <v>1199</v>
      </c>
      <c r="D1200">
        <v>106.929427</v>
      </c>
      <c r="E1200" s="3">
        <v>2</v>
      </c>
      <c r="F1200">
        <v>106.490859</v>
      </c>
      <c r="G1200" s="4">
        <v>3</v>
      </c>
      <c r="P1200">
        <v>2</v>
      </c>
      <c r="Q1200" t="str">
        <f t="shared" si="19"/>
        <v>23</v>
      </c>
    </row>
    <row r="1201" spans="1:17" x14ac:dyDescent="0.25">
      <c r="A1201">
        <v>1200</v>
      </c>
      <c r="F1201">
        <v>106.481326</v>
      </c>
      <c r="G1201" s="4">
        <v>3</v>
      </c>
      <c r="H1201">
        <v>107.62474400000001</v>
      </c>
      <c r="I1201" s="5">
        <v>4</v>
      </c>
      <c r="P1201">
        <v>2</v>
      </c>
      <c r="Q1201" t="str">
        <f t="shared" si="19"/>
        <v>34</v>
      </c>
    </row>
    <row r="1202" spans="1:17" x14ac:dyDescent="0.25">
      <c r="A1202">
        <v>1201</v>
      </c>
      <c r="F1202">
        <v>106.51827600000001</v>
      </c>
      <c r="G1202" s="4">
        <v>3</v>
      </c>
      <c r="H1202">
        <v>107.65622999999999</v>
      </c>
      <c r="I1202" s="5">
        <v>4</v>
      </c>
      <c r="P1202">
        <v>2</v>
      </c>
      <c r="Q1202" t="str">
        <f t="shared" si="19"/>
        <v>34</v>
      </c>
    </row>
    <row r="1203" spans="1:17" x14ac:dyDescent="0.25">
      <c r="A1203">
        <v>1202</v>
      </c>
      <c r="F1203">
        <v>106.477153</v>
      </c>
      <c r="G1203" s="4">
        <v>3</v>
      </c>
      <c r="H1203">
        <v>107.635459</v>
      </c>
      <c r="I1203" s="5">
        <v>4</v>
      </c>
      <c r="P1203">
        <v>2</v>
      </c>
      <c r="Q1203" t="str">
        <f t="shared" si="19"/>
        <v>34</v>
      </c>
    </row>
    <row r="1204" spans="1:17" x14ac:dyDescent="0.25">
      <c r="A1204">
        <v>1203</v>
      </c>
      <c r="F1204">
        <v>106.493797</v>
      </c>
      <c r="G1204" s="4">
        <v>3</v>
      </c>
      <c r="H1204">
        <v>107.59608800000001</v>
      </c>
      <c r="I1204" s="5">
        <v>4</v>
      </c>
      <c r="P1204">
        <v>2</v>
      </c>
      <c r="Q1204" t="str">
        <f t="shared" si="19"/>
        <v>34</v>
      </c>
    </row>
    <row r="1205" spans="1:17" x14ac:dyDescent="0.25">
      <c r="A1205">
        <v>1204</v>
      </c>
      <c r="F1205">
        <v>106.489982</v>
      </c>
      <c r="G1205" s="4">
        <v>3</v>
      </c>
      <c r="H1205">
        <v>107.606033</v>
      </c>
      <c r="I1205" s="5">
        <v>4</v>
      </c>
      <c r="P1205">
        <v>2</v>
      </c>
      <c r="Q1205" t="str">
        <f t="shared" si="19"/>
        <v>34</v>
      </c>
    </row>
    <row r="1206" spans="1:17" x14ac:dyDescent="0.25">
      <c r="A1206">
        <v>1205</v>
      </c>
      <c r="F1206">
        <v>106.52358599999999</v>
      </c>
      <c r="G1206" s="4">
        <v>3</v>
      </c>
      <c r="H1206">
        <v>107.628604</v>
      </c>
      <c r="I1206" s="5">
        <v>4</v>
      </c>
      <c r="P1206">
        <v>2</v>
      </c>
      <c r="Q1206" t="str">
        <f t="shared" si="19"/>
        <v>34</v>
      </c>
    </row>
    <row r="1207" spans="1:17" x14ac:dyDescent="0.25">
      <c r="A1207">
        <v>1206</v>
      </c>
      <c r="F1207">
        <v>106.505134</v>
      </c>
      <c r="G1207" s="4">
        <v>3</v>
      </c>
      <c r="H1207">
        <v>107.627059</v>
      </c>
      <c r="I1207" s="5">
        <v>4</v>
      </c>
      <c r="P1207">
        <v>2</v>
      </c>
      <c r="Q1207" t="str">
        <f t="shared" si="19"/>
        <v>34</v>
      </c>
    </row>
    <row r="1208" spans="1:17" x14ac:dyDescent="0.25">
      <c r="A1208">
        <v>1207</v>
      </c>
      <c r="F1208">
        <v>106.490859</v>
      </c>
      <c r="G1208" s="4">
        <v>3</v>
      </c>
      <c r="H1208">
        <v>107.62474400000001</v>
      </c>
      <c r="I1208" s="5">
        <v>4</v>
      </c>
      <c r="P1208">
        <v>2</v>
      </c>
      <c r="Q1208" t="str">
        <f t="shared" si="19"/>
        <v>34</v>
      </c>
    </row>
    <row r="1209" spans="1:17" x14ac:dyDescent="0.25">
      <c r="A1209">
        <v>1208</v>
      </c>
      <c r="B1209">
        <v>125.87236000000001</v>
      </c>
      <c r="C1209" s="2">
        <v>1</v>
      </c>
      <c r="P1209">
        <v>1</v>
      </c>
      <c r="Q1209" t="str">
        <f t="shared" si="19"/>
        <v>1</v>
      </c>
    </row>
    <row r="1210" spans="1:17" x14ac:dyDescent="0.25">
      <c r="A1210">
        <v>1209</v>
      </c>
      <c r="B1210">
        <v>125.95259799999999</v>
      </c>
      <c r="C1210" s="2">
        <v>1</v>
      </c>
      <c r="P1210">
        <v>1</v>
      </c>
      <c r="Q1210" t="str">
        <f t="shared" si="19"/>
        <v>1</v>
      </c>
    </row>
    <row r="1211" spans="1:17" x14ac:dyDescent="0.25">
      <c r="A1211">
        <v>1210</v>
      </c>
      <c r="B1211">
        <v>125.884933</v>
      </c>
      <c r="C1211" s="2">
        <v>1</v>
      </c>
      <c r="P1211">
        <v>1</v>
      </c>
      <c r="Q1211" t="str">
        <f t="shared" si="19"/>
        <v>1</v>
      </c>
    </row>
    <row r="1212" spans="1:17" x14ac:dyDescent="0.25">
      <c r="A1212">
        <v>1211</v>
      </c>
      <c r="B1212">
        <v>125.893024</v>
      </c>
      <c r="C1212" s="2">
        <v>1</v>
      </c>
      <c r="P1212">
        <v>1</v>
      </c>
      <c r="Q1212" t="str">
        <f t="shared" si="19"/>
        <v>1</v>
      </c>
    </row>
    <row r="1213" spans="1:17" x14ac:dyDescent="0.25">
      <c r="A1213">
        <v>1212</v>
      </c>
      <c r="B1213">
        <v>125.952956</v>
      </c>
      <c r="C1213" s="2">
        <v>1</v>
      </c>
      <c r="P1213">
        <v>1</v>
      </c>
      <c r="Q1213" t="str">
        <f t="shared" si="19"/>
        <v>1</v>
      </c>
    </row>
    <row r="1214" spans="1:17" x14ac:dyDescent="0.25">
      <c r="A1214">
        <v>1213</v>
      </c>
      <c r="B1214">
        <v>126.01871800000001</v>
      </c>
      <c r="C1214" s="2">
        <v>1</v>
      </c>
      <c r="D1214">
        <v>131.931892</v>
      </c>
      <c r="E1214" s="3">
        <v>2</v>
      </c>
      <c r="P1214">
        <v>2</v>
      </c>
      <c r="Q1214" t="str">
        <f t="shared" si="19"/>
        <v>12</v>
      </c>
    </row>
    <row r="1215" spans="1:17" x14ac:dyDescent="0.25">
      <c r="A1215">
        <v>1214</v>
      </c>
      <c r="B1215">
        <v>126.05134100000001</v>
      </c>
      <c r="C1215" s="2">
        <v>1</v>
      </c>
      <c r="D1215">
        <v>131.912826</v>
      </c>
      <c r="E1215" s="3">
        <v>2</v>
      </c>
      <c r="P1215">
        <v>2</v>
      </c>
      <c r="Q1215" t="str">
        <f t="shared" si="19"/>
        <v>12</v>
      </c>
    </row>
    <row r="1216" spans="1:17" x14ac:dyDescent="0.25">
      <c r="A1216">
        <v>1215</v>
      </c>
      <c r="B1216">
        <v>125.87236000000001</v>
      </c>
      <c r="C1216" s="2">
        <v>1</v>
      </c>
      <c r="D1216">
        <v>131.966117</v>
      </c>
      <c r="E1216" s="3">
        <v>2</v>
      </c>
      <c r="P1216">
        <v>2</v>
      </c>
      <c r="Q1216" t="str">
        <f t="shared" si="19"/>
        <v>12</v>
      </c>
    </row>
    <row r="1217" spans="1:17" x14ac:dyDescent="0.25">
      <c r="A1217">
        <v>1216</v>
      </c>
      <c r="D1217">
        <v>131.951019</v>
      </c>
      <c r="E1217" s="3">
        <v>2</v>
      </c>
      <c r="P1217">
        <v>1</v>
      </c>
      <c r="Q1217" t="str">
        <f t="shared" si="19"/>
        <v>2</v>
      </c>
    </row>
    <row r="1218" spans="1:17" x14ac:dyDescent="0.25">
      <c r="A1218">
        <v>1217</v>
      </c>
      <c r="D1218">
        <v>131.956943</v>
      </c>
      <c r="E1218" s="3">
        <v>2</v>
      </c>
      <c r="P1218">
        <v>1</v>
      </c>
      <c r="Q1218" t="str">
        <f t="shared" ref="Q1218:Q1281" si="20">CONCATENATE(C1218,E1218,G1218,I1218)</f>
        <v>2</v>
      </c>
    </row>
    <row r="1219" spans="1:17" x14ac:dyDescent="0.25">
      <c r="A1219">
        <v>1218</v>
      </c>
      <c r="D1219">
        <v>131.91380599999999</v>
      </c>
      <c r="E1219" s="3">
        <v>2</v>
      </c>
      <c r="P1219">
        <v>1</v>
      </c>
      <c r="Q1219" t="str">
        <f t="shared" si="20"/>
        <v>2</v>
      </c>
    </row>
    <row r="1220" spans="1:17" x14ac:dyDescent="0.25">
      <c r="A1220">
        <v>1219</v>
      </c>
      <c r="D1220">
        <v>131.90515099999999</v>
      </c>
      <c r="E1220" s="3">
        <v>2</v>
      </c>
      <c r="P1220">
        <v>1</v>
      </c>
      <c r="Q1220" t="str">
        <f t="shared" si="20"/>
        <v>2</v>
      </c>
    </row>
    <row r="1221" spans="1:17" x14ac:dyDescent="0.25">
      <c r="A1221">
        <v>1220</v>
      </c>
      <c r="D1221">
        <v>131.931892</v>
      </c>
      <c r="E1221" s="3">
        <v>2</v>
      </c>
      <c r="P1221">
        <v>1</v>
      </c>
      <c r="Q1221" t="str">
        <f t="shared" si="20"/>
        <v>2</v>
      </c>
    </row>
    <row r="1222" spans="1:17" x14ac:dyDescent="0.25">
      <c r="A1222">
        <v>1221</v>
      </c>
      <c r="D1222">
        <v>131.901645</v>
      </c>
      <c r="E1222" s="3">
        <v>2</v>
      </c>
      <c r="F1222">
        <v>131.493381</v>
      </c>
      <c r="G1222" s="4">
        <v>3</v>
      </c>
      <c r="P1222">
        <v>2</v>
      </c>
      <c r="Q1222" t="str">
        <f t="shared" si="20"/>
        <v>23</v>
      </c>
    </row>
    <row r="1223" spans="1:17" x14ac:dyDescent="0.25">
      <c r="A1223">
        <v>1222</v>
      </c>
      <c r="F1223">
        <v>131.51456400000001</v>
      </c>
      <c r="G1223" s="4">
        <v>3</v>
      </c>
      <c r="H1223">
        <v>132.661945</v>
      </c>
      <c r="I1223" s="5">
        <v>4</v>
      </c>
      <c r="P1223">
        <v>2</v>
      </c>
      <c r="Q1223" t="str">
        <f t="shared" si="20"/>
        <v>34</v>
      </c>
    </row>
    <row r="1224" spans="1:17" x14ac:dyDescent="0.25">
      <c r="A1224">
        <v>1223</v>
      </c>
      <c r="F1224">
        <v>131.55362600000001</v>
      </c>
      <c r="G1224" s="4">
        <v>3</v>
      </c>
      <c r="H1224">
        <v>132.661945</v>
      </c>
      <c r="I1224" s="5">
        <v>4</v>
      </c>
      <c r="P1224">
        <v>2</v>
      </c>
      <c r="Q1224" t="str">
        <f t="shared" si="20"/>
        <v>34</v>
      </c>
    </row>
    <row r="1225" spans="1:17" x14ac:dyDescent="0.25">
      <c r="A1225">
        <v>1224</v>
      </c>
      <c r="F1225">
        <v>131.511112</v>
      </c>
      <c r="G1225" s="4">
        <v>3</v>
      </c>
      <c r="H1225">
        <v>132.705489</v>
      </c>
      <c r="I1225" s="5">
        <v>4</v>
      </c>
      <c r="P1225">
        <v>2</v>
      </c>
      <c r="Q1225" t="str">
        <f t="shared" si="20"/>
        <v>34</v>
      </c>
    </row>
    <row r="1226" spans="1:17" x14ac:dyDescent="0.25">
      <c r="A1226">
        <v>1225</v>
      </c>
      <c r="F1226">
        <v>131.51971700000001</v>
      </c>
      <c r="G1226" s="4">
        <v>3</v>
      </c>
      <c r="H1226">
        <v>132.67848900000001</v>
      </c>
      <c r="I1226" s="5">
        <v>4</v>
      </c>
      <c r="P1226">
        <v>2</v>
      </c>
      <c r="Q1226" t="str">
        <f t="shared" si="20"/>
        <v>34</v>
      </c>
    </row>
    <row r="1227" spans="1:17" x14ac:dyDescent="0.25">
      <c r="A1227">
        <v>1226</v>
      </c>
      <c r="F1227">
        <v>131.53409099999999</v>
      </c>
      <c r="G1227" s="4">
        <v>3</v>
      </c>
      <c r="H1227">
        <v>132.69240500000001</v>
      </c>
      <c r="I1227" s="5">
        <v>4</v>
      </c>
      <c r="P1227">
        <v>2</v>
      </c>
      <c r="Q1227" t="str">
        <f t="shared" si="20"/>
        <v>34</v>
      </c>
    </row>
    <row r="1228" spans="1:17" x14ac:dyDescent="0.25">
      <c r="A1228">
        <v>1227</v>
      </c>
      <c r="F1228">
        <v>131.57872700000001</v>
      </c>
      <c r="G1228" s="4">
        <v>3</v>
      </c>
      <c r="H1228">
        <v>132.71317200000001</v>
      </c>
      <c r="I1228" s="5">
        <v>4</v>
      </c>
      <c r="P1228">
        <v>2</v>
      </c>
      <c r="Q1228" t="str">
        <f t="shared" si="20"/>
        <v>34</v>
      </c>
    </row>
    <row r="1229" spans="1:17" x14ac:dyDescent="0.25">
      <c r="A1229">
        <v>1228</v>
      </c>
      <c r="F1229">
        <v>131.58903100000001</v>
      </c>
      <c r="G1229" s="4">
        <v>3</v>
      </c>
      <c r="H1229">
        <v>132.797641</v>
      </c>
      <c r="I1229" s="5">
        <v>4</v>
      </c>
      <c r="P1229">
        <v>2</v>
      </c>
      <c r="Q1229" t="str">
        <f t="shared" si="20"/>
        <v>34</v>
      </c>
    </row>
    <row r="1230" spans="1:17" x14ac:dyDescent="0.25">
      <c r="A1230">
        <v>1229</v>
      </c>
      <c r="F1230">
        <v>131.493381</v>
      </c>
      <c r="G1230" s="4">
        <v>3</v>
      </c>
      <c r="H1230">
        <v>132.661945</v>
      </c>
      <c r="I1230" s="5">
        <v>4</v>
      </c>
      <c r="P1230">
        <v>2</v>
      </c>
      <c r="Q1230" t="str">
        <f t="shared" si="20"/>
        <v>34</v>
      </c>
    </row>
    <row r="1231" spans="1:17" x14ac:dyDescent="0.25">
      <c r="A1231">
        <v>1230</v>
      </c>
      <c r="B1231">
        <v>158.212265</v>
      </c>
      <c r="C1231" s="2">
        <v>1</v>
      </c>
      <c r="P1231">
        <v>1</v>
      </c>
      <c r="Q1231" t="str">
        <f t="shared" si="20"/>
        <v>1</v>
      </c>
    </row>
    <row r="1232" spans="1:17" x14ac:dyDescent="0.25">
      <c r="A1232">
        <v>1231</v>
      </c>
      <c r="B1232">
        <v>158.212265</v>
      </c>
      <c r="C1232" s="2">
        <v>1</v>
      </c>
      <c r="P1232">
        <v>1</v>
      </c>
      <c r="Q1232" t="str">
        <f t="shared" si="20"/>
        <v>1</v>
      </c>
    </row>
    <row r="1233" spans="1:17" x14ac:dyDescent="0.25">
      <c r="A1233">
        <v>1232</v>
      </c>
      <c r="B1233">
        <v>158.189483</v>
      </c>
      <c r="C1233" s="2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158.21705900000001</v>
      </c>
      <c r="C1234" s="2">
        <v>1</v>
      </c>
      <c r="P1234">
        <v>1</v>
      </c>
      <c r="Q1234" t="str">
        <f t="shared" si="20"/>
        <v>1</v>
      </c>
    </row>
    <row r="1235" spans="1:17" x14ac:dyDescent="0.25">
      <c r="A1235">
        <v>1234</v>
      </c>
      <c r="B1235">
        <v>158.23226499999998</v>
      </c>
      <c r="C1235" s="2">
        <v>1</v>
      </c>
      <c r="P1235">
        <v>1</v>
      </c>
      <c r="Q1235" t="str">
        <f t="shared" si="20"/>
        <v>1</v>
      </c>
    </row>
    <row r="1236" spans="1:17" x14ac:dyDescent="0.25">
      <c r="A1236">
        <v>1235</v>
      </c>
      <c r="B1236">
        <v>158.23226499999998</v>
      </c>
      <c r="C1236" s="2">
        <v>1</v>
      </c>
      <c r="D1236">
        <v>162.692904</v>
      </c>
      <c r="E1236" s="3">
        <v>2</v>
      </c>
      <c r="P1236">
        <v>2</v>
      </c>
      <c r="Q1236" t="str">
        <f t="shared" si="20"/>
        <v>12</v>
      </c>
    </row>
    <row r="1237" spans="1:17" x14ac:dyDescent="0.25">
      <c r="A1237">
        <v>1236</v>
      </c>
      <c r="B1237">
        <v>158.15139199999999</v>
      </c>
      <c r="C1237" s="2">
        <v>1</v>
      </c>
      <c r="D1237">
        <v>162.65270000000001</v>
      </c>
      <c r="E1237" s="3">
        <v>2</v>
      </c>
      <c r="P1237">
        <v>2</v>
      </c>
      <c r="Q1237" t="str">
        <f t="shared" si="20"/>
        <v>12</v>
      </c>
    </row>
    <row r="1238" spans="1:17" x14ac:dyDescent="0.25">
      <c r="A1238">
        <v>1237</v>
      </c>
      <c r="B1238">
        <v>158.212265</v>
      </c>
      <c r="C1238" s="2">
        <v>1</v>
      </c>
      <c r="D1238">
        <v>162.69898699999999</v>
      </c>
      <c r="E1238" s="3">
        <v>2</v>
      </c>
      <c r="P1238">
        <v>2</v>
      </c>
      <c r="Q1238" t="str">
        <f t="shared" si="20"/>
        <v>12</v>
      </c>
    </row>
    <row r="1239" spans="1:17" x14ac:dyDescent="0.25">
      <c r="A1239">
        <v>1238</v>
      </c>
      <c r="B1239">
        <v>158.212265</v>
      </c>
      <c r="C1239" s="2">
        <v>1</v>
      </c>
      <c r="D1239">
        <v>162.72552999999999</v>
      </c>
      <c r="E1239" s="3">
        <v>2</v>
      </c>
      <c r="P1239">
        <v>2</v>
      </c>
      <c r="Q1239" t="str">
        <f t="shared" si="20"/>
        <v>12</v>
      </c>
    </row>
    <row r="1240" spans="1:17" x14ac:dyDescent="0.25">
      <c r="A1240">
        <v>1239</v>
      </c>
      <c r="D1240">
        <v>162.686564</v>
      </c>
      <c r="E1240" s="3">
        <v>2</v>
      </c>
      <c r="P1240">
        <v>1</v>
      </c>
      <c r="Q1240" t="str">
        <f t="shared" si="20"/>
        <v>2</v>
      </c>
    </row>
    <row r="1241" spans="1:17" x14ac:dyDescent="0.25">
      <c r="A1241">
        <v>1240</v>
      </c>
      <c r="D1241">
        <v>162.69646</v>
      </c>
      <c r="E1241" s="3">
        <v>2</v>
      </c>
      <c r="P1241">
        <v>1</v>
      </c>
      <c r="Q1241" t="str">
        <f t="shared" si="20"/>
        <v>2</v>
      </c>
    </row>
    <row r="1242" spans="1:17" x14ac:dyDescent="0.25">
      <c r="A1242">
        <v>1241</v>
      </c>
      <c r="D1242">
        <v>162.714448</v>
      </c>
      <c r="E1242" s="3">
        <v>2</v>
      </c>
      <c r="P1242">
        <v>1</v>
      </c>
      <c r="Q1242" t="str">
        <f t="shared" si="20"/>
        <v>2</v>
      </c>
    </row>
    <row r="1243" spans="1:17" x14ac:dyDescent="0.25">
      <c r="A1243">
        <v>1242</v>
      </c>
      <c r="D1243">
        <v>162.692904</v>
      </c>
      <c r="E1243" s="3">
        <v>2</v>
      </c>
      <c r="P1243">
        <v>1</v>
      </c>
      <c r="Q1243" t="str">
        <f t="shared" si="20"/>
        <v>2</v>
      </c>
    </row>
    <row r="1244" spans="1:17" x14ac:dyDescent="0.25">
      <c r="A1244">
        <v>1243</v>
      </c>
      <c r="F1244">
        <v>163.03530799999999</v>
      </c>
      <c r="G1244" s="4">
        <v>3</v>
      </c>
      <c r="H1244">
        <v>163.55074500000001</v>
      </c>
      <c r="I1244" s="5">
        <v>4</v>
      </c>
      <c r="P1244">
        <v>2</v>
      </c>
      <c r="Q1244" t="str">
        <f t="shared" si="20"/>
        <v>34</v>
      </c>
    </row>
    <row r="1245" spans="1:17" x14ac:dyDescent="0.25">
      <c r="A1245">
        <v>1244</v>
      </c>
      <c r="F1245">
        <v>163.01546300000001</v>
      </c>
      <c r="G1245" s="4">
        <v>3</v>
      </c>
      <c r="H1245">
        <v>163.40961799999999</v>
      </c>
      <c r="I1245" s="5">
        <v>4</v>
      </c>
      <c r="P1245">
        <v>2</v>
      </c>
      <c r="Q1245" t="str">
        <f t="shared" si="20"/>
        <v>34</v>
      </c>
    </row>
    <row r="1246" spans="1:17" x14ac:dyDescent="0.25">
      <c r="A1246">
        <v>1245</v>
      </c>
      <c r="F1246">
        <v>162.958405</v>
      </c>
      <c r="G1246" s="4">
        <v>3</v>
      </c>
      <c r="H1246">
        <v>163.49827299999998</v>
      </c>
      <c r="I1246" s="5">
        <v>4</v>
      </c>
      <c r="P1246">
        <v>2</v>
      </c>
      <c r="Q1246" t="str">
        <f t="shared" si="20"/>
        <v>34</v>
      </c>
    </row>
    <row r="1247" spans="1:17" x14ac:dyDescent="0.25">
      <c r="A1247">
        <v>1246</v>
      </c>
      <c r="F1247">
        <v>162.95881700000001</v>
      </c>
      <c r="G1247" s="4">
        <v>3</v>
      </c>
      <c r="H1247">
        <v>163.46049199999999</v>
      </c>
      <c r="I1247" s="5">
        <v>4</v>
      </c>
      <c r="P1247">
        <v>2</v>
      </c>
      <c r="Q1247" t="str">
        <f t="shared" si="20"/>
        <v>34</v>
      </c>
    </row>
    <row r="1248" spans="1:17" x14ac:dyDescent="0.25">
      <c r="A1248">
        <v>1247</v>
      </c>
      <c r="F1248">
        <v>162.95021</v>
      </c>
      <c r="G1248" s="4">
        <v>3</v>
      </c>
      <c r="H1248">
        <v>163.440957</v>
      </c>
      <c r="I1248" s="5">
        <v>4</v>
      </c>
      <c r="P1248">
        <v>2</v>
      </c>
      <c r="Q1248" t="str">
        <f t="shared" si="20"/>
        <v>34</v>
      </c>
    </row>
    <row r="1249" spans="1:17" x14ac:dyDescent="0.25">
      <c r="A1249">
        <v>1248</v>
      </c>
      <c r="F1249">
        <v>162.90809999999999</v>
      </c>
      <c r="G1249" s="4">
        <v>3</v>
      </c>
      <c r="H1249">
        <v>163.47018300000002</v>
      </c>
      <c r="I1249" s="5">
        <v>4</v>
      </c>
      <c r="P1249">
        <v>2</v>
      </c>
      <c r="Q1249" t="str">
        <f t="shared" si="20"/>
        <v>34</v>
      </c>
    </row>
    <row r="1250" spans="1:17" x14ac:dyDescent="0.25">
      <c r="A1250">
        <v>1249</v>
      </c>
      <c r="F1250">
        <v>162.88274000000001</v>
      </c>
      <c r="G1250" s="4">
        <v>3</v>
      </c>
      <c r="H1250">
        <v>163.55074500000001</v>
      </c>
      <c r="I1250" s="5">
        <v>4</v>
      </c>
      <c r="P1250">
        <v>2</v>
      </c>
      <c r="Q1250" t="str">
        <f t="shared" si="20"/>
        <v>34</v>
      </c>
    </row>
    <row r="1251" spans="1:17" x14ac:dyDescent="0.25">
      <c r="A1251">
        <v>1250</v>
      </c>
      <c r="F1251">
        <v>163.03530799999999</v>
      </c>
      <c r="G1251" s="4">
        <v>3</v>
      </c>
      <c r="H1251">
        <v>163.55074500000001</v>
      </c>
      <c r="I1251" s="5">
        <v>4</v>
      </c>
      <c r="P1251">
        <v>2</v>
      </c>
      <c r="Q1251" t="str">
        <f t="shared" si="20"/>
        <v>34</v>
      </c>
    </row>
    <row r="1252" spans="1:17" x14ac:dyDescent="0.25">
      <c r="A1252">
        <v>1251</v>
      </c>
      <c r="P1252">
        <v>0</v>
      </c>
      <c r="Q1252" t="str">
        <f t="shared" si="20"/>
        <v/>
      </c>
    </row>
    <row r="1253" spans="1:17" x14ac:dyDescent="0.25">
      <c r="A1253">
        <v>1252</v>
      </c>
      <c r="P1253">
        <v>0</v>
      </c>
      <c r="Q1253" t="str">
        <f t="shared" si="20"/>
        <v/>
      </c>
    </row>
    <row r="1254" spans="1:17" x14ac:dyDescent="0.25">
      <c r="A1254">
        <v>1253</v>
      </c>
      <c r="B1254">
        <v>183.39072300000001</v>
      </c>
      <c r="C1254" s="2">
        <v>1</v>
      </c>
      <c r="P1254">
        <v>1</v>
      </c>
      <c r="Q1254" t="str">
        <f t="shared" si="20"/>
        <v>1</v>
      </c>
    </row>
    <row r="1255" spans="1:17" x14ac:dyDescent="0.25">
      <c r="A1255">
        <v>1254</v>
      </c>
      <c r="B1255">
        <v>183.34835699999999</v>
      </c>
      <c r="C1255" s="2">
        <v>1</v>
      </c>
      <c r="P1255">
        <v>1</v>
      </c>
      <c r="Q1255" t="str">
        <f t="shared" si="20"/>
        <v>1</v>
      </c>
    </row>
    <row r="1256" spans="1:17" x14ac:dyDescent="0.25">
      <c r="A1256">
        <v>1255</v>
      </c>
      <c r="B1256">
        <v>183.40293700000001</v>
      </c>
      <c r="C1256" s="2">
        <v>1</v>
      </c>
      <c r="P1256">
        <v>1</v>
      </c>
      <c r="Q1256" t="str">
        <f t="shared" si="20"/>
        <v>1</v>
      </c>
    </row>
    <row r="1257" spans="1:17" x14ac:dyDescent="0.25">
      <c r="A1257">
        <v>1256</v>
      </c>
      <c r="B1257">
        <v>183.38448600000001</v>
      </c>
      <c r="C1257" s="2">
        <v>1</v>
      </c>
      <c r="D1257">
        <v>188.130988</v>
      </c>
      <c r="E1257" s="3">
        <v>2</v>
      </c>
      <c r="P1257">
        <v>2</v>
      </c>
      <c r="Q1257" t="str">
        <f t="shared" si="20"/>
        <v>12</v>
      </c>
    </row>
    <row r="1258" spans="1:17" x14ac:dyDescent="0.25">
      <c r="A1258">
        <v>1257</v>
      </c>
      <c r="B1258">
        <v>183.394385</v>
      </c>
      <c r="C1258" s="2">
        <v>1</v>
      </c>
      <c r="D1258">
        <v>188.10763800000001</v>
      </c>
      <c r="E1258" s="3">
        <v>2</v>
      </c>
      <c r="P1258">
        <v>2</v>
      </c>
      <c r="Q1258" t="str">
        <f t="shared" si="20"/>
        <v>12</v>
      </c>
    </row>
    <row r="1259" spans="1:17" x14ac:dyDescent="0.25">
      <c r="A1259">
        <v>1258</v>
      </c>
      <c r="B1259">
        <v>183.39072300000001</v>
      </c>
      <c r="C1259" s="2">
        <v>1</v>
      </c>
      <c r="D1259">
        <v>188.02594199999999</v>
      </c>
      <c r="E1259" s="3">
        <v>2</v>
      </c>
      <c r="P1259">
        <v>2</v>
      </c>
      <c r="Q1259" t="str">
        <f t="shared" si="20"/>
        <v>12</v>
      </c>
    </row>
    <row r="1260" spans="1:17" x14ac:dyDescent="0.25">
      <c r="A1260">
        <v>1259</v>
      </c>
      <c r="B1260">
        <v>183.39072300000001</v>
      </c>
      <c r="C1260" s="2">
        <v>1</v>
      </c>
      <c r="D1260">
        <v>188.104907</v>
      </c>
      <c r="E1260" s="3">
        <v>2</v>
      </c>
      <c r="P1260">
        <v>2</v>
      </c>
      <c r="Q1260" t="str">
        <f t="shared" si="20"/>
        <v>12</v>
      </c>
    </row>
    <row r="1261" spans="1:17" x14ac:dyDescent="0.25">
      <c r="A1261">
        <v>1260</v>
      </c>
      <c r="D1261">
        <v>188.130934</v>
      </c>
      <c r="E1261" s="3">
        <v>2</v>
      </c>
      <c r="P1261">
        <v>1</v>
      </c>
      <c r="Q1261" t="str">
        <f t="shared" si="20"/>
        <v>2</v>
      </c>
    </row>
    <row r="1262" spans="1:17" x14ac:dyDescent="0.25">
      <c r="A1262">
        <v>1261</v>
      </c>
      <c r="D1262">
        <v>188.094233</v>
      </c>
      <c r="E1262" s="3">
        <v>2</v>
      </c>
      <c r="P1262">
        <v>1</v>
      </c>
      <c r="Q1262" t="str">
        <f t="shared" si="20"/>
        <v>2</v>
      </c>
    </row>
    <row r="1263" spans="1:17" x14ac:dyDescent="0.25">
      <c r="A1263">
        <v>1262</v>
      </c>
      <c r="D1263">
        <v>188.11542</v>
      </c>
      <c r="E1263" s="3">
        <v>2</v>
      </c>
      <c r="P1263">
        <v>1</v>
      </c>
      <c r="Q1263" t="str">
        <f t="shared" si="20"/>
        <v>2</v>
      </c>
    </row>
    <row r="1264" spans="1:17" x14ac:dyDescent="0.25">
      <c r="A1264">
        <v>1263</v>
      </c>
      <c r="D1264">
        <v>188.130988</v>
      </c>
      <c r="E1264" s="3">
        <v>2</v>
      </c>
      <c r="P1264">
        <v>1</v>
      </c>
      <c r="Q1264" t="str">
        <f t="shared" si="20"/>
        <v>2</v>
      </c>
    </row>
    <row r="1265" spans="1:17" x14ac:dyDescent="0.25">
      <c r="A1265">
        <v>1264</v>
      </c>
      <c r="P1265">
        <v>0</v>
      </c>
      <c r="Q1265" t="str">
        <f t="shared" si="20"/>
        <v/>
      </c>
    </row>
    <row r="1266" spans="1:17" x14ac:dyDescent="0.25">
      <c r="A1266">
        <v>1265</v>
      </c>
      <c r="H1266">
        <v>189.892439</v>
      </c>
      <c r="I1266" s="5">
        <v>4</v>
      </c>
      <c r="P1266">
        <v>1</v>
      </c>
      <c r="Q1266" t="str">
        <f t="shared" si="20"/>
        <v>4</v>
      </c>
    </row>
    <row r="1267" spans="1:17" x14ac:dyDescent="0.25">
      <c r="A1267">
        <v>1266</v>
      </c>
      <c r="F1267">
        <v>190.432772</v>
      </c>
      <c r="G1267" s="4">
        <v>3</v>
      </c>
      <c r="H1267">
        <v>189.85300699999999</v>
      </c>
      <c r="I1267" s="5">
        <v>4</v>
      </c>
      <c r="P1267">
        <v>2</v>
      </c>
      <c r="Q1267" t="str">
        <f t="shared" si="20"/>
        <v>34</v>
      </c>
    </row>
    <row r="1268" spans="1:17" x14ac:dyDescent="0.25">
      <c r="A1268">
        <v>1267</v>
      </c>
      <c r="F1268">
        <v>190.451685</v>
      </c>
      <c r="G1268" s="4">
        <v>3</v>
      </c>
      <c r="H1268">
        <v>189.82960700000001</v>
      </c>
      <c r="I1268" s="5">
        <v>4</v>
      </c>
      <c r="P1268">
        <v>2</v>
      </c>
      <c r="Q1268" t="str">
        <f t="shared" si="20"/>
        <v>34</v>
      </c>
    </row>
    <row r="1269" spans="1:17" x14ac:dyDescent="0.25">
      <c r="A1269">
        <v>1268</v>
      </c>
      <c r="F1269">
        <v>190.461997</v>
      </c>
      <c r="G1269" s="4">
        <v>3</v>
      </c>
      <c r="H1269">
        <v>189.84063600000002</v>
      </c>
      <c r="I1269" s="5">
        <v>4</v>
      </c>
      <c r="P1269">
        <v>2</v>
      </c>
      <c r="Q1269" t="str">
        <f t="shared" si="20"/>
        <v>34</v>
      </c>
    </row>
    <row r="1270" spans="1:17" x14ac:dyDescent="0.25">
      <c r="A1270">
        <v>1269</v>
      </c>
      <c r="F1270">
        <v>190.428698</v>
      </c>
      <c r="G1270" s="4">
        <v>3</v>
      </c>
      <c r="H1270">
        <v>189.88094599999999</v>
      </c>
      <c r="I1270" s="5">
        <v>4</v>
      </c>
      <c r="P1270">
        <v>2</v>
      </c>
      <c r="Q1270" t="str">
        <f t="shared" si="20"/>
        <v>34</v>
      </c>
    </row>
    <row r="1271" spans="1:17" x14ac:dyDescent="0.25">
      <c r="A1271">
        <v>1270</v>
      </c>
      <c r="F1271">
        <v>190.46756600000001</v>
      </c>
      <c r="G1271" s="4">
        <v>3</v>
      </c>
      <c r="H1271">
        <v>189.858836</v>
      </c>
      <c r="I1271" s="5">
        <v>4</v>
      </c>
      <c r="P1271">
        <v>2</v>
      </c>
      <c r="Q1271" t="str">
        <f t="shared" si="20"/>
        <v>34</v>
      </c>
    </row>
    <row r="1272" spans="1:17" x14ac:dyDescent="0.25">
      <c r="A1272">
        <v>1271</v>
      </c>
      <c r="F1272">
        <v>190.544726</v>
      </c>
      <c r="G1272" s="4">
        <v>3</v>
      </c>
      <c r="H1272">
        <v>189.88264699999999</v>
      </c>
      <c r="I1272" s="5">
        <v>4</v>
      </c>
      <c r="P1272">
        <v>2</v>
      </c>
      <c r="Q1272" t="str">
        <f t="shared" si="20"/>
        <v>34</v>
      </c>
    </row>
    <row r="1273" spans="1:17" x14ac:dyDescent="0.25">
      <c r="A1273">
        <v>1272</v>
      </c>
      <c r="F1273">
        <v>190.432772</v>
      </c>
      <c r="G1273" s="4">
        <v>3</v>
      </c>
      <c r="H1273">
        <v>189.86630500000001</v>
      </c>
      <c r="I1273" s="5">
        <v>4</v>
      </c>
      <c r="P1273">
        <v>2</v>
      </c>
      <c r="Q1273" t="str">
        <f t="shared" si="20"/>
        <v>34</v>
      </c>
    </row>
    <row r="1274" spans="1:17" x14ac:dyDescent="0.25">
      <c r="A1274">
        <v>1273</v>
      </c>
      <c r="B1274">
        <v>207.525218</v>
      </c>
      <c r="C1274" s="2">
        <v>1</v>
      </c>
      <c r="F1274">
        <v>190.432772</v>
      </c>
      <c r="G1274" s="4">
        <v>3</v>
      </c>
      <c r="H1274">
        <v>189.892439</v>
      </c>
      <c r="I1274" s="5">
        <v>4</v>
      </c>
      <c r="P1274">
        <v>3</v>
      </c>
      <c r="Q1274" t="str">
        <f t="shared" si="20"/>
        <v>134</v>
      </c>
    </row>
    <row r="1275" spans="1:17" x14ac:dyDescent="0.25">
      <c r="A1275">
        <v>1274</v>
      </c>
      <c r="B1275">
        <v>207.48846700000001</v>
      </c>
      <c r="C1275" s="2">
        <v>1</v>
      </c>
      <c r="P1275">
        <v>1</v>
      </c>
      <c r="Q1275" t="str">
        <f t="shared" si="20"/>
        <v>1</v>
      </c>
    </row>
    <row r="1276" spans="1:17" x14ac:dyDescent="0.25">
      <c r="A1276">
        <v>1275</v>
      </c>
      <c r="B1276">
        <v>207.52206999999999</v>
      </c>
      <c r="C1276" s="2">
        <v>1</v>
      </c>
      <c r="P1276">
        <v>1</v>
      </c>
      <c r="Q1276" t="str">
        <f t="shared" si="20"/>
        <v>1</v>
      </c>
    </row>
    <row r="1277" spans="1:17" x14ac:dyDescent="0.25">
      <c r="A1277">
        <v>1276</v>
      </c>
      <c r="B1277">
        <v>207.519034</v>
      </c>
      <c r="C1277" s="2">
        <v>1</v>
      </c>
      <c r="P1277">
        <v>1</v>
      </c>
      <c r="Q1277" t="str">
        <f t="shared" si="20"/>
        <v>1</v>
      </c>
    </row>
    <row r="1278" spans="1:17" x14ac:dyDescent="0.25">
      <c r="A1278">
        <v>1277</v>
      </c>
      <c r="B1278">
        <v>207.53644800000001</v>
      </c>
      <c r="C1278" s="2">
        <v>1</v>
      </c>
      <c r="P1278">
        <v>1</v>
      </c>
      <c r="Q1278" t="str">
        <f t="shared" si="20"/>
        <v>1</v>
      </c>
    </row>
    <row r="1279" spans="1:17" x14ac:dyDescent="0.25">
      <c r="A1279">
        <v>1278</v>
      </c>
      <c r="B1279">
        <v>207.55330499999999</v>
      </c>
      <c r="C1279" s="2">
        <v>1</v>
      </c>
      <c r="D1279">
        <v>213.36530300000001</v>
      </c>
      <c r="E1279" s="3">
        <v>2</v>
      </c>
      <c r="P1279">
        <v>2</v>
      </c>
      <c r="Q1279" t="str">
        <f t="shared" si="20"/>
        <v>12</v>
      </c>
    </row>
    <row r="1280" spans="1:17" x14ac:dyDescent="0.25">
      <c r="A1280">
        <v>1279</v>
      </c>
      <c r="B1280">
        <v>207.533976</v>
      </c>
      <c r="C1280" s="2">
        <v>1</v>
      </c>
      <c r="D1280">
        <v>213.36530300000001</v>
      </c>
      <c r="E1280" s="3">
        <v>2</v>
      </c>
      <c r="P1280">
        <v>2</v>
      </c>
      <c r="Q1280" t="str">
        <f t="shared" si="20"/>
        <v>12</v>
      </c>
    </row>
    <row r="1281" spans="1:17" x14ac:dyDescent="0.25">
      <c r="A1281">
        <v>1280</v>
      </c>
      <c r="B1281">
        <v>207.525218</v>
      </c>
      <c r="C1281" s="2">
        <v>1</v>
      </c>
      <c r="D1281">
        <v>213.36530300000001</v>
      </c>
      <c r="E1281" s="3">
        <v>2</v>
      </c>
      <c r="P1281">
        <v>2</v>
      </c>
      <c r="Q1281" t="str">
        <f t="shared" si="20"/>
        <v>12</v>
      </c>
    </row>
    <row r="1282" spans="1:17" x14ac:dyDescent="0.25">
      <c r="A1282">
        <v>1281</v>
      </c>
      <c r="D1282">
        <v>213.36530300000001</v>
      </c>
      <c r="E1282" s="3">
        <v>2</v>
      </c>
      <c r="P1282">
        <v>1</v>
      </c>
      <c r="Q1282" t="str">
        <f t="shared" ref="Q1282:Q1333" si="21">CONCATENATE(C1282,E1282,G1282,I1282)</f>
        <v>2</v>
      </c>
    </row>
    <row r="1283" spans="1:17" x14ac:dyDescent="0.25">
      <c r="A1283">
        <v>1282</v>
      </c>
      <c r="D1283">
        <v>213.36530300000001</v>
      </c>
      <c r="E1283" s="3">
        <v>2</v>
      </c>
      <c r="P1283">
        <v>1</v>
      </c>
      <c r="Q1283" t="str">
        <f t="shared" si="21"/>
        <v>2</v>
      </c>
    </row>
    <row r="1284" spans="1:17" x14ac:dyDescent="0.25">
      <c r="A1284">
        <v>1283</v>
      </c>
      <c r="D1284">
        <v>213.36530300000001</v>
      </c>
      <c r="E1284" s="3">
        <v>2</v>
      </c>
      <c r="P1284">
        <v>1</v>
      </c>
      <c r="Q1284" t="str">
        <f t="shared" si="21"/>
        <v>2</v>
      </c>
    </row>
    <row r="1285" spans="1:17" x14ac:dyDescent="0.25">
      <c r="A1285">
        <v>1284</v>
      </c>
      <c r="D1285">
        <v>213.36530300000001</v>
      </c>
      <c r="E1285" s="3">
        <v>2</v>
      </c>
      <c r="P1285">
        <v>1</v>
      </c>
      <c r="Q1285" t="str">
        <f t="shared" si="21"/>
        <v>2</v>
      </c>
    </row>
    <row r="1286" spans="1:17" x14ac:dyDescent="0.25">
      <c r="A1286">
        <v>1285</v>
      </c>
      <c r="D1286">
        <v>213.36530300000001</v>
      </c>
      <c r="E1286" s="3">
        <v>2</v>
      </c>
      <c r="P1286">
        <v>1</v>
      </c>
      <c r="Q1286" t="str">
        <f t="shared" si="21"/>
        <v>2</v>
      </c>
    </row>
    <row r="1287" spans="1:17" x14ac:dyDescent="0.25">
      <c r="A1287">
        <v>1286</v>
      </c>
      <c r="P1287">
        <v>0</v>
      </c>
      <c r="Q1287" t="str">
        <f t="shared" si="21"/>
        <v/>
      </c>
    </row>
    <row r="1288" spans="1:17" x14ac:dyDescent="0.25">
      <c r="A1288">
        <v>1287</v>
      </c>
      <c r="F1288">
        <v>214.212626</v>
      </c>
      <c r="G1288" s="4">
        <v>3</v>
      </c>
      <c r="H1288">
        <v>214.44055499999999</v>
      </c>
      <c r="I1288" s="5">
        <v>4</v>
      </c>
      <c r="P1288">
        <v>2</v>
      </c>
      <c r="Q1288" t="str">
        <f t="shared" si="21"/>
        <v>34</v>
      </c>
    </row>
    <row r="1289" spans="1:17" x14ac:dyDescent="0.25">
      <c r="A1289">
        <v>1288</v>
      </c>
      <c r="F1289">
        <v>214.26914099999999</v>
      </c>
      <c r="G1289" s="4">
        <v>3</v>
      </c>
      <c r="H1289">
        <v>214.41338400000001</v>
      </c>
      <c r="I1289" s="5">
        <v>4</v>
      </c>
      <c r="P1289">
        <v>2</v>
      </c>
      <c r="Q1289" t="str">
        <f t="shared" si="21"/>
        <v>34</v>
      </c>
    </row>
    <row r="1290" spans="1:17" x14ac:dyDescent="0.25">
      <c r="A1290">
        <v>1289</v>
      </c>
      <c r="F1290">
        <v>214.24141399999999</v>
      </c>
      <c r="G1290" s="4">
        <v>3</v>
      </c>
      <c r="H1290">
        <v>214.41404</v>
      </c>
      <c r="I1290" s="5">
        <v>4</v>
      </c>
      <c r="P1290">
        <v>2</v>
      </c>
      <c r="Q1290" t="str">
        <f t="shared" si="21"/>
        <v>34</v>
      </c>
    </row>
    <row r="1291" spans="1:17" x14ac:dyDescent="0.25">
      <c r="A1291">
        <v>1290</v>
      </c>
      <c r="F1291">
        <v>214.20096000000001</v>
      </c>
      <c r="G1291" s="4">
        <v>3</v>
      </c>
      <c r="H1291">
        <v>214.39136400000001</v>
      </c>
      <c r="I1291" s="5">
        <v>4</v>
      </c>
      <c r="P1291">
        <v>2</v>
      </c>
      <c r="Q1291" t="str">
        <f t="shared" si="21"/>
        <v>34</v>
      </c>
    </row>
    <row r="1292" spans="1:17" x14ac:dyDescent="0.25">
      <c r="A1292">
        <v>1291</v>
      </c>
      <c r="F1292">
        <v>214.182727</v>
      </c>
      <c r="G1292" s="4">
        <v>3</v>
      </c>
      <c r="H1292">
        <v>214.38388900000001</v>
      </c>
      <c r="I1292" s="5">
        <v>4</v>
      </c>
      <c r="P1292">
        <v>2</v>
      </c>
      <c r="Q1292" t="str">
        <f t="shared" si="21"/>
        <v>34</v>
      </c>
    </row>
    <row r="1293" spans="1:17" x14ac:dyDescent="0.25">
      <c r="A1293">
        <v>1292</v>
      </c>
      <c r="F1293">
        <v>214.128636</v>
      </c>
      <c r="G1293" s="4">
        <v>3</v>
      </c>
      <c r="H1293">
        <v>214.34050500000001</v>
      </c>
      <c r="I1293" s="5">
        <v>4</v>
      </c>
      <c r="P1293">
        <v>2</v>
      </c>
      <c r="Q1293" t="str">
        <f t="shared" si="21"/>
        <v>34</v>
      </c>
    </row>
    <row r="1294" spans="1:17" x14ac:dyDescent="0.25">
      <c r="A1294">
        <v>1293</v>
      </c>
      <c r="B1294">
        <v>229.05116200000001</v>
      </c>
      <c r="C1294" s="2">
        <v>1</v>
      </c>
      <c r="F1294">
        <v>214.03878800000001</v>
      </c>
      <c r="G1294" s="4">
        <v>3</v>
      </c>
      <c r="H1294">
        <v>214.407172</v>
      </c>
      <c r="I1294" s="5">
        <v>4</v>
      </c>
      <c r="P1294">
        <v>3</v>
      </c>
      <c r="Q1294" t="str">
        <f t="shared" si="21"/>
        <v>134</v>
      </c>
    </row>
    <row r="1295" spans="1:17" x14ac:dyDescent="0.25">
      <c r="A1295">
        <v>1294</v>
      </c>
      <c r="B1295">
        <v>229.05313200000001</v>
      </c>
      <c r="C1295" s="2">
        <v>1</v>
      </c>
      <c r="F1295">
        <v>214.046616</v>
      </c>
      <c r="G1295" s="4">
        <v>3</v>
      </c>
      <c r="H1295">
        <v>214.47025299999999</v>
      </c>
      <c r="I1295" s="5">
        <v>4</v>
      </c>
      <c r="P1295">
        <v>3</v>
      </c>
      <c r="Q1295" t="str">
        <f t="shared" si="21"/>
        <v>134</v>
      </c>
    </row>
    <row r="1296" spans="1:17" x14ac:dyDescent="0.25">
      <c r="A1296">
        <v>1295</v>
      </c>
      <c r="B1296">
        <v>229.06338199999999</v>
      </c>
      <c r="C1296" s="2">
        <v>1</v>
      </c>
      <c r="P1296">
        <v>1</v>
      </c>
      <c r="Q1296" t="str">
        <f t="shared" si="21"/>
        <v>1</v>
      </c>
    </row>
    <row r="1297" spans="1:17" x14ac:dyDescent="0.25">
      <c r="A1297">
        <v>1296</v>
      </c>
      <c r="B1297">
        <v>229.04075699999999</v>
      </c>
      <c r="C1297" s="2">
        <v>1</v>
      </c>
      <c r="P1297">
        <v>1</v>
      </c>
      <c r="Q1297" t="str">
        <f t="shared" si="21"/>
        <v>1</v>
      </c>
    </row>
    <row r="1298" spans="1:17" x14ac:dyDescent="0.25">
      <c r="A1298">
        <v>1297</v>
      </c>
      <c r="B1298">
        <v>229.058888</v>
      </c>
      <c r="C1298" s="2">
        <v>1</v>
      </c>
      <c r="P1298">
        <v>1</v>
      </c>
      <c r="Q1298" t="str">
        <f t="shared" si="21"/>
        <v>1</v>
      </c>
    </row>
    <row r="1299" spans="1:17" x14ac:dyDescent="0.25">
      <c r="A1299">
        <v>1298</v>
      </c>
      <c r="B1299">
        <v>229.06267600000001</v>
      </c>
      <c r="C1299" s="2">
        <v>1</v>
      </c>
      <c r="P1299">
        <v>1</v>
      </c>
      <c r="Q1299" t="str">
        <f t="shared" si="21"/>
        <v>1</v>
      </c>
    </row>
    <row r="1300" spans="1:17" x14ac:dyDescent="0.25">
      <c r="A1300">
        <v>1299</v>
      </c>
      <c r="B1300">
        <v>229.04706999999999</v>
      </c>
      <c r="C1300" s="2">
        <v>1</v>
      </c>
      <c r="D1300">
        <v>234.67005</v>
      </c>
      <c r="E1300" s="3">
        <v>2</v>
      </c>
      <c r="P1300">
        <v>2</v>
      </c>
      <c r="Q1300" t="str">
        <f t="shared" si="21"/>
        <v>12</v>
      </c>
    </row>
    <row r="1301" spans="1:17" x14ac:dyDescent="0.25">
      <c r="A1301">
        <v>1300</v>
      </c>
      <c r="B1301">
        <v>229.08676600000001</v>
      </c>
      <c r="C1301" s="2">
        <v>1</v>
      </c>
      <c r="D1301">
        <v>234.690101</v>
      </c>
      <c r="E1301" s="3">
        <v>2</v>
      </c>
      <c r="P1301">
        <v>2</v>
      </c>
      <c r="Q1301" t="str">
        <f t="shared" si="21"/>
        <v>12</v>
      </c>
    </row>
    <row r="1302" spans="1:17" x14ac:dyDescent="0.25">
      <c r="A1302">
        <v>1301</v>
      </c>
      <c r="B1302">
        <v>229.12868599999999</v>
      </c>
      <c r="C1302" s="2">
        <v>1</v>
      </c>
      <c r="D1302">
        <v>234.69267500000001</v>
      </c>
      <c r="E1302" s="3">
        <v>2</v>
      </c>
      <c r="P1302">
        <v>2</v>
      </c>
      <c r="Q1302" t="str">
        <f t="shared" si="21"/>
        <v>12</v>
      </c>
    </row>
    <row r="1303" spans="1:17" x14ac:dyDescent="0.25">
      <c r="A1303">
        <v>1302</v>
      </c>
      <c r="B1303">
        <v>229.05116200000001</v>
      </c>
      <c r="C1303" s="2">
        <v>1</v>
      </c>
      <c r="D1303">
        <v>234.67419100000001</v>
      </c>
      <c r="E1303" s="3">
        <v>2</v>
      </c>
      <c r="P1303">
        <v>2</v>
      </c>
      <c r="Q1303" t="str">
        <f t="shared" si="21"/>
        <v>12</v>
      </c>
    </row>
    <row r="1304" spans="1:17" x14ac:dyDescent="0.25">
      <c r="A1304">
        <v>1303</v>
      </c>
      <c r="D1304">
        <v>234.681918</v>
      </c>
      <c r="E1304" s="3">
        <v>2</v>
      </c>
      <c r="P1304">
        <v>1</v>
      </c>
      <c r="Q1304" t="str">
        <f t="shared" si="21"/>
        <v>2</v>
      </c>
    </row>
    <row r="1305" spans="1:17" x14ac:dyDescent="0.25">
      <c r="A1305">
        <v>1304</v>
      </c>
      <c r="D1305">
        <v>234.682725</v>
      </c>
      <c r="E1305" s="3">
        <v>2</v>
      </c>
      <c r="P1305">
        <v>1</v>
      </c>
      <c r="Q1305" t="str">
        <f t="shared" si="21"/>
        <v>2</v>
      </c>
    </row>
    <row r="1306" spans="1:17" x14ac:dyDescent="0.25">
      <c r="A1306">
        <v>1305</v>
      </c>
      <c r="D1306">
        <v>234.69282799999999</v>
      </c>
      <c r="E1306" s="3">
        <v>2</v>
      </c>
      <c r="P1306">
        <v>1</v>
      </c>
      <c r="Q1306" t="str">
        <f t="shared" si="21"/>
        <v>2</v>
      </c>
    </row>
    <row r="1307" spans="1:17" x14ac:dyDescent="0.25">
      <c r="A1307">
        <v>1306</v>
      </c>
      <c r="D1307">
        <v>234.67005</v>
      </c>
      <c r="E1307" s="3">
        <v>2</v>
      </c>
      <c r="P1307">
        <v>1</v>
      </c>
      <c r="Q1307" t="str">
        <f t="shared" si="21"/>
        <v>2</v>
      </c>
    </row>
    <row r="1308" spans="1:17" x14ac:dyDescent="0.25">
      <c r="A1308">
        <v>1307</v>
      </c>
      <c r="D1308">
        <v>234.67005</v>
      </c>
      <c r="E1308" s="3">
        <v>2</v>
      </c>
      <c r="P1308">
        <v>1</v>
      </c>
      <c r="Q1308" t="str">
        <f t="shared" si="21"/>
        <v>2</v>
      </c>
    </row>
    <row r="1309" spans="1:17" x14ac:dyDescent="0.25">
      <c r="A1309">
        <v>1308</v>
      </c>
      <c r="F1309">
        <v>234.921311</v>
      </c>
      <c r="G1309" s="4">
        <v>3</v>
      </c>
      <c r="P1309">
        <v>1</v>
      </c>
      <c r="Q1309" t="str">
        <f t="shared" si="21"/>
        <v>3</v>
      </c>
    </row>
    <row r="1310" spans="1:17" x14ac:dyDescent="0.25">
      <c r="A1310">
        <v>1309</v>
      </c>
      <c r="F1310">
        <v>234.879041</v>
      </c>
      <c r="G1310" s="4">
        <v>3</v>
      </c>
      <c r="H1310">
        <v>236.42519999999999</v>
      </c>
      <c r="I1310" s="5">
        <v>4</v>
      </c>
      <c r="P1310">
        <v>2</v>
      </c>
      <c r="Q1310" t="str">
        <f t="shared" si="21"/>
        <v>34</v>
      </c>
    </row>
    <row r="1311" spans="1:17" x14ac:dyDescent="0.25">
      <c r="A1311">
        <v>1310</v>
      </c>
      <c r="F1311">
        <v>234.895453</v>
      </c>
      <c r="G1311" s="4">
        <v>3</v>
      </c>
      <c r="H1311">
        <v>236.39499899999998</v>
      </c>
      <c r="I1311" s="5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234.91792799999999</v>
      </c>
      <c r="G1312" s="4">
        <v>3</v>
      </c>
      <c r="H1312">
        <v>236.40954500000001</v>
      </c>
      <c r="I1312" s="5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234.90520000000001</v>
      </c>
      <c r="G1313" s="4">
        <v>3</v>
      </c>
      <c r="H1313">
        <v>236.42050399999999</v>
      </c>
      <c r="I1313" s="5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234.90580800000001</v>
      </c>
      <c r="G1314" s="4">
        <v>3</v>
      </c>
      <c r="H1314">
        <v>236.40540200000001</v>
      </c>
      <c r="I1314" s="5">
        <v>4</v>
      </c>
      <c r="P1314">
        <v>2</v>
      </c>
      <c r="Q1314" t="str">
        <f t="shared" si="21"/>
        <v>34</v>
      </c>
    </row>
    <row r="1315" spans="1:17" x14ac:dyDescent="0.25">
      <c r="A1315">
        <v>1314</v>
      </c>
      <c r="F1315">
        <v>234.89818099999999</v>
      </c>
      <c r="G1315" s="4">
        <v>3</v>
      </c>
      <c r="H1315">
        <v>236.46100899999999</v>
      </c>
      <c r="I1315" s="5">
        <v>4</v>
      </c>
      <c r="P1315">
        <v>2</v>
      </c>
      <c r="Q1315" t="str">
        <f t="shared" si="21"/>
        <v>34</v>
      </c>
    </row>
    <row r="1316" spans="1:17" x14ac:dyDescent="0.25">
      <c r="A1316">
        <v>1315</v>
      </c>
      <c r="B1316">
        <v>252.78242399999999</v>
      </c>
      <c r="C1316" s="2">
        <v>1</v>
      </c>
      <c r="F1316">
        <v>234.93207100000001</v>
      </c>
      <c r="G1316" s="4">
        <v>3</v>
      </c>
      <c r="H1316">
        <v>236.42762500000001</v>
      </c>
      <c r="I1316" s="5">
        <v>4</v>
      </c>
      <c r="P1316">
        <v>3</v>
      </c>
      <c r="Q1316" t="str">
        <f t="shared" si="21"/>
        <v>134</v>
      </c>
    </row>
    <row r="1317" spans="1:17" x14ac:dyDescent="0.25">
      <c r="A1317">
        <v>1316</v>
      </c>
      <c r="B1317">
        <v>252.805556</v>
      </c>
      <c r="C1317" s="2">
        <v>1</v>
      </c>
      <c r="F1317">
        <v>234.921311</v>
      </c>
      <c r="G1317" s="4">
        <v>3</v>
      </c>
      <c r="H1317">
        <v>236.42519999999999</v>
      </c>
      <c r="I1317" s="5">
        <v>4</v>
      </c>
      <c r="P1317">
        <v>3</v>
      </c>
      <c r="Q1317" t="str">
        <f t="shared" si="21"/>
        <v>134</v>
      </c>
    </row>
    <row r="1318" spans="1:17" x14ac:dyDescent="0.25">
      <c r="A1318">
        <v>1317</v>
      </c>
      <c r="B1318">
        <v>252.80469399999998</v>
      </c>
      <c r="C1318" s="2">
        <v>1</v>
      </c>
      <c r="H1318">
        <v>236.42519999999999</v>
      </c>
      <c r="I1318" s="5">
        <v>4</v>
      </c>
      <c r="P1318">
        <v>2</v>
      </c>
      <c r="Q1318" t="str">
        <f t="shared" si="21"/>
        <v>14</v>
      </c>
    </row>
    <row r="1319" spans="1:17" x14ac:dyDescent="0.25">
      <c r="A1319">
        <v>1318</v>
      </c>
      <c r="B1319">
        <v>252.79217</v>
      </c>
      <c r="C1319" s="2">
        <v>1</v>
      </c>
      <c r="P1319">
        <v>1</v>
      </c>
      <c r="Q1319" t="str">
        <f t="shared" si="21"/>
        <v>1</v>
      </c>
    </row>
    <row r="1320" spans="1:17" x14ac:dyDescent="0.25">
      <c r="A1320">
        <v>1319</v>
      </c>
      <c r="B1320">
        <v>252.780856</v>
      </c>
      <c r="C1320" s="2">
        <v>1</v>
      </c>
      <c r="P1320">
        <v>1</v>
      </c>
      <c r="Q1320" t="str">
        <f t="shared" si="21"/>
        <v>1</v>
      </c>
    </row>
    <row r="1321" spans="1:17" x14ac:dyDescent="0.25">
      <c r="A1321">
        <v>1320</v>
      </c>
      <c r="B1321">
        <v>252.820403</v>
      </c>
      <c r="C1321" s="2">
        <v>1</v>
      </c>
      <c r="P1321">
        <v>1</v>
      </c>
      <c r="Q1321" t="str">
        <f t="shared" si="21"/>
        <v>1</v>
      </c>
    </row>
    <row r="1322" spans="1:17" x14ac:dyDescent="0.25">
      <c r="A1322">
        <v>1321</v>
      </c>
      <c r="B1322">
        <v>252.82717</v>
      </c>
      <c r="C1322" s="2">
        <v>1</v>
      </c>
      <c r="D1322">
        <v>258.75969600000002</v>
      </c>
      <c r="E1322" s="3">
        <v>2</v>
      </c>
      <c r="P1322">
        <v>2</v>
      </c>
      <c r="Q1322" t="str">
        <f t="shared" si="21"/>
        <v>12</v>
      </c>
    </row>
    <row r="1323" spans="1:17" x14ac:dyDescent="0.25">
      <c r="A1323">
        <v>1322</v>
      </c>
      <c r="B1323">
        <v>252.84837999999999</v>
      </c>
      <c r="C1323" s="2">
        <v>1</v>
      </c>
      <c r="D1323">
        <v>258.80459500000001</v>
      </c>
      <c r="E1323" s="3">
        <v>2</v>
      </c>
      <c r="P1323">
        <v>2</v>
      </c>
      <c r="Q1323" t="str">
        <f t="shared" si="21"/>
        <v>12</v>
      </c>
    </row>
    <row r="1324" spans="1:17" x14ac:dyDescent="0.25">
      <c r="A1324">
        <v>1323</v>
      </c>
      <c r="B1324">
        <v>252.82393500000001</v>
      </c>
      <c r="C1324" s="2">
        <v>1</v>
      </c>
      <c r="D1324">
        <v>258.79843399999999</v>
      </c>
      <c r="E1324" s="3">
        <v>2</v>
      </c>
      <c r="P1324">
        <v>2</v>
      </c>
      <c r="Q1324" t="str">
        <f t="shared" si="21"/>
        <v>12</v>
      </c>
    </row>
    <row r="1325" spans="1:17" x14ac:dyDescent="0.25">
      <c r="A1325">
        <v>1324</v>
      </c>
      <c r="B1325">
        <v>252.78242399999999</v>
      </c>
      <c r="C1325" s="2">
        <v>1</v>
      </c>
      <c r="D1325">
        <v>258.79989899999998</v>
      </c>
      <c r="E1325" s="3">
        <v>2</v>
      </c>
      <c r="P1325">
        <v>2</v>
      </c>
      <c r="Q1325" t="str">
        <f t="shared" si="21"/>
        <v>12</v>
      </c>
    </row>
    <row r="1326" spans="1:17" x14ac:dyDescent="0.25">
      <c r="A1326">
        <v>1325</v>
      </c>
      <c r="D1326">
        <v>258.79312800000002</v>
      </c>
      <c r="E1326" s="3">
        <v>2</v>
      </c>
      <c r="P1326">
        <v>1</v>
      </c>
      <c r="Q1326" t="str">
        <f t="shared" si="21"/>
        <v>2</v>
      </c>
    </row>
    <row r="1327" spans="1:17" x14ac:dyDescent="0.25">
      <c r="A1327">
        <v>1326</v>
      </c>
      <c r="D1327">
        <v>258.77201700000001</v>
      </c>
      <c r="E1327" s="3">
        <v>2</v>
      </c>
      <c r="P1327">
        <v>1</v>
      </c>
      <c r="Q1327" t="str">
        <f t="shared" si="21"/>
        <v>2</v>
      </c>
    </row>
    <row r="1328" spans="1:17" x14ac:dyDescent="0.25">
      <c r="A1328">
        <v>1327</v>
      </c>
      <c r="D1328">
        <v>258.78090900000001</v>
      </c>
      <c r="E1328" s="3">
        <v>2</v>
      </c>
      <c r="P1328">
        <v>1</v>
      </c>
      <c r="Q1328" t="str">
        <f t="shared" si="21"/>
        <v>2</v>
      </c>
    </row>
    <row r="1329" spans="1:17" x14ac:dyDescent="0.25">
      <c r="A1329">
        <v>1328</v>
      </c>
      <c r="D1329">
        <v>258.78732200000002</v>
      </c>
      <c r="E1329" s="3">
        <v>2</v>
      </c>
      <c r="P1329">
        <v>1</v>
      </c>
      <c r="Q1329" t="str">
        <f t="shared" si="21"/>
        <v>2</v>
      </c>
    </row>
    <row r="1330" spans="1:17" x14ac:dyDescent="0.25">
      <c r="A1330">
        <v>1329</v>
      </c>
      <c r="D1330">
        <v>258.84186799999998</v>
      </c>
      <c r="E1330" s="3">
        <v>2</v>
      </c>
      <c r="P1330">
        <v>1</v>
      </c>
      <c r="Q1330" t="str">
        <f t="shared" si="21"/>
        <v>2</v>
      </c>
    </row>
    <row r="1331" spans="1:17" x14ac:dyDescent="0.25">
      <c r="A1331">
        <v>1330</v>
      </c>
      <c r="D1331">
        <v>258.75969600000002</v>
      </c>
      <c r="E1331" s="3">
        <v>2</v>
      </c>
      <c r="P1331">
        <v>1</v>
      </c>
      <c r="Q1331" t="str">
        <f t="shared" si="21"/>
        <v>2</v>
      </c>
    </row>
    <row r="1332" spans="1:17" x14ac:dyDescent="0.25">
      <c r="A1332">
        <v>1331</v>
      </c>
      <c r="F1332">
        <v>258.73201999999998</v>
      </c>
      <c r="G1332" s="4">
        <v>3</v>
      </c>
      <c r="H1332">
        <v>259.66944000000001</v>
      </c>
      <c r="I1332" s="5">
        <v>4</v>
      </c>
      <c r="P1332">
        <v>2</v>
      </c>
      <c r="Q1332" t="str">
        <f t="shared" si="21"/>
        <v>34</v>
      </c>
    </row>
    <row r="1333" spans="1:17" x14ac:dyDescent="0.25">
      <c r="A1333">
        <v>1332</v>
      </c>
      <c r="F1333">
        <v>258.73201999999998</v>
      </c>
      <c r="G1333" s="4">
        <v>3</v>
      </c>
      <c r="H1333">
        <v>259.66944000000001</v>
      </c>
      <c r="I1333" s="5">
        <v>4</v>
      </c>
      <c r="J1333">
        <v>236.02626100000001</v>
      </c>
      <c r="K1333" t="s">
        <v>22</v>
      </c>
      <c r="Q1333" t="str">
        <f t="shared" si="21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E616-70F6-46EE-A332-2F496AA1A3F1}">
  <dimension ref="A1:F1333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</row>
    <row r="7" spans="1:6" x14ac:dyDescent="0.25">
      <c r="A7">
        <v>6</v>
      </c>
      <c r="B7" s="2">
        <v>1</v>
      </c>
    </row>
    <row r="8" spans="1:6" x14ac:dyDescent="0.25">
      <c r="A8">
        <v>7</v>
      </c>
      <c r="B8" s="2">
        <v>1</v>
      </c>
    </row>
    <row r="9" spans="1:6" x14ac:dyDescent="0.25">
      <c r="A9">
        <v>8</v>
      </c>
      <c r="B9" s="2">
        <v>1</v>
      </c>
    </row>
    <row r="10" spans="1:6" x14ac:dyDescent="0.25">
      <c r="A10">
        <v>9</v>
      </c>
      <c r="B10" s="2">
        <v>1</v>
      </c>
    </row>
    <row r="11" spans="1:6" x14ac:dyDescent="0.25">
      <c r="A11">
        <v>10</v>
      </c>
      <c r="B11" s="2">
        <v>1</v>
      </c>
    </row>
    <row r="12" spans="1:6" x14ac:dyDescent="0.25">
      <c r="A12">
        <v>11</v>
      </c>
      <c r="B12" s="2">
        <v>1</v>
      </c>
    </row>
    <row r="13" spans="1:6" x14ac:dyDescent="0.25">
      <c r="A13">
        <v>12</v>
      </c>
      <c r="B13" s="2">
        <v>1</v>
      </c>
      <c r="C13" s="3">
        <v>2</v>
      </c>
    </row>
    <row r="14" spans="1:6" x14ac:dyDescent="0.25">
      <c r="A14">
        <v>13</v>
      </c>
      <c r="B14" s="2">
        <v>1</v>
      </c>
      <c r="C14" s="3">
        <v>2</v>
      </c>
    </row>
    <row r="15" spans="1:6" x14ac:dyDescent="0.25">
      <c r="A15">
        <v>14</v>
      </c>
      <c r="B15" s="2">
        <v>1</v>
      </c>
      <c r="C15" s="3">
        <v>2</v>
      </c>
    </row>
    <row r="16" spans="1:6" x14ac:dyDescent="0.25">
      <c r="A16">
        <v>15</v>
      </c>
      <c r="C16" s="3">
        <v>2</v>
      </c>
    </row>
    <row r="17" spans="1:5" x14ac:dyDescent="0.25">
      <c r="A17">
        <v>16</v>
      </c>
      <c r="C17" s="3">
        <v>2</v>
      </c>
    </row>
    <row r="18" spans="1:5" x14ac:dyDescent="0.25">
      <c r="A18">
        <v>17</v>
      </c>
      <c r="C18" s="3">
        <v>2</v>
      </c>
    </row>
    <row r="19" spans="1:5" x14ac:dyDescent="0.25">
      <c r="A19">
        <v>18</v>
      </c>
      <c r="C19" s="3">
        <v>2</v>
      </c>
    </row>
    <row r="20" spans="1:5" x14ac:dyDescent="0.25">
      <c r="A20">
        <v>19</v>
      </c>
      <c r="C20" s="3">
        <v>2</v>
      </c>
      <c r="D20" s="4">
        <v>3</v>
      </c>
    </row>
    <row r="21" spans="1:5" x14ac:dyDescent="0.25">
      <c r="A21">
        <v>20</v>
      </c>
      <c r="C21" s="3">
        <v>2</v>
      </c>
      <c r="D21" s="4">
        <v>3</v>
      </c>
    </row>
    <row r="22" spans="1:5" x14ac:dyDescent="0.25">
      <c r="A22">
        <v>21</v>
      </c>
      <c r="C22" s="3">
        <v>2</v>
      </c>
      <c r="D22" s="4">
        <v>3</v>
      </c>
    </row>
    <row r="23" spans="1:5" x14ac:dyDescent="0.25">
      <c r="A23">
        <v>22</v>
      </c>
      <c r="D23" s="4">
        <v>3</v>
      </c>
      <c r="E23" s="5">
        <v>4</v>
      </c>
    </row>
    <row r="24" spans="1:5" x14ac:dyDescent="0.25">
      <c r="A24">
        <v>23</v>
      </c>
      <c r="D24" s="4">
        <v>3</v>
      </c>
      <c r="E24" s="5">
        <v>4</v>
      </c>
    </row>
    <row r="25" spans="1:5" x14ac:dyDescent="0.25">
      <c r="A25">
        <v>24</v>
      </c>
      <c r="D25" s="4">
        <v>3</v>
      </c>
      <c r="E25" s="5">
        <v>4</v>
      </c>
    </row>
    <row r="26" spans="1:5" x14ac:dyDescent="0.25">
      <c r="A26">
        <v>25</v>
      </c>
      <c r="D26" s="4">
        <v>3</v>
      </c>
      <c r="E26" s="5">
        <v>4</v>
      </c>
    </row>
    <row r="27" spans="1:5" x14ac:dyDescent="0.25">
      <c r="A27">
        <v>26</v>
      </c>
      <c r="D27" s="4">
        <v>3</v>
      </c>
      <c r="E27" s="5">
        <v>4</v>
      </c>
    </row>
    <row r="28" spans="1:5" x14ac:dyDescent="0.25">
      <c r="A28">
        <v>27</v>
      </c>
      <c r="D28" s="4">
        <v>3</v>
      </c>
      <c r="E28" s="5">
        <v>4</v>
      </c>
    </row>
    <row r="29" spans="1:5" x14ac:dyDescent="0.25">
      <c r="A29">
        <v>28</v>
      </c>
      <c r="B29" s="2">
        <v>1</v>
      </c>
      <c r="D29" s="4">
        <v>3</v>
      </c>
      <c r="E29" s="5">
        <v>4</v>
      </c>
    </row>
    <row r="30" spans="1:5" x14ac:dyDescent="0.25">
      <c r="A30">
        <v>29</v>
      </c>
      <c r="B30" s="2">
        <v>1</v>
      </c>
      <c r="D30" s="4">
        <v>3</v>
      </c>
      <c r="E30" s="5">
        <v>4</v>
      </c>
    </row>
    <row r="31" spans="1:5" x14ac:dyDescent="0.25">
      <c r="A31">
        <v>30</v>
      </c>
      <c r="B31" s="2">
        <v>1</v>
      </c>
      <c r="E31" s="5">
        <v>4</v>
      </c>
    </row>
    <row r="32" spans="1:5" x14ac:dyDescent="0.25">
      <c r="A32">
        <v>31</v>
      </c>
      <c r="B32" s="2">
        <v>1</v>
      </c>
      <c r="E32" s="5">
        <v>4</v>
      </c>
    </row>
    <row r="33" spans="1:5" x14ac:dyDescent="0.25">
      <c r="A33">
        <v>32</v>
      </c>
      <c r="B33" s="2">
        <v>1</v>
      </c>
      <c r="E33" s="5">
        <v>4</v>
      </c>
    </row>
    <row r="34" spans="1:5" x14ac:dyDescent="0.25">
      <c r="A34">
        <v>33</v>
      </c>
      <c r="B34" s="2">
        <v>1</v>
      </c>
    </row>
    <row r="35" spans="1:5" x14ac:dyDescent="0.25">
      <c r="A35">
        <v>34</v>
      </c>
      <c r="B35" s="2">
        <v>1</v>
      </c>
    </row>
    <row r="36" spans="1:5" x14ac:dyDescent="0.25">
      <c r="A36">
        <v>35</v>
      </c>
      <c r="B36" s="2">
        <v>1</v>
      </c>
    </row>
    <row r="37" spans="1:5" x14ac:dyDescent="0.25">
      <c r="A37">
        <v>36</v>
      </c>
      <c r="B37" s="2">
        <v>1</v>
      </c>
    </row>
    <row r="38" spans="1:5" x14ac:dyDescent="0.25">
      <c r="A38">
        <v>37</v>
      </c>
      <c r="B38" s="2">
        <v>1</v>
      </c>
      <c r="C38" s="3">
        <v>2</v>
      </c>
    </row>
    <row r="39" spans="1:5" x14ac:dyDescent="0.25">
      <c r="A39">
        <v>38</v>
      </c>
      <c r="C39" s="3">
        <v>2</v>
      </c>
    </row>
    <row r="40" spans="1:5" x14ac:dyDescent="0.25">
      <c r="A40">
        <v>39</v>
      </c>
      <c r="C40" s="3">
        <v>2</v>
      </c>
    </row>
    <row r="41" spans="1:5" x14ac:dyDescent="0.25">
      <c r="A41">
        <v>40</v>
      </c>
      <c r="C41" s="3">
        <v>2</v>
      </c>
    </row>
    <row r="42" spans="1:5" x14ac:dyDescent="0.25">
      <c r="A42">
        <v>41</v>
      </c>
      <c r="C42" s="3">
        <v>2</v>
      </c>
    </row>
    <row r="43" spans="1:5" x14ac:dyDescent="0.25">
      <c r="A43">
        <v>42</v>
      </c>
      <c r="C43" s="3">
        <v>2</v>
      </c>
      <c r="D43" s="4">
        <v>3</v>
      </c>
    </row>
    <row r="44" spans="1:5" x14ac:dyDescent="0.25">
      <c r="A44">
        <v>43</v>
      </c>
      <c r="C44" s="3">
        <v>2</v>
      </c>
      <c r="D44" s="4">
        <v>3</v>
      </c>
    </row>
    <row r="45" spans="1:5" x14ac:dyDescent="0.25">
      <c r="A45">
        <v>44</v>
      </c>
      <c r="C45" s="3">
        <v>2</v>
      </c>
      <c r="D45" s="4">
        <v>3</v>
      </c>
    </row>
    <row r="46" spans="1:5" x14ac:dyDescent="0.25">
      <c r="A46">
        <v>45</v>
      </c>
      <c r="C46" s="3">
        <v>2</v>
      </c>
      <c r="D46" s="4">
        <v>3</v>
      </c>
      <c r="E46" s="5">
        <v>4</v>
      </c>
    </row>
    <row r="47" spans="1:5" x14ac:dyDescent="0.25">
      <c r="A47">
        <v>46</v>
      </c>
      <c r="D47" s="4">
        <v>3</v>
      </c>
      <c r="E47" s="5">
        <v>4</v>
      </c>
    </row>
    <row r="48" spans="1:5" x14ac:dyDescent="0.25">
      <c r="A48">
        <v>47</v>
      </c>
      <c r="D48" s="4">
        <v>3</v>
      </c>
      <c r="E48" s="5">
        <v>4</v>
      </c>
    </row>
    <row r="49" spans="1:5" x14ac:dyDescent="0.25">
      <c r="A49">
        <v>48</v>
      </c>
      <c r="D49" s="4">
        <v>3</v>
      </c>
      <c r="E49" s="5">
        <v>4</v>
      </c>
    </row>
    <row r="50" spans="1:5" x14ac:dyDescent="0.25">
      <c r="A50">
        <v>49</v>
      </c>
      <c r="D50" s="4">
        <v>3</v>
      </c>
      <c r="E50" s="5">
        <v>4</v>
      </c>
    </row>
    <row r="51" spans="1:5" x14ac:dyDescent="0.25">
      <c r="A51">
        <v>50</v>
      </c>
      <c r="D51" s="4">
        <v>3</v>
      </c>
      <c r="E51" s="5">
        <v>4</v>
      </c>
    </row>
    <row r="52" spans="1:5" x14ac:dyDescent="0.25">
      <c r="A52">
        <v>51</v>
      </c>
      <c r="D52" s="4">
        <v>3</v>
      </c>
      <c r="E52" s="5">
        <v>4</v>
      </c>
    </row>
    <row r="53" spans="1:5" x14ac:dyDescent="0.25">
      <c r="A53">
        <v>52</v>
      </c>
      <c r="E53" s="5">
        <v>4</v>
      </c>
    </row>
    <row r="54" spans="1:5" x14ac:dyDescent="0.25">
      <c r="A54">
        <v>53</v>
      </c>
      <c r="B54" s="2">
        <v>1</v>
      </c>
      <c r="E54" s="5">
        <v>4</v>
      </c>
    </row>
    <row r="55" spans="1:5" x14ac:dyDescent="0.25">
      <c r="A55">
        <v>54</v>
      </c>
      <c r="B55" s="2">
        <v>1</v>
      </c>
      <c r="E55" s="5">
        <v>4</v>
      </c>
    </row>
    <row r="56" spans="1:5" x14ac:dyDescent="0.25">
      <c r="A56">
        <v>55</v>
      </c>
      <c r="B56" s="2">
        <v>1</v>
      </c>
    </row>
    <row r="57" spans="1:5" x14ac:dyDescent="0.25">
      <c r="A57">
        <v>56</v>
      </c>
      <c r="B57" s="2">
        <v>1</v>
      </c>
    </row>
    <row r="58" spans="1:5" x14ac:dyDescent="0.25">
      <c r="A58">
        <v>57</v>
      </c>
      <c r="B58" s="2">
        <v>1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</row>
    <row r="61" spans="1:5" x14ac:dyDescent="0.25">
      <c r="A61">
        <v>60</v>
      </c>
      <c r="B61" s="2">
        <v>1</v>
      </c>
      <c r="C61" s="3">
        <v>2</v>
      </c>
    </row>
    <row r="62" spans="1:5" x14ac:dyDescent="0.25">
      <c r="A62">
        <v>61</v>
      </c>
      <c r="B62" s="2">
        <v>1</v>
      </c>
      <c r="C62" s="3">
        <v>2</v>
      </c>
    </row>
    <row r="63" spans="1:5" x14ac:dyDescent="0.25">
      <c r="A63">
        <v>62</v>
      </c>
      <c r="C63" s="3">
        <v>2</v>
      </c>
    </row>
    <row r="64" spans="1:5" x14ac:dyDescent="0.25">
      <c r="A64">
        <v>63</v>
      </c>
      <c r="C64" s="3">
        <v>2</v>
      </c>
    </row>
    <row r="65" spans="1:5" x14ac:dyDescent="0.25">
      <c r="A65">
        <v>64</v>
      </c>
      <c r="C65" s="3">
        <v>2</v>
      </c>
    </row>
    <row r="66" spans="1:5" x14ac:dyDescent="0.25">
      <c r="A66">
        <v>65</v>
      </c>
      <c r="C66" s="3">
        <v>2</v>
      </c>
    </row>
    <row r="67" spans="1:5" x14ac:dyDescent="0.25">
      <c r="A67">
        <v>66</v>
      </c>
      <c r="C67" s="3">
        <v>2</v>
      </c>
    </row>
    <row r="68" spans="1:5" x14ac:dyDescent="0.25">
      <c r="A68">
        <v>67</v>
      </c>
      <c r="D68" s="4">
        <v>3</v>
      </c>
    </row>
    <row r="69" spans="1:5" x14ac:dyDescent="0.25">
      <c r="A69">
        <v>68</v>
      </c>
      <c r="D69" s="4">
        <v>3</v>
      </c>
      <c r="E69" s="5">
        <v>4</v>
      </c>
    </row>
    <row r="70" spans="1:5" x14ac:dyDescent="0.25">
      <c r="A70">
        <v>69</v>
      </c>
      <c r="D70" s="4">
        <v>3</v>
      </c>
      <c r="E70" s="5">
        <v>4</v>
      </c>
    </row>
    <row r="71" spans="1:5" x14ac:dyDescent="0.25">
      <c r="A71">
        <v>70</v>
      </c>
      <c r="D71" s="4">
        <v>3</v>
      </c>
      <c r="E71" s="5">
        <v>4</v>
      </c>
    </row>
    <row r="72" spans="1:5" x14ac:dyDescent="0.25">
      <c r="A72">
        <v>71</v>
      </c>
      <c r="D72" s="4">
        <v>3</v>
      </c>
      <c r="E72" s="5">
        <v>4</v>
      </c>
    </row>
    <row r="73" spans="1:5" x14ac:dyDescent="0.25">
      <c r="A73">
        <v>72</v>
      </c>
      <c r="D73" s="4">
        <v>3</v>
      </c>
      <c r="E73" s="5">
        <v>4</v>
      </c>
    </row>
    <row r="74" spans="1:5" x14ac:dyDescent="0.25">
      <c r="A74">
        <v>73</v>
      </c>
      <c r="D74" s="4">
        <v>3</v>
      </c>
      <c r="E74" s="5">
        <v>4</v>
      </c>
    </row>
    <row r="75" spans="1:5" x14ac:dyDescent="0.25">
      <c r="A75">
        <v>74</v>
      </c>
      <c r="B75" s="2">
        <v>1</v>
      </c>
      <c r="D75" s="4">
        <v>3</v>
      </c>
      <c r="E75" s="5">
        <v>4</v>
      </c>
    </row>
    <row r="76" spans="1:5" x14ac:dyDescent="0.25">
      <c r="A76">
        <v>75</v>
      </c>
      <c r="B76" s="2">
        <v>1</v>
      </c>
      <c r="E76" s="5">
        <v>4</v>
      </c>
    </row>
    <row r="77" spans="1:5" x14ac:dyDescent="0.25">
      <c r="A77">
        <v>76</v>
      </c>
      <c r="B77" s="2">
        <v>1</v>
      </c>
    </row>
    <row r="78" spans="1:5" x14ac:dyDescent="0.25">
      <c r="A78">
        <v>77</v>
      </c>
      <c r="B78" s="2">
        <v>1</v>
      </c>
    </row>
    <row r="79" spans="1:5" x14ac:dyDescent="0.25">
      <c r="A79">
        <v>78</v>
      </c>
      <c r="B79" s="2">
        <v>1</v>
      </c>
    </row>
    <row r="80" spans="1:5" x14ac:dyDescent="0.25">
      <c r="A80">
        <v>79</v>
      </c>
      <c r="B80" s="2">
        <v>1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  <c r="C82" s="3">
        <v>2</v>
      </c>
    </row>
    <row r="83" spans="1:5" x14ac:dyDescent="0.25">
      <c r="A83">
        <v>82</v>
      </c>
      <c r="B83" s="2">
        <v>1</v>
      </c>
      <c r="C83" s="3">
        <v>2</v>
      </c>
    </row>
    <row r="84" spans="1:5" x14ac:dyDescent="0.25">
      <c r="A84">
        <v>83</v>
      </c>
      <c r="C84" s="3">
        <v>2</v>
      </c>
    </row>
    <row r="85" spans="1:5" x14ac:dyDescent="0.25">
      <c r="A85">
        <v>84</v>
      </c>
      <c r="C85" s="3">
        <v>2</v>
      </c>
    </row>
    <row r="86" spans="1:5" x14ac:dyDescent="0.25">
      <c r="A86">
        <v>85</v>
      </c>
      <c r="C86" s="3">
        <v>2</v>
      </c>
    </row>
    <row r="87" spans="1:5" x14ac:dyDescent="0.25">
      <c r="A87">
        <v>86</v>
      </c>
      <c r="C87" s="3">
        <v>2</v>
      </c>
    </row>
    <row r="88" spans="1:5" x14ac:dyDescent="0.25">
      <c r="A88">
        <v>87</v>
      </c>
      <c r="C88" s="3">
        <v>2</v>
      </c>
    </row>
    <row r="89" spans="1:5" x14ac:dyDescent="0.25">
      <c r="A89">
        <v>88</v>
      </c>
      <c r="C89" s="3">
        <v>2</v>
      </c>
    </row>
    <row r="90" spans="1:5" x14ac:dyDescent="0.25">
      <c r="A90">
        <v>89</v>
      </c>
      <c r="C90" s="3">
        <v>2</v>
      </c>
    </row>
    <row r="91" spans="1:5" x14ac:dyDescent="0.25">
      <c r="A91">
        <v>90</v>
      </c>
      <c r="D91" s="4">
        <v>3</v>
      </c>
      <c r="E91" s="5">
        <v>4</v>
      </c>
    </row>
    <row r="92" spans="1:5" x14ac:dyDescent="0.25">
      <c r="A92">
        <v>91</v>
      </c>
      <c r="D92" s="4">
        <v>3</v>
      </c>
      <c r="E92" s="5">
        <v>4</v>
      </c>
    </row>
    <row r="93" spans="1:5" x14ac:dyDescent="0.25">
      <c r="A93">
        <v>92</v>
      </c>
      <c r="D93" s="4">
        <v>3</v>
      </c>
      <c r="E93" s="5">
        <v>4</v>
      </c>
    </row>
    <row r="94" spans="1:5" x14ac:dyDescent="0.25">
      <c r="A94">
        <v>93</v>
      </c>
      <c r="D94" s="4">
        <v>3</v>
      </c>
      <c r="E94" s="5">
        <v>4</v>
      </c>
    </row>
    <row r="95" spans="1:5" x14ac:dyDescent="0.25">
      <c r="A95">
        <v>94</v>
      </c>
      <c r="D95" s="4">
        <v>3</v>
      </c>
      <c r="E95" s="5">
        <v>4</v>
      </c>
    </row>
    <row r="96" spans="1:5" x14ac:dyDescent="0.25">
      <c r="A96">
        <v>95</v>
      </c>
      <c r="D96" s="4">
        <v>3</v>
      </c>
      <c r="E96" s="5">
        <v>4</v>
      </c>
    </row>
    <row r="97" spans="1:5" x14ac:dyDescent="0.25">
      <c r="A97">
        <v>96</v>
      </c>
      <c r="B97" s="2">
        <v>1</v>
      </c>
      <c r="D97" s="4">
        <v>3</v>
      </c>
      <c r="E97" s="5">
        <v>4</v>
      </c>
    </row>
    <row r="98" spans="1:5" x14ac:dyDescent="0.25">
      <c r="A98">
        <v>97</v>
      </c>
      <c r="B98" s="2">
        <v>1</v>
      </c>
      <c r="D98" s="4">
        <v>3</v>
      </c>
      <c r="E98" s="5">
        <v>4</v>
      </c>
    </row>
    <row r="99" spans="1:5" x14ac:dyDescent="0.25">
      <c r="A99">
        <v>98</v>
      </c>
      <c r="B99" s="2">
        <v>1</v>
      </c>
      <c r="E99" s="5">
        <v>4</v>
      </c>
    </row>
    <row r="100" spans="1:5" x14ac:dyDescent="0.25">
      <c r="A100">
        <v>99</v>
      </c>
      <c r="B100" s="2">
        <v>1</v>
      </c>
      <c r="E100" s="5">
        <v>4</v>
      </c>
    </row>
    <row r="101" spans="1:5" x14ac:dyDescent="0.25">
      <c r="A101">
        <v>100</v>
      </c>
      <c r="B101" s="2">
        <v>1</v>
      </c>
    </row>
    <row r="102" spans="1:5" x14ac:dyDescent="0.25">
      <c r="A102">
        <v>101</v>
      </c>
      <c r="B102" s="2">
        <v>1</v>
      </c>
    </row>
    <row r="103" spans="1:5" x14ac:dyDescent="0.25">
      <c r="A103">
        <v>102</v>
      </c>
      <c r="B103" s="2">
        <v>1</v>
      </c>
    </row>
    <row r="104" spans="1:5" x14ac:dyDescent="0.25">
      <c r="A104">
        <v>103</v>
      </c>
      <c r="B104" s="2">
        <v>1</v>
      </c>
      <c r="C104" s="3">
        <v>2</v>
      </c>
    </row>
    <row r="105" spans="1:5" x14ac:dyDescent="0.25">
      <c r="A105">
        <v>104</v>
      </c>
      <c r="B105" s="2">
        <v>1</v>
      </c>
      <c r="C105" s="3">
        <v>2</v>
      </c>
    </row>
    <row r="106" spans="1:5" x14ac:dyDescent="0.25">
      <c r="A106">
        <v>105</v>
      </c>
      <c r="C106" s="3">
        <v>2</v>
      </c>
    </row>
    <row r="107" spans="1:5" x14ac:dyDescent="0.25">
      <c r="A107">
        <v>106</v>
      </c>
      <c r="C107" s="3">
        <v>2</v>
      </c>
    </row>
    <row r="108" spans="1:5" x14ac:dyDescent="0.25">
      <c r="A108">
        <v>107</v>
      </c>
      <c r="C108" s="3">
        <v>2</v>
      </c>
    </row>
    <row r="109" spans="1:5" x14ac:dyDescent="0.25">
      <c r="A109">
        <v>108</v>
      </c>
      <c r="C109" s="3">
        <v>2</v>
      </c>
    </row>
    <row r="110" spans="1:5" x14ac:dyDescent="0.25">
      <c r="A110">
        <v>109</v>
      </c>
      <c r="C110" s="3">
        <v>2</v>
      </c>
    </row>
    <row r="111" spans="1:5" x14ac:dyDescent="0.25">
      <c r="A111">
        <v>110</v>
      </c>
      <c r="C111" s="3">
        <v>2</v>
      </c>
      <c r="D111" s="4">
        <v>3</v>
      </c>
    </row>
    <row r="112" spans="1:5" x14ac:dyDescent="0.25">
      <c r="A112">
        <v>111</v>
      </c>
      <c r="D112" s="4">
        <v>3</v>
      </c>
    </row>
    <row r="113" spans="1:5" x14ac:dyDescent="0.25">
      <c r="A113">
        <v>112</v>
      </c>
      <c r="D113" s="4">
        <v>3</v>
      </c>
    </row>
    <row r="114" spans="1:5" x14ac:dyDescent="0.25">
      <c r="A114">
        <v>113</v>
      </c>
      <c r="D114" s="4">
        <v>3</v>
      </c>
      <c r="E114" s="5">
        <v>4</v>
      </c>
    </row>
    <row r="115" spans="1:5" x14ac:dyDescent="0.25">
      <c r="A115">
        <v>114</v>
      </c>
      <c r="D115" s="4">
        <v>3</v>
      </c>
      <c r="E115" s="5">
        <v>4</v>
      </c>
    </row>
    <row r="116" spans="1:5" x14ac:dyDescent="0.25">
      <c r="A116">
        <v>115</v>
      </c>
      <c r="D116" s="4">
        <v>3</v>
      </c>
      <c r="E116" s="5">
        <v>4</v>
      </c>
    </row>
    <row r="117" spans="1:5" x14ac:dyDescent="0.25">
      <c r="A117">
        <v>116</v>
      </c>
      <c r="D117" s="4">
        <v>3</v>
      </c>
      <c r="E117" s="5">
        <v>4</v>
      </c>
    </row>
    <row r="118" spans="1:5" x14ac:dyDescent="0.25">
      <c r="A118">
        <v>117</v>
      </c>
      <c r="D118" s="4">
        <v>3</v>
      </c>
      <c r="E118" s="5">
        <v>4</v>
      </c>
    </row>
    <row r="119" spans="1:5" x14ac:dyDescent="0.25">
      <c r="A119">
        <v>118</v>
      </c>
      <c r="D119" s="4">
        <v>3</v>
      </c>
      <c r="E119" s="5">
        <v>4</v>
      </c>
    </row>
    <row r="120" spans="1:5" x14ac:dyDescent="0.25">
      <c r="A120">
        <v>119</v>
      </c>
      <c r="B120" s="2">
        <v>1</v>
      </c>
      <c r="E120" s="5">
        <v>4</v>
      </c>
    </row>
    <row r="121" spans="1:5" x14ac:dyDescent="0.25">
      <c r="A121">
        <v>120</v>
      </c>
      <c r="B121" s="2">
        <v>1</v>
      </c>
    </row>
    <row r="122" spans="1:5" x14ac:dyDescent="0.25">
      <c r="A122">
        <v>121</v>
      </c>
      <c r="B122" s="2">
        <v>1</v>
      </c>
    </row>
    <row r="123" spans="1:5" x14ac:dyDescent="0.25">
      <c r="A123">
        <v>122</v>
      </c>
      <c r="B123" s="2">
        <v>1</v>
      </c>
    </row>
    <row r="124" spans="1:5" x14ac:dyDescent="0.25">
      <c r="A124">
        <v>123</v>
      </c>
      <c r="B124" s="2">
        <v>1</v>
      </c>
    </row>
    <row r="125" spans="1:5" x14ac:dyDescent="0.25">
      <c r="A125">
        <v>124</v>
      </c>
      <c r="B125" s="2">
        <v>1</v>
      </c>
    </row>
    <row r="126" spans="1:5" x14ac:dyDescent="0.25">
      <c r="A126">
        <v>125</v>
      </c>
      <c r="B126" s="2">
        <v>1</v>
      </c>
      <c r="C126" s="3">
        <v>2</v>
      </c>
    </row>
    <row r="127" spans="1:5" x14ac:dyDescent="0.25">
      <c r="A127">
        <v>126</v>
      </c>
      <c r="B127" s="2">
        <v>1</v>
      </c>
      <c r="C127" s="3">
        <v>2</v>
      </c>
    </row>
    <row r="128" spans="1:5" x14ac:dyDescent="0.25">
      <c r="A128">
        <v>127</v>
      </c>
      <c r="B128" s="2">
        <v>1</v>
      </c>
      <c r="C128" s="3">
        <v>2</v>
      </c>
    </row>
    <row r="129" spans="1:5" x14ac:dyDescent="0.25">
      <c r="A129">
        <v>128</v>
      </c>
      <c r="C129" s="3">
        <v>2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C133" s="3">
        <v>2</v>
      </c>
    </row>
    <row r="134" spans="1:5" x14ac:dyDescent="0.25">
      <c r="A134">
        <v>133</v>
      </c>
    </row>
    <row r="135" spans="1:5" x14ac:dyDescent="0.25">
      <c r="A135">
        <v>134</v>
      </c>
      <c r="D135" s="4">
        <v>3</v>
      </c>
      <c r="E135" s="5">
        <v>4</v>
      </c>
    </row>
    <row r="136" spans="1:5" x14ac:dyDescent="0.25">
      <c r="A136">
        <v>135</v>
      </c>
      <c r="D136" s="4">
        <v>3</v>
      </c>
      <c r="E136" s="5">
        <v>4</v>
      </c>
    </row>
    <row r="137" spans="1:5" x14ac:dyDescent="0.25">
      <c r="A137">
        <v>136</v>
      </c>
      <c r="D137" s="4">
        <v>3</v>
      </c>
      <c r="E137" s="5">
        <v>4</v>
      </c>
    </row>
    <row r="138" spans="1:5" x14ac:dyDescent="0.25">
      <c r="A138">
        <v>137</v>
      </c>
      <c r="D138" s="4">
        <v>3</v>
      </c>
      <c r="E138" s="5">
        <v>4</v>
      </c>
    </row>
    <row r="139" spans="1:5" x14ac:dyDescent="0.25">
      <c r="A139">
        <v>138</v>
      </c>
      <c r="D139" s="4">
        <v>3</v>
      </c>
      <c r="E139" s="5">
        <v>4</v>
      </c>
    </row>
    <row r="140" spans="1:5" x14ac:dyDescent="0.25">
      <c r="A140">
        <v>139</v>
      </c>
      <c r="D140" s="4">
        <v>3</v>
      </c>
      <c r="E140" s="5">
        <v>4</v>
      </c>
    </row>
    <row r="141" spans="1:5" x14ac:dyDescent="0.25">
      <c r="A141">
        <v>140</v>
      </c>
      <c r="B141" s="2">
        <v>1</v>
      </c>
      <c r="D141" s="4">
        <v>3</v>
      </c>
      <c r="E141" s="5">
        <v>4</v>
      </c>
    </row>
    <row r="142" spans="1:5" x14ac:dyDescent="0.25">
      <c r="A142">
        <v>141</v>
      </c>
      <c r="B142" s="2">
        <v>1</v>
      </c>
      <c r="E142" s="5">
        <v>4</v>
      </c>
    </row>
    <row r="143" spans="1:5" x14ac:dyDescent="0.25">
      <c r="A143">
        <v>142</v>
      </c>
      <c r="B143" s="2">
        <v>1</v>
      </c>
      <c r="E143" s="5">
        <v>4</v>
      </c>
    </row>
    <row r="144" spans="1:5" x14ac:dyDescent="0.25">
      <c r="A144">
        <v>143</v>
      </c>
      <c r="B144" s="2">
        <v>1</v>
      </c>
    </row>
    <row r="145" spans="1:5" x14ac:dyDescent="0.25">
      <c r="A145">
        <v>144</v>
      </c>
      <c r="B145" s="2">
        <v>1</v>
      </c>
    </row>
    <row r="146" spans="1:5" x14ac:dyDescent="0.25">
      <c r="A146">
        <v>145</v>
      </c>
      <c r="B146" s="2">
        <v>1</v>
      </c>
    </row>
    <row r="147" spans="1:5" x14ac:dyDescent="0.25">
      <c r="A147">
        <v>146</v>
      </c>
      <c r="B147" s="2">
        <v>1</v>
      </c>
    </row>
    <row r="148" spans="1:5" x14ac:dyDescent="0.25">
      <c r="A148">
        <v>147</v>
      </c>
      <c r="B148" s="2">
        <v>1</v>
      </c>
      <c r="C148" s="3">
        <v>2</v>
      </c>
    </row>
    <row r="149" spans="1:5" x14ac:dyDescent="0.25">
      <c r="A149">
        <v>148</v>
      </c>
      <c r="B149" s="2">
        <v>1</v>
      </c>
      <c r="C149" s="3">
        <v>2</v>
      </c>
    </row>
    <row r="150" spans="1:5" x14ac:dyDescent="0.25">
      <c r="A150">
        <v>149</v>
      </c>
      <c r="C150" s="3">
        <v>2</v>
      </c>
    </row>
    <row r="151" spans="1:5" x14ac:dyDescent="0.25">
      <c r="A151">
        <v>150</v>
      </c>
      <c r="C151" s="3">
        <v>2</v>
      </c>
    </row>
    <row r="152" spans="1:5" x14ac:dyDescent="0.25">
      <c r="A152">
        <v>151</v>
      </c>
      <c r="C152" s="3">
        <v>2</v>
      </c>
    </row>
    <row r="153" spans="1:5" x14ac:dyDescent="0.25">
      <c r="A153">
        <v>152</v>
      </c>
      <c r="C153" s="3">
        <v>2</v>
      </c>
    </row>
    <row r="154" spans="1:5" x14ac:dyDescent="0.25">
      <c r="A154">
        <v>153</v>
      </c>
      <c r="C154" s="3">
        <v>2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D156" s="4">
        <v>3</v>
      </c>
    </row>
    <row r="157" spans="1:5" x14ac:dyDescent="0.25">
      <c r="A157">
        <v>156</v>
      </c>
      <c r="D157" s="4">
        <v>3</v>
      </c>
      <c r="E157" s="5">
        <v>4</v>
      </c>
    </row>
    <row r="158" spans="1:5" x14ac:dyDescent="0.25">
      <c r="A158">
        <v>157</v>
      </c>
      <c r="D158" s="4">
        <v>3</v>
      </c>
      <c r="E158" s="5">
        <v>4</v>
      </c>
    </row>
    <row r="159" spans="1:5" x14ac:dyDescent="0.25">
      <c r="A159">
        <v>158</v>
      </c>
      <c r="D159" s="4">
        <v>3</v>
      </c>
      <c r="E159" s="5">
        <v>4</v>
      </c>
    </row>
    <row r="160" spans="1:5" x14ac:dyDescent="0.25">
      <c r="A160">
        <v>159</v>
      </c>
      <c r="D160" s="4">
        <v>3</v>
      </c>
      <c r="E160" s="5">
        <v>4</v>
      </c>
    </row>
    <row r="161" spans="1:5" x14ac:dyDescent="0.25">
      <c r="A161">
        <v>160</v>
      </c>
      <c r="D161" s="4">
        <v>3</v>
      </c>
      <c r="E161" s="5">
        <v>4</v>
      </c>
    </row>
    <row r="162" spans="1:5" x14ac:dyDescent="0.25">
      <c r="A162">
        <v>161</v>
      </c>
      <c r="B162" s="2">
        <v>1</v>
      </c>
      <c r="D162" s="4">
        <v>3</v>
      </c>
      <c r="E162" s="5">
        <v>4</v>
      </c>
    </row>
    <row r="163" spans="1:5" x14ac:dyDescent="0.25">
      <c r="A163">
        <v>162</v>
      </c>
      <c r="B163" s="2">
        <v>1</v>
      </c>
      <c r="D163" s="4">
        <v>3</v>
      </c>
      <c r="E163" s="5">
        <v>4</v>
      </c>
    </row>
    <row r="164" spans="1:5" x14ac:dyDescent="0.25">
      <c r="A164">
        <v>163</v>
      </c>
      <c r="B164" s="2">
        <v>1</v>
      </c>
      <c r="D164" s="4">
        <v>3</v>
      </c>
      <c r="E164" s="5">
        <v>4</v>
      </c>
    </row>
    <row r="165" spans="1:5" x14ac:dyDescent="0.25">
      <c r="A165">
        <v>164</v>
      </c>
      <c r="B165" s="2">
        <v>1</v>
      </c>
      <c r="E165" s="5">
        <v>4</v>
      </c>
    </row>
    <row r="166" spans="1:5" x14ac:dyDescent="0.25">
      <c r="A166">
        <v>165</v>
      </c>
      <c r="B166" s="2">
        <v>1</v>
      </c>
    </row>
    <row r="167" spans="1:5" x14ac:dyDescent="0.25">
      <c r="A167">
        <v>166</v>
      </c>
      <c r="B167" s="2">
        <v>1</v>
      </c>
    </row>
    <row r="168" spans="1:5" x14ac:dyDescent="0.25">
      <c r="A168">
        <v>167</v>
      </c>
      <c r="B168" s="2">
        <v>1</v>
      </c>
    </row>
    <row r="169" spans="1:5" x14ac:dyDescent="0.25">
      <c r="A169">
        <v>168</v>
      </c>
      <c r="B169" s="2">
        <v>1</v>
      </c>
    </row>
    <row r="170" spans="1:5" x14ac:dyDescent="0.25">
      <c r="A170">
        <v>169</v>
      </c>
      <c r="B170" s="2">
        <v>1</v>
      </c>
      <c r="C170" s="3">
        <v>2</v>
      </c>
    </row>
    <row r="171" spans="1:5" x14ac:dyDescent="0.25">
      <c r="A171">
        <v>170</v>
      </c>
      <c r="B171" s="2">
        <v>1</v>
      </c>
      <c r="C171" s="3">
        <v>2</v>
      </c>
    </row>
    <row r="172" spans="1:5" x14ac:dyDescent="0.25">
      <c r="A172">
        <v>171</v>
      </c>
      <c r="C172" s="3">
        <v>2</v>
      </c>
    </row>
    <row r="173" spans="1:5" x14ac:dyDescent="0.25">
      <c r="A173">
        <v>172</v>
      </c>
      <c r="C173" s="3">
        <v>2</v>
      </c>
    </row>
    <row r="174" spans="1:5" x14ac:dyDescent="0.25">
      <c r="A174">
        <v>173</v>
      </c>
      <c r="C174" s="3">
        <v>2</v>
      </c>
    </row>
    <row r="175" spans="1:5" x14ac:dyDescent="0.25">
      <c r="A175">
        <v>174</v>
      </c>
      <c r="C175" s="3">
        <v>2</v>
      </c>
    </row>
    <row r="176" spans="1:5" x14ac:dyDescent="0.25">
      <c r="A176">
        <v>175</v>
      </c>
      <c r="C176" s="3">
        <v>2</v>
      </c>
    </row>
    <row r="177" spans="1:5" x14ac:dyDescent="0.25">
      <c r="A177">
        <v>176</v>
      </c>
      <c r="C177" s="3">
        <v>2</v>
      </c>
      <c r="D177" s="4">
        <v>3</v>
      </c>
    </row>
    <row r="178" spans="1:5" x14ac:dyDescent="0.25">
      <c r="A178">
        <v>177</v>
      </c>
      <c r="C178" s="3">
        <v>2</v>
      </c>
      <c r="D178" s="4">
        <v>3</v>
      </c>
    </row>
    <row r="179" spans="1:5" x14ac:dyDescent="0.25">
      <c r="A179">
        <v>178</v>
      </c>
      <c r="D179" s="4">
        <v>3</v>
      </c>
      <c r="E179" s="5">
        <v>4</v>
      </c>
    </row>
    <row r="180" spans="1:5" x14ac:dyDescent="0.25">
      <c r="A180">
        <v>179</v>
      </c>
      <c r="D180" s="4">
        <v>3</v>
      </c>
      <c r="E180" s="5">
        <v>4</v>
      </c>
    </row>
    <row r="181" spans="1:5" x14ac:dyDescent="0.25">
      <c r="A181">
        <v>180</v>
      </c>
      <c r="D181" s="4">
        <v>3</v>
      </c>
      <c r="E181" s="5">
        <v>4</v>
      </c>
    </row>
    <row r="182" spans="1:5" x14ac:dyDescent="0.25">
      <c r="A182">
        <v>181</v>
      </c>
      <c r="D182" s="4">
        <v>3</v>
      </c>
      <c r="E182" s="5">
        <v>4</v>
      </c>
    </row>
    <row r="183" spans="1:5" x14ac:dyDescent="0.25">
      <c r="A183">
        <v>182</v>
      </c>
      <c r="D183" s="4">
        <v>3</v>
      </c>
      <c r="E183" s="5">
        <v>4</v>
      </c>
    </row>
    <row r="184" spans="1:5" x14ac:dyDescent="0.25">
      <c r="A184">
        <v>183</v>
      </c>
      <c r="B184" s="2">
        <v>1</v>
      </c>
      <c r="D184" s="4">
        <v>3</v>
      </c>
      <c r="E184" s="5">
        <v>4</v>
      </c>
    </row>
    <row r="185" spans="1:5" x14ac:dyDescent="0.25">
      <c r="A185">
        <v>184</v>
      </c>
      <c r="B185" s="2">
        <v>1</v>
      </c>
      <c r="D185" s="4">
        <v>3</v>
      </c>
      <c r="E185" s="5">
        <v>4</v>
      </c>
    </row>
    <row r="186" spans="1:5" x14ac:dyDescent="0.25">
      <c r="A186">
        <v>185</v>
      </c>
      <c r="B186" s="2">
        <v>1</v>
      </c>
      <c r="D186" s="4">
        <v>3</v>
      </c>
      <c r="E186" s="5">
        <v>4</v>
      </c>
    </row>
    <row r="187" spans="1:5" x14ac:dyDescent="0.25">
      <c r="A187">
        <v>186</v>
      </c>
      <c r="B187" s="2">
        <v>1</v>
      </c>
      <c r="E187" s="5">
        <v>4</v>
      </c>
    </row>
    <row r="188" spans="1:5" x14ac:dyDescent="0.25">
      <c r="A188">
        <v>187</v>
      </c>
      <c r="B188" s="2">
        <v>1</v>
      </c>
      <c r="E188" s="5">
        <v>4</v>
      </c>
    </row>
    <row r="189" spans="1:5" x14ac:dyDescent="0.25">
      <c r="A189">
        <v>188</v>
      </c>
      <c r="B189" s="2">
        <v>1</v>
      </c>
    </row>
    <row r="190" spans="1:5" x14ac:dyDescent="0.25">
      <c r="A190">
        <v>189</v>
      </c>
      <c r="B190" s="2">
        <v>1</v>
      </c>
    </row>
    <row r="191" spans="1:5" x14ac:dyDescent="0.25">
      <c r="A191">
        <v>190</v>
      </c>
      <c r="B191" s="2">
        <v>1</v>
      </c>
    </row>
    <row r="192" spans="1:5" x14ac:dyDescent="0.25">
      <c r="A192">
        <v>191</v>
      </c>
      <c r="B192" s="2">
        <v>1</v>
      </c>
      <c r="C192" s="3">
        <v>2</v>
      </c>
    </row>
    <row r="193" spans="1:5" x14ac:dyDescent="0.25">
      <c r="A193">
        <v>192</v>
      </c>
      <c r="B193" s="2">
        <v>1</v>
      </c>
      <c r="C193" s="3">
        <v>2</v>
      </c>
    </row>
    <row r="194" spans="1:5" x14ac:dyDescent="0.25">
      <c r="A194">
        <v>193</v>
      </c>
      <c r="B194" s="2">
        <v>1</v>
      </c>
      <c r="C194" s="3">
        <v>2</v>
      </c>
    </row>
    <row r="195" spans="1:5" x14ac:dyDescent="0.25">
      <c r="A195">
        <v>194</v>
      </c>
      <c r="C195" s="3">
        <v>2</v>
      </c>
    </row>
    <row r="196" spans="1:5" x14ac:dyDescent="0.25">
      <c r="A196">
        <v>195</v>
      </c>
      <c r="C196" s="3">
        <v>2</v>
      </c>
    </row>
    <row r="197" spans="1:5" x14ac:dyDescent="0.25">
      <c r="A197">
        <v>196</v>
      </c>
      <c r="C197" s="3">
        <v>2</v>
      </c>
    </row>
    <row r="198" spans="1:5" x14ac:dyDescent="0.25">
      <c r="A198">
        <v>197</v>
      </c>
      <c r="C198" s="3">
        <v>2</v>
      </c>
    </row>
    <row r="199" spans="1:5" x14ac:dyDescent="0.25">
      <c r="A199">
        <v>198</v>
      </c>
      <c r="C199" s="3">
        <v>2</v>
      </c>
    </row>
    <row r="200" spans="1:5" x14ac:dyDescent="0.25">
      <c r="A200">
        <v>199</v>
      </c>
      <c r="C200" s="3">
        <v>2</v>
      </c>
      <c r="D200" s="4">
        <v>3</v>
      </c>
    </row>
    <row r="201" spans="1:5" x14ac:dyDescent="0.25">
      <c r="A201">
        <v>200</v>
      </c>
      <c r="C201" s="3">
        <v>2</v>
      </c>
      <c r="D201" s="4">
        <v>3</v>
      </c>
    </row>
    <row r="202" spans="1:5" x14ac:dyDescent="0.25">
      <c r="A202">
        <v>201</v>
      </c>
      <c r="D202" s="4">
        <v>3</v>
      </c>
    </row>
    <row r="203" spans="1:5" x14ac:dyDescent="0.25">
      <c r="A203">
        <v>202</v>
      </c>
      <c r="D203" s="4">
        <v>3</v>
      </c>
      <c r="E203" s="5">
        <v>4</v>
      </c>
    </row>
    <row r="204" spans="1:5" x14ac:dyDescent="0.25">
      <c r="A204">
        <v>203</v>
      </c>
      <c r="D204" s="4">
        <v>3</v>
      </c>
      <c r="E204" s="5">
        <v>4</v>
      </c>
    </row>
    <row r="205" spans="1:5" x14ac:dyDescent="0.25">
      <c r="A205">
        <v>204</v>
      </c>
      <c r="D205" s="4">
        <v>3</v>
      </c>
      <c r="E205" s="5">
        <v>4</v>
      </c>
    </row>
    <row r="206" spans="1:5" x14ac:dyDescent="0.25">
      <c r="A206">
        <v>205</v>
      </c>
      <c r="B206" s="2">
        <v>1</v>
      </c>
      <c r="D206" s="4">
        <v>3</v>
      </c>
      <c r="E206" s="5">
        <v>4</v>
      </c>
    </row>
    <row r="207" spans="1:5" x14ac:dyDescent="0.25">
      <c r="A207">
        <v>206</v>
      </c>
      <c r="B207" s="2">
        <v>1</v>
      </c>
      <c r="D207" s="4">
        <v>3</v>
      </c>
      <c r="E207" s="5">
        <v>4</v>
      </c>
    </row>
    <row r="208" spans="1:5" x14ac:dyDescent="0.25">
      <c r="A208">
        <v>207</v>
      </c>
      <c r="B208" s="2">
        <v>1</v>
      </c>
      <c r="D208" s="4">
        <v>3</v>
      </c>
      <c r="E208" s="5">
        <v>4</v>
      </c>
    </row>
    <row r="209" spans="1:6" x14ac:dyDescent="0.25">
      <c r="A209">
        <v>208</v>
      </c>
      <c r="B209" s="2">
        <v>1</v>
      </c>
      <c r="D209" s="4">
        <v>3</v>
      </c>
      <c r="E209" s="5">
        <v>4</v>
      </c>
    </row>
    <row r="210" spans="1:6" x14ac:dyDescent="0.25">
      <c r="A210">
        <v>209</v>
      </c>
      <c r="B210" s="2">
        <v>1</v>
      </c>
      <c r="E210" s="5">
        <v>4</v>
      </c>
    </row>
    <row r="211" spans="1:6" x14ac:dyDescent="0.25">
      <c r="A211">
        <v>210</v>
      </c>
      <c r="B211" s="2">
        <v>1</v>
      </c>
      <c r="E211" s="5">
        <v>4</v>
      </c>
    </row>
    <row r="212" spans="1:6" x14ac:dyDescent="0.25">
      <c r="A212">
        <v>211</v>
      </c>
      <c r="B212" s="2">
        <v>1</v>
      </c>
      <c r="E212" s="5">
        <v>4</v>
      </c>
    </row>
    <row r="213" spans="1:6" x14ac:dyDescent="0.25">
      <c r="A213">
        <v>212</v>
      </c>
      <c r="B213" s="2">
        <v>1</v>
      </c>
      <c r="E213" s="5">
        <v>4</v>
      </c>
    </row>
    <row r="214" spans="1:6" x14ac:dyDescent="0.25">
      <c r="A214">
        <v>213</v>
      </c>
      <c r="B214" s="2">
        <v>1</v>
      </c>
    </row>
    <row r="215" spans="1:6" x14ac:dyDescent="0.25">
      <c r="A215">
        <v>214</v>
      </c>
      <c r="B215" s="2">
        <v>1</v>
      </c>
    </row>
    <row r="216" spans="1:6" x14ac:dyDescent="0.25">
      <c r="A216">
        <v>215</v>
      </c>
      <c r="B216" s="2">
        <v>1</v>
      </c>
      <c r="C216" s="3">
        <v>2</v>
      </c>
    </row>
    <row r="217" spans="1:6" x14ac:dyDescent="0.25">
      <c r="A217">
        <v>216</v>
      </c>
      <c r="B217" s="2">
        <v>1</v>
      </c>
      <c r="C217" s="3">
        <v>2</v>
      </c>
    </row>
    <row r="218" spans="1:6" x14ac:dyDescent="0.25">
      <c r="A218">
        <v>217</v>
      </c>
      <c r="B218" s="2">
        <v>1</v>
      </c>
      <c r="C218" s="3">
        <v>2</v>
      </c>
    </row>
    <row r="219" spans="1:6" x14ac:dyDescent="0.25">
      <c r="A219">
        <v>218</v>
      </c>
      <c r="C219" s="3">
        <v>2</v>
      </c>
    </row>
    <row r="220" spans="1:6" x14ac:dyDescent="0.25">
      <c r="A220">
        <v>219</v>
      </c>
      <c r="C220" s="3">
        <v>2</v>
      </c>
      <c r="F220" t="s">
        <v>22</v>
      </c>
    </row>
    <row r="221" spans="1:6" x14ac:dyDescent="0.25">
      <c r="A221">
        <v>220</v>
      </c>
    </row>
    <row r="222" spans="1:6" x14ac:dyDescent="0.25">
      <c r="A222">
        <v>221</v>
      </c>
      <c r="F222" t="s">
        <v>22</v>
      </c>
    </row>
    <row r="223" spans="1:6" x14ac:dyDescent="0.25">
      <c r="A223">
        <v>222</v>
      </c>
      <c r="B223" s="2">
        <v>1</v>
      </c>
    </row>
    <row r="224" spans="1:6" x14ac:dyDescent="0.25">
      <c r="A224">
        <v>223</v>
      </c>
      <c r="B224" s="2">
        <v>1</v>
      </c>
      <c r="E224" s="5">
        <v>4</v>
      </c>
    </row>
    <row r="225" spans="1:5" x14ac:dyDescent="0.25">
      <c r="A225">
        <v>224</v>
      </c>
      <c r="B225" s="2">
        <v>1</v>
      </c>
      <c r="E225" s="5">
        <v>4</v>
      </c>
    </row>
    <row r="226" spans="1:5" x14ac:dyDescent="0.25">
      <c r="A226">
        <v>225</v>
      </c>
      <c r="B226" s="2">
        <v>1</v>
      </c>
      <c r="E226" s="5">
        <v>4</v>
      </c>
    </row>
    <row r="227" spans="1:5" x14ac:dyDescent="0.25">
      <c r="A227">
        <v>226</v>
      </c>
      <c r="B227" s="2">
        <v>1</v>
      </c>
      <c r="E227" s="5">
        <v>4</v>
      </c>
    </row>
    <row r="228" spans="1:5" x14ac:dyDescent="0.25">
      <c r="A228">
        <v>227</v>
      </c>
      <c r="B228" s="2">
        <v>1</v>
      </c>
      <c r="E228" s="5">
        <v>4</v>
      </c>
    </row>
    <row r="229" spans="1:5" x14ac:dyDescent="0.25">
      <c r="A229">
        <v>228</v>
      </c>
      <c r="B229" s="2">
        <v>1</v>
      </c>
      <c r="E229" s="5">
        <v>4</v>
      </c>
    </row>
    <row r="230" spans="1:5" x14ac:dyDescent="0.25">
      <c r="A230">
        <v>229</v>
      </c>
      <c r="B230" s="2">
        <v>1</v>
      </c>
      <c r="E230" s="5">
        <v>4</v>
      </c>
    </row>
    <row r="231" spans="1:5" x14ac:dyDescent="0.25">
      <c r="A231">
        <v>230</v>
      </c>
      <c r="B231" s="2">
        <v>1</v>
      </c>
      <c r="E231" s="5">
        <v>4</v>
      </c>
    </row>
    <row r="232" spans="1:5" x14ac:dyDescent="0.25">
      <c r="A232">
        <v>231</v>
      </c>
      <c r="B232" s="2">
        <v>1</v>
      </c>
      <c r="E232" s="5">
        <v>4</v>
      </c>
    </row>
    <row r="233" spans="1:5" x14ac:dyDescent="0.25">
      <c r="A233">
        <v>232</v>
      </c>
      <c r="E233" s="5">
        <v>4</v>
      </c>
    </row>
    <row r="234" spans="1:5" x14ac:dyDescent="0.25">
      <c r="A234">
        <v>233</v>
      </c>
      <c r="C234" s="3">
        <v>2</v>
      </c>
    </row>
    <row r="235" spans="1:5" x14ac:dyDescent="0.25">
      <c r="A235">
        <v>234</v>
      </c>
      <c r="C235" s="3">
        <v>2</v>
      </c>
    </row>
    <row r="236" spans="1:5" x14ac:dyDescent="0.25">
      <c r="A236">
        <v>235</v>
      </c>
      <c r="C236" s="3">
        <v>2</v>
      </c>
    </row>
    <row r="237" spans="1:5" x14ac:dyDescent="0.25">
      <c r="A237">
        <v>236</v>
      </c>
      <c r="C237" s="3">
        <v>2</v>
      </c>
    </row>
    <row r="238" spans="1:5" x14ac:dyDescent="0.25">
      <c r="A238">
        <v>237</v>
      </c>
      <c r="C238" s="3">
        <v>2</v>
      </c>
    </row>
    <row r="239" spans="1:5" x14ac:dyDescent="0.25">
      <c r="A239">
        <v>238</v>
      </c>
      <c r="C239" s="3">
        <v>2</v>
      </c>
    </row>
    <row r="240" spans="1:5" x14ac:dyDescent="0.25">
      <c r="A240">
        <v>239</v>
      </c>
      <c r="C240" s="3">
        <v>2</v>
      </c>
    </row>
    <row r="241" spans="1:5" x14ac:dyDescent="0.25">
      <c r="A241">
        <v>240</v>
      </c>
      <c r="C241" s="3">
        <v>2</v>
      </c>
    </row>
    <row r="242" spans="1:5" x14ac:dyDescent="0.25">
      <c r="A242">
        <v>241</v>
      </c>
      <c r="C242" s="3">
        <v>2</v>
      </c>
      <c r="D242" s="4">
        <v>3</v>
      </c>
    </row>
    <row r="243" spans="1:5" x14ac:dyDescent="0.25">
      <c r="A243">
        <v>242</v>
      </c>
      <c r="C243" s="3">
        <v>2</v>
      </c>
      <c r="D243" s="4">
        <v>3</v>
      </c>
    </row>
    <row r="244" spans="1:5" x14ac:dyDescent="0.25">
      <c r="A244">
        <v>243</v>
      </c>
      <c r="D244" s="4">
        <v>3</v>
      </c>
    </row>
    <row r="245" spans="1:5" x14ac:dyDescent="0.25">
      <c r="A245">
        <v>244</v>
      </c>
      <c r="D245" s="4">
        <v>3</v>
      </c>
    </row>
    <row r="246" spans="1:5" x14ac:dyDescent="0.25">
      <c r="A246">
        <v>245</v>
      </c>
      <c r="D246" s="4">
        <v>3</v>
      </c>
      <c r="E246" s="5">
        <v>4</v>
      </c>
    </row>
    <row r="247" spans="1:5" x14ac:dyDescent="0.25">
      <c r="A247">
        <v>246</v>
      </c>
      <c r="D247" s="4">
        <v>3</v>
      </c>
      <c r="E247" s="5">
        <v>4</v>
      </c>
    </row>
    <row r="248" spans="1:5" x14ac:dyDescent="0.25">
      <c r="A248">
        <v>247</v>
      </c>
      <c r="D248" s="4">
        <v>3</v>
      </c>
      <c r="E248" s="5">
        <v>4</v>
      </c>
    </row>
    <row r="249" spans="1:5" x14ac:dyDescent="0.25">
      <c r="A249">
        <v>248</v>
      </c>
      <c r="B249" s="2">
        <v>1</v>
      </c>
      <c r="D249" s="4">
        <v>3</v>
      </c>
      <c r="E249" s="5">
        <v>4</v>
      </c>
    </row>
    <row r="250" spans="1:5" x14ac:dyDescent="0.25">
      <c r="A250">
        <v>249</v>
      </c>
      <c r="B250" s="2">
        <v>1</v>
      </c>
      <c r="D250" s="4">
        <v>3</v>
      </c>
      <c r="E250" s="5">
        <v>4</v>
      </c>
    </row>
    <row r="251" spans="1:5" x14ac:dyDescent="0.25">
      <c r="A251">
        <v>250</v>
      </c>
      <c r="B251" s="2">
        <v>1</v>
      </c>
      <c r="E251" s="5">
        <v>4</v>
      </c>
    </row>
    <row r="252" spans="1:5" x14ac:dyDescent="0.25">
      <c r="A252">
        <v>251</v>
      </c>
      <c r="B252" s="2">
        <v>1</v>
      </c>
      <c r="E252" s="5">
        <v>4</v>
      </c>
    </row>
    <row r="253" spans="1:5" x14ac:dyDescent="0.25">
      <c r="A253">
        <v>252</v>
      </c>
      <c r="B253" s="2">
        <v>1</v>
      </c>
      <c r="E253" s="5">
        <v>4</v>
      </c>
    </row>
    <row r="254" spans="1:5" x14ac:dyDescent="0.25">
      <c r="A254">
        <v>253</v>
      </c>
      <c r="B254" s="2">
        <v>1</v>
      </c>
      <c r="E254" s="5">
        <v>4</v>
      </c>
    </row>
    <row r="255" spans="1:5" x14ac:dyDescent="0.25">
      <c r="A255">
        <v>254</v>
      </c>
      <c r="B255" s="2">
        <v>1</v>
      </c>
    </row>
    <row r="256" spans="1:5" x14ac:dyDescent="0.25">
      <c r="A256">
        <v>255</v>
      </c>
      <c r="B256" s="2">
        <v>1</v>
      </c>
    </row>
    <row r="257" spans="1:5" x14ac:dyDescent="0.25">
      <c r="A257">
        <v>256</v>
      </c>
      <c r="B257" s="2">
        <v>1</v>
      </c>
      <c r="C257" s="3">
        <v>2</v>
      </c>
    </row>
    <row r="258" spans="1:5" x14ac:dyDescent="0.25">
      <c r="A258">
        <v>257</v>
      </c>
      <c r="B258" s="2">
        <v>1</v>
      </c>
      <c r="C258" s="3">
        <v>2</v>
      </c>
    </row>
    <row r="259" spans="1:5" x14ac:dyDescent="0.25">
      <c r="A259">
        <v>258</v>
      </c>
      <c r="B259" s="2">
        <v>1</v>
      </c>
      <c r="C259" s="3">
        <v>2</v>
      </c>
    </row>
    <row r="260" spans="1:5" x14ac:dyDescent="0.25">
      <c r="A260">
        <v>259</v>
      </c>
      <c r="C260" s="3">
        <v>2</v>
      </c>
    </row>
    <row r="261" spans="1:5" x14ac:dyDescent="0.25">
      <c r="A261">
        <v>260</v>
      </c>
      <c r="C261" s="3">
        <v>2</v>
      </c>
    </row>
    <row r="262" spans="1:5" x14ac:dyDescent="0.25">
      <c r="A262">
        <v>261</v>
      </c>
      <c r="C262" s="3">
        <v>2</v>
      </c>
    </row>
    <row r="263" spans="1:5" x14ac:dyDescent="0.25">
      <c r="A263">
        <v>262</v>
      </c>
      <c r="C263" s="3">
        <v>2</v>
      </c>
    </row>
    <row r="264" spans="1:5" x14ac:dyDescent="0.25">
      <c r="A264">
        <v>263</v>
      </c>
      <c r="C264" s="3">
        <v>2</v>
      </c>
      <c r="D264" s="4">
        <v>3</v>
      </c>
    </row>
    <row r="265" spans="1:5" x14ac:dyDescent="0.25">
      <c r="A265">
        <v>264</v>
      </c>
      <c r="C265" s="3">
        <v>2</v>
      </c>
      <c r="D265" s="4">
        <v>3</v>
      </c>
    </row>
    <row r="266" spans="1:5" x14ac:dyDescent="0.25">
      <c r="A266">
        <v>265</v>
      </c>
      <c r="C266" s="3">
        <v>2</v>
      </c>
      <c r="D266" s="4">
        <v>3</v>
      </c>
      <c r="E266" s="5">
        <v>4</v>
      </c>
    </row>
    <row r="267" spans="1:5" x14ac:dyDescent="0.25">
      <c r="A267">
        <v>266</v>
      </c>
      <c r="D267" s="4">
        <v>3</v>
      </c>
      <c r="E267" s="5">
        <v>4</v>
      </c>
    </row>
    <row r="268" spans="1:5" x14ac:dyDescent="0.25">
      <c r="A268">
        <v>267</v>
      </c>
      <c r="D268" s="4">
        <v>3</v>
      </c>
      <c r="E268" s="5">
        <v>4</v>
      </c>
    </row>
    <row r="269" spans="1:5" x14ac:dyDescent="0.25">
      <c r="A269">
        <v>268</v>
      </c>
      <c r="D269" s="4">
        <v>3</v>
      </c>
      <c r="E269" s="5">
        <v>4</v>
      </c>
    </row>
    <row r="270" spans="1:5" x14ac:dyDescent="0.25">
      <c r="A270">
        <v>269</v>
      </c>
      <c r="D270" s="4">
        <v>3</v>
      </c>
      <c r="E270" s="5">
        <v>4</v>
      </c>
    </row>
    <row r="271" spans="1:5" x14ac:dyDescent="0.25">
      <c r="A271">
        <v>270</v>
      </c>
      <c r="D271" s="4">
        <v>3</v>
      </c>
      <c r="E271" s="5">
        <v>4</v>
      </c>
    </row>
    <row r="272" spans="1:5" x14ac:dyDescent="0.25">
      <c r="A272">
        <v>271</v>
      </c>
      <c r="D272" s="4">
        <v>3</v>
      </c>
      <c r="E272" s="5">
        <v>4</v>
      </c>
    </row>
    <row r="273" spans="1:5" x14ac:dyDescent="0.25">
      <c r="A273">
        <v>272</v>
      </c>
      <c r="B273" s="2">
        <v>1</v>
      </c>
      <c r="D273" s="4">
        <v>3</v>
      </c>
      <c r="E273" s="5">
        <v>4</v>
      </c>
    </row>
    <row r="274" spans="1:5" x14ac:dyDescent="0.25">
      <c r="A274">
        <v>273</v>
      </c>
      <c r="B274" s="2">
        <v>1</v>
      </c>
      <c r="E274" s="5">
        <v>4</v>
      </c>
    </row>
    <row r="275" spans="1:5" x14ac:dyDescent="0.25">
      <c r="A275">
        <v>274</v>
      </c>
      <c r="B275" s="2">
        <v>1</v>
      </c>
      <c r="E275" s="5">
        <v>4</v>
      </c>
    </row>
    <row r="276" spans="1:5" x14ac:dyDescent="0.25">
      <c r="A276">
        <v>275</v>
      </c>
      <c r="B276" s="2">
        <v>1</v>
      </c>
    </row>
    <row r="277" spans="1:5" x14ac:dyDescent="0.25">
      <c r="A277">
        <v>276</v>
      </c>
      <c r="B277" s="2">
        <v>1</v>
      </c>
    </row>
    <row r="278" spans="1:5" x14ac:dyDescent="0.25">
      <c r="A278">
        <v>277</v>
      </c>
      <c r="B278" s="2">
        <v>1</v>
      </c>
    </row>
    <row r="279" spans="1:5" x14ac:dyDescent="0.25">
      <c r="A279">
        <v>278</v>
      </c>
      <c r="B279" s="2">
        <v>1</v>
      </c>
    </row>
    <row r="280" spans="1:5" x14ac:dyDescent="0.25">
      <c r="A280">
        <v>279</v>
      </c>
      <c r="B280" s="2">
        <v>1</v>
      </c>
      <c r="C280" s="3">
        <v>2</v>
      </c>
    </row>
    <row r="281" spans="1:5" x14ac:dyDescent="0.25">
      <c r="A281">
        <v>280</v>
      </c>
      <c r="B281" s="2">
        <v>1</v>
      </c>
      <c r="C281" s="3">
        <v>2</v>
      </c>
    </row>
    <row r="282" spans="1:5" x14ac:dyDescent="0.25">
      <c r="A282">
        <v>281</v>
      </c>
      <c r="C282" s="3">
        <v>2</v>
      </c>
    </row>
    <row r="283" spans="1:5" x14ac:dyDescent="0.25">
      <c r="A283">
        <v>282</v>
      </c>
      <c r="C283" s="3">
        <v>2</v>
      </c>
    </row>
    <row r="284" spans="1:5" x14ac:dyDescent="0.25">
      <c r="A284">
        <v>283</v>
      </c>
      <c r="C284" s="3">
        <v>2</v>
      </c>
    </row>
    <row r="285" spans="1:5" x14ac:dyDescent="0.25">
      <c r="A285">
        <v>284</v>
      </c>
      <c r="C285" s="3">
        <v>2</v>
      </c>
    </row>
    <row r="286" spans="1:5" x14ac:dyDescent="0.25">
      <c r="A286">
        <v>285</v>
      </c>
      <c r="C286" s="3">
        <v>2</v>
      </c>
    </row>
    <row r="287" spans="1:5" x14ac:dyDescent="0.25">
      <c r="A287">
        <v>286</v>
      </c>
      <c r="C287" s="3">
        <v>2</v>
      </c>
      <c r="D287" s="4">
        <v>3</v>
      </c>
    </row>
    <row r="288" spans="1:5" x14ac:dyDescent="0.25">
      <c r="A288">
        <v>287</v>
      </c>
      <c r="D288" s="4">
        <v>3</v>
      </c>
    </row>
    <row r="289" spans="1:5" x14ac:dyDescent="0.25">
      <c r="A289">
        <v>288</v>
      </c>
      <c r="D289" s="4">
        <v>3</v>
      </c>
      <c r="E289" s="5">
        <v>4</v>
      </c>
    </row>
    <row r="290" spans="1:5" x14ac:dyDescent="0.25">
      <c r="A290">
        <v>289</v>
      </c>
      <c r="D290" s="4">
        <v>3</v>
      </c>
      <c r="E290" s="5">
        <v>4</v>
      </c>
    </row>
    <row r="291" spans="1:5" x14ac:dyDescent="0.25">
      <c r="A291">
        <v>290</v>
      </c>
      <c r="D291" s="4">
        <v>3</v>
      </c>
      <c r="E291" s="5">
        <v>4</v>
      </c>
    </row>
    <row r="292" spans="1:5" x14ac:dyDescent="0.25">
      <c r="A292">
        <v>291</v>
      </c>
      <c r="D292" s="4">
        <v>3</v>
      </c>
      <c r="E292" s="5">
        <v>4</v>
      </c>
    </row>
    <row r="293" spans="1:5" x14ac:dyDescent="0.25">
      <c r="A293">
        <v>292</v>
      </c>
      <c r="D293" s="4">
        <v>3</v>
      </c>
      <c r="E293" s="5">
        <v>4</v>
      </c>
    </row>
    <row r="294" spans="1:5" x14ac:dyDescent="0.25">
      <c r="A294">
        <v>293</v>
      </c>
      <c r="D294" s="4">
        <v>3</v>
      </c>
      <c r="E294" s="5">
        <v>4</v>
      </c>
    </row>
    <row r="295" spans="1:5" x14ac:dyDescent="0.25">
      <c r="A295">
        <v>294</v>
      </c>
      <c r="B295" s="2">
        <v>1</v>
      </c>
      <c r="D295" s="4">
        <v>3</v>
      </c>
      <c r="E295" s="5">
        <v>4</v>
      </c>
    </row>
    <row r="296" spans="1:5" x14ac:dyDescent="0.25">
      <c r="A296">
        <v>295</v>
      </c>
      <c r="B296" s="2">
        <v>1</v>
      </c>
      <c r="E296" s="5">
        <v>4</v>
      </c>
    </row>
    <row r="297" spans="1:5" x14ac:dyDescent="0.25">
      <c r="A297">
        <v>296</v>
      </c>
      <c r="B297" s="2">
        <v>1</v>
      </c>
    </row>
    <row r="298" spans="1:5" x14ac:dyDescent="0.25">
      <c r="A298">
        <v>297</v>
      </c>
      <c r="B298" s="2">
        <v>1</v>
      </c>
    </row>
    <row r="299" spans="1:5" x14ac:dyDescent="0.25">
      <c r="A299">
        <v>298</v>
      </c>
      <c r="B299" s="2">
        <v>1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</row>
    <row r="302" spans="1:5" x14ac:dyDescent="0.25">
      <c r="A302">
        <v>301</v>
      </c>
      <c r="B302" s="2">
        <v>1</v>
      </c>
    </row>
    <row r="303" spans="1:5" x14ac:dyDescent="0.25">
      <c r="A303">
        <v>302</v>
      </c>
      <c r="B303" s="2">
        <v>1</v>
      </c>
      <c r="C303" s="3">
        <v>2</v>
      </c>
    </row>
    <row r="304" spans="1:5" x14ac:dyDescent="0.25">
      <c r="A304">
        <v>303</v>
      </c>
      <c r="B304" s="2">
        <v>1</v>
      </c>
      <c r="C304" s="3">
        <v>2</v>
      </c>
    </row>
    <row r="305" spans="1:5" x14ac:dyDescent="0.25">
      <c r="A305">
        <v>304</v>
      </c>
      <c r="C305" s="3">
        <v>2</v>
      </c>
    </row>
    <row r="306" spans="1:5" x14ac:dyDescent="0.25">
      <c r="A306">
        <v>305</v>
      </c>
      <c r="C306" s="3">
        <v>2</v>
      </c>
    </row>
    <row r="307" spans="1:5" x14ac:dyDescent="0.25">
      <c r="A307">
        <v>306</v>
      </c>
      <c r="C307" s="3">
        <v>2</v>
      </c>
    </row>
    <row r="308" spans="1:5" x14ac:dyDescent="0.25">
      <c r="A308">
        <v>307</v>
      </c>
      <c r="C308" s="3">
        <v>2</v>
      </c>
    </row>
    <row r="309" spans="1:5" x14ac:dyDescent="0.25">
      <c r="A309">
        <v>308</v>
      </c>
      <c r="C309" s="3">
        <v>2</v>
      </c>
      <c r="D309" s="4">
        <v>3</v>
      </c>
    </row>
    <row r="310" spans="1:5" x14ac:dyDescent="0.25">
      <c r="A310">
        <v>309</v>
      </c>
      <c r="C310" s="3">
        <v>2</v>
      </c>
      <c r="D310" s="4">
        <v>3</v>
      </c>
    </row>
    <row r="311" spans="1:5" x14ac:dyDescent="0.25">
      <c r="A311">
        <v>310</v>
      </c>
      <c r="D311" s="4">
        <v>3</v>
      </c>
      <c r="E311" s="5">
        <v>4</v>
      </c>
    </row>
    <row r="312" spans="1:5" x14ac:dyDescent="0.25">
      <c r="A312">
        <v>311</v>
      </c>
      <c r="D312" s="4">
        <v>3</v>
      </c>
      <c r="E312" s="5">
        <v>4</v>
      </c>
    </row>
    <row r="313" spans="1:5" x14ac:dyDescent="0.25">
      <c r="A313">
        <v>312</v>
      </c>
      <c r="D313" s="4">
        <v>3</v>
      </c>
      <c r="E313" s="5">
        <v>4</v>
      </c>
    </row>
    <row r="314" spans="1:5" x14ac:dyDescent="0.25">
      <c r="A314">
        <v>313</v>
      </c>
      <c r="D314" s="4">
        <v>3</v>
      </c>
      <c r="E314" s="5">
        <v>4</v>
      </c>
    </row>
    <row r="315" spans="1:5" x14ac:dyDescent="0.25">
      <c r="A315">
        <v>314</v>
      </c>
      <c r="D315" s="4">
        <v>3</v>
      </c>
      <c r="E315" s="5">
        <v>4</v>
      </c>
    </row>
    <row r="316" spans="1:5" x14ac:dyDescent="0.25">
      <c r="A316">
        <v>315</v>
      </c>
      <c r="B316" s="2">
        <v>1</v>
      </c>
      <c r="D316" s="4">
        <v>3</v>
      </c>
      <c r="E316" s="5">
        <v>4</v>
      </c>
    </row>
    <row r="317" spans="1:5" x14ac:dyDescent="0.25">
      <c r="A317">
        <v>316</v>
      </c>
      <c r="B317" s="2">
        <v>1</v>
      </c>
      <c r="D317" s="4">
        <v>3</v>
      </c>
      <c r="E317" s="5">
        <v>4</v>
      </c>
    </row>
    <row r="318" spans="1:5" x14ac:dyDescent="0.25">
      <c r="A318">
        <v>317</v>
      </c>
      <c r="B318" s="2">
        <v>1</v>
      </c>
      <c r="E318" s="5">
        <v>4</v>
      </c>
    </row>
    <row r="319" spans="1:5" x14ac:dyDescent="0.25">
      <c r="A319">
        <v>318</v>
      </c>
      <c r="B319" s="2">
        <v>1</v>
      </c>
      <c r="E319" s="5">
        <v>4</v>
      </c>
    </row>
    <row r="320" spans="1:5" x14ac:dyDescent="0.25">
      <c r="A320">
        <v>319</v>
      </c>
      <c r="B320" s="2">
        <v>1</v>
      </c>
    </row>
    <row r="321" spans="1:5" x14ac:dyDescent="0.25">
      <c r="A321">
        <v>320</v>
      </c>
      <c r="B321" s="2">
        <v>1</v>
      </c>
    </row>
    <row r="322" spans="1:5" x14ac:dyDescent="0.25">
      <c r="A322">
        <v>321</v>
      </c>
      <c r="B322" s="2">
        <v>1</v>
      </c>
    </row>
    <row r="323" spans="1:5" x14ac:dyDescent="0.25">
      <c r="A323">
        <v>322</v>
      </c>
      <c r="B323" s="2">
        <v>1</v>
      </c>
    </row>
    <row r="324" spans="1:5" x14ac:dyDescent="0.25">
      <c r="A324">
        <v>323</v>
      </c>
      <c r="B324" s="2">
        <v>1</v>
      </c>
      <c r="C324" s="3">
        <v>2</v>
      </c>
    </row>
    <row r="325" spans="1:5" x14ac:dyDescent="0.25">
      <c r="A325">
        <v>324</v>
      </c>
      <c r="B325" s="2">
        <v>1</v>
      </c>
      <c r="C325" s="3">
        <v>2</v>
      </c>
    </row>
    <row r="326" spans="1:5" x14ac:dyDescent="0.25">
      <c r="A326">
        <v>325</v>
      </c>
      <c r="C326" s="3">
        <v>2</v>
      </c>
    </row>
    <row r="327" spans="1:5" x14ac:dyDescent="0.25">
      <c r="A327">
        <v>326</v>
      </c>
      <c r="C327" s="3">
        <v>2</v>
      </c>
    </row>
    <row r="328" spans="1:5" x14ac:dyDescent="0.25">
      <c r="A328">
        <v>327</v>
      </c>
      <c r="C328" s="3">
        <v>2</v>
      </c>
    </row>
    <row r="329" spans="1:5" x14ac:dyDescent="0.25">
      <c r="A329">
        <v>328</v>
      </c>
      <c r="C329" s="3">
        <v>2</v>
      </c>
    </row>
    <row r="330" spans="1:5" x14ac:dyDescent="0.25">
      <c r="A330">
        <v>329</v>
      </c>
      <c r="C330" s="3">
        <v>2</v>
      </c>
    </row>
    <row r="331" spans="1:5" x14ac:dyDescent="0.25">
      <c r="A331">
        <v>330</v>
      </c>
      <c r="C331" s="3">
        <v>2</v>
      </c>
      <c r="D331" s="4">
        <v>3</v>
      </c>
      <c r="E331" s="5">
        <v>4</v>
      </c>
    </row>
    <row r="332" spans="1:5" x14ac:dyDescent="0.25">
      <c r="A332">
        <v>331</v>
      </c>
      <c r="D332" s="4">
        <v>3</v>
      </c>
      <c r="E332" s="5">
        <v>4</v>
      </c>
    </row>
    <row r="333" spans="1:5" x14ac:dyDescent="0.25">
      <c r="A333">
        <v>332</v>
      </c>
      <c r="D333" s="4">
        <v>3</v>
      </c>
      <c r="E333" s="5">
        <v>4</v>
      </c>
    </row>
    <row r="334" spans="1:5" x14ac:dyDescent="0.25">
      <c r="A334">
        <v>333</v>
      </c>
      <c r="D334" s="4">
        <v>3</v>
      </c>
      <c r="E334" s="5">
        <v>4</v>
      </c>
    </row>
    <row r="335" spans="1:5" x14ac:dyDescent="0.25">
      <c r="A335">
        <v>334</v>
      </c>
      <c r="D335" s="4">
        <v>3</v>
      </c>
      <c r="E335" s="5">
        <v>4</v>
      </c>
    </row>
    <row r="336" spans="1:5" x14ac:dyDescent="0.25">
      <c r="A336">
        <v>335</v>
      </c>
      <c r="D336" s="4">
        <v>3</v>
      </c>
      <c r="E336" s="5">
        <v>4</v>
      </c>
    </row>
    <row r="337" spans="1:5" x14ac:dyDescent="0.25">
      <c r="A337">
        <v>336</v>
      </c>
      <c r="D337" s="4">
        <v>3</v>
      </c>
      <c r="E337" s="5">
        <v>4</v>
      </c>
    </row>
    <row r="338" spans="1:5" x14ac:dyDescent="0.25">
      <c r="A338">
        <v>337</v>
      </c>
      <c r="D338" s="4">
        <v>3</v>
      </c>
      <c r="E338" s="5">
        <v>4</v>
      </c>
    </row>
    <row r="339" spans="1:5" x14ac:dyDescent="0.25">
      <c r="A339">
        <v>338</v>
      </c>
      <c r="E339" s="5">
        <v>4</v>
      </c>
    </row>
    <row r="340" spans="1:5" x14ac:dyDescent="0.25">
      <c r="A340">
        <v>339</v>
      </c>
    </row>
    <row r="341" spans="1:5" x14ac:dyDescent="0.25">
      <c r="A341">
        <v>340</v>
      </c>
      <c r="B341" s="2">
        <v>1</v>
      </c>
    </row>
    <row r="342" spans="1:5" x14ac:dyDescent="0.25">
      <c r="A342">
        <v>341</v>
      </c>
      <c r="B342" s="2">
        <v>1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</row>
    <row r="345" spans="1:5" x14ac:dyDescent="0.25">
      <c r="A345">
        <v>344</v>
      </c>
      <c r="B345" s="2">
        <v>1</v>
      </c>
    </row>
    <row r="346" spans="1:5" x14ac:dyDescent="0.25">
      <c r="A346">
        <v>345</v>
      </c>
      <c r="B346" s="2">
        <v>1</v>
      </c>
      <c r="C346" s="3">
        <v>2</v>
      </c>
    </row>
    <row r="347" spans="1:5" x14ac:dyDescent="0.25">
      <c r="A347">
        <v>346</v>
      </c>
      <c r="B347" s="2">
        <v>1</v>
      </c>
      <c r="C347" s="3">
        <v>2</v>
      </c>
    </row>
    <row r="348" spans="1:5" x14ac:dyDescent="0.25">
      <c r="A348">
        <v>347</v>
      </c>
      <c r="B348" s="2">
        <v>1</v>
      </c>
      <c r="C348" s="3">
        <v>2</v>
      </c>
    </row>
    <row r="349" spans="1:5" x14ac:dyDescent="0.25">
      <c r="A349">
        <v>348</v>
      </c>
      <c r="B349" s="2">
        <v>1</v>
      </c>
      <c r="C349" s="3">
        <v>2</v>
      </c>
    </row>
    <row r="350" spans="1:5" x14ac:dyDescent="0.25">
      <c r="A350">
        <v>349</v>
      </c>
      <c r="C350" s="3">
        <v>2</v>
      </c>
    </row>
    <row r="351" spans="1:5" x14ac:dyDescent="0.25">
      <c r="A351">
        <v>350</v>
      </c>
      <c r="C351" s="3">
        <v>2</v>
      </c>
    </row>
    <row r="352" spans="1:5" x14ac:dyDescent="0.25">
      <c r="A352">
        <v>351</v>
      </c>
      <c r="C352" s="3">
        <v>2</v>
      </c>
    </row>
    <row r="353" spans="1:5" x14ac:dyDescent="0.25">
      <c r="A353">
        <v>352</v>
      </c>
      <c r="C353" s="3">
        <v>2</v>
      </c>
      <c r="D353" s="4">
        <v>3</v>
      </c>
    </row>
    <row r="354" spans="1:5" x14ac:dyDescent="0.25">
      <c r="A354">
        <v>353</v>
      </c>
      <c r="D354" s="4">
        <v>3</v>
      </c>
      <c r="E354" s="5">
        <v>4</v>
      </c>
    </row>
    <row r="355" spans="1:5" x14ac:dyDescent="0.25">
      <c r="A355">
        <v>354</v>
      </c>
      <c r="D355" s="4">
        <v>3</v>
      </c>
      <c r="E355" s="5">
        <v>4</v>
      </c>
    </row>
    <row r="356" spans="1:5" x14ac:dyDescent="0.25">
      <c r="A356">
        <v>355</v>
      </c>
      <c r="D356" s="4">
        <v>3</v>
      </c>
      <c r="E356" s="5">
        <v>4</v>
      </c>
    </row>
    <row r="357" spans="1:5" x14ac:dyDescent="0.25">
      <c r="A357">
        <v>356</v>
      </c>
      <c r="D357" s="4">
        <v>3</v>
      </c>
      <c r="E357" s="5">
        <v>4</v>
      </c>
    </row>
    <row r="358" spans="1:5" x14ac:dyDescent="0.25">
      <c r="A358">
        <v>357</v>
      </c>
      <c r="D358" s="4">
        <v>3</v>
      </c>
      <c r="E358" s="5">
        <v>4</v>
      </c>
    </row>
    <row r="359" spans="1:5" x14ac:dyDescent="0.25">
      <c r="A359">
        <v>358</v>
      </c>
      <c r="D359" s="4">
        <v>3</v>
      </c>
      <c r="E359" s="5">
        <v>4</v>
      </c>
    </row>
    <row r="360" spans="1:5" x14ac:dyDescent="0.25">
      <c r="A360">
        <v>359</v>
      </c>
      <c r="D360" s="4">
        <v>3</v>
      </c>
      <c r="E360" s="5">
        <v>4</v>
      </c>
    </row>
    <row r="361" spans="1:5" x14ac:dyDescent="0.25">
      <c r="A361">
        <v>360</v>
      </c>
      <c r="B361" s="2">
        <v>1</v>
      </c>
      <c r="E361" s="5">
        <v>4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B365" s="2">
        <v>1</v>
      </c>
    </row>
    <row r="366" spans="1:5" x14ac:dyDescent="0.25">
      <c r="A366">
        <v>365</v>
      </c>
      <c r="B366" s="2">
        <v>1</v>
      </c>
      <c r="C366" s="3">
        <v>2</v>
      </c>
    </row>
    <row r="367" spans="1:5" x14ac:dyDescent="0.25">
      <c r="A367">
        <v>366</v>
      </c>
      <c r="B367" s="2">
        <v>1</v>
      </c>
      <c r="C367" s="3">
        <v>2</v>
      </c>
    </row>
    <row r="368" spans="1:5" x14ac:dyDescent="0.25">
      <c r="A368">
        <v>367</v>
      </c>
      <c r="B368" s="2">
        <v>1</v>
      </c>
      <c r="C368" s="3">
        <v>2</v>
      </c>
    </row>
    <row r="369" spans="1:5" x14ac:dyDescent="0.25">
      <c r="A369">
        <v>368</v>
      </c>
      <c r="B369" s="2">
        <v>1</v>
      </c>
      <c r="C369" s="3">
        <v>2</v>
      </c>
    </row>
    <row r="370" spans="1:5" x14ac:dyDescent="0.25">
      <c r="A370">
        <v>369</v>
      </c>
      <c r="C370" s="3">
        <v>2</v>
      </c>
    </row>
    <row r="371" spans="1:5" x14ac:dyDescent="0.25">
      <c r="A371">
        <v>370</v>
      </c>
      <c r="C371" s="3">
        <v>2</v>
      </c>
    </row>
    <row r="372" spans="1:5" x14ac:dyDescent="0.25">
      <c r="A372">
        <v>371</v>
      </c>
      <c r="C372" s="3">
        <v>2</v>
      </c>
    </row>
    <row r="373" spans="1:5" x14ac:dyDescent="0.25">
      <c r="A373">
        <v>372</v>
      </c>
      <c r="C373" s="3">
        <v>2</v>
      </c>
    </row>
    <row r="374" spans="1:5" x14ac:dyDescent="0.25">
      <c r="A374">
        <v>373</v>
      </c>
      <c r="D374" s="4">
        <v>3</v>
      </c>
    </row>
    <row r="375" spans="1:5" x14ac:dyDescent="0.25">
      <c r="A375">
        <v>374</v>
      </c>
      <c r="D375" s="4">
        <v>3</v>
      </c>
    </row>
    <row r="376" spans="1:5" x14ac:dyDescent="0.25">
      <c r="A376">
        <v>375</v>
      </c>
      <c r="D376" s="4">
        <v>3</v>
      </c>
      <c r="E376" s="5">
        <v>4</v>
      </c>
    </row>
    <row r="377" spans="1:5" x14ac:dyDescent="0.25">
      <c r="A377">
        <v>376</v>
      </c>
      <c r="D377" s="4">
        <v>3</v>
      </c>
      <c r="E377" s="5">
        <v>4</v>
      </c>
    </row>
    <row r="378" spans="1:5" x14ac:dyDescent="0.25">
      <c r="A378">
        <v>377</v>
      </c>
      <c r="D378" s="4">
        <v>3</v>
      </c>
      <c r="E378" s="5">
        <v>4</v>
      </c>
    </row>
    <row r="379" spans="1:5" x14ac:dyDescent="0.25">
      <c r="A379">
        <v>378</v>
      </c>
      <c r="D379" s="4">
        <v>3</v>
      </c>
      <c r="E379" s="5">
        <v>4</v>
      </c>
    </row>
    <row r="380" spans="1:5" x14ac:dyDescent="0.25">
      <c r="A380">
        <v>379</v>
      </c>
      <c r="B380" s="2">
        <v>1</v>
      </c>
      <c r="D380" s="4">
        <v>3</v>
      </c>
      <c r="E380" s="5">
        <v>4</v>
      </c>
    </row>
    <row r="381" spans="1:5" x14ac:dyDescent="0.25">
      <c r="A381">
        <v>380</v>
      </c>
      <c r="B381" s="2">
        <v>1</v>
      </c>
      <c r="D381" s="4">
        <v>3</v>
      </c>
      <c r="E381" s="5">
        <v>4</v>
      </c>
    </row>
    <row r="382" spans="1:5" x14ac:dyDescent="0.25">
      <c r="A382">
        <v>381</v>
      </c>
      <c r="B382" s="2">
        <v>1</v>
      </c>
      <c r="E382" s="5">
        <v>4</v>
      </c>
    </row>
    <row r="383" spans="1:5" x14ac:dyDescent="0.25">
      <c r="A383">
        <v>382</v>
      </c>
      <c r="B383" s="2">
        <v>1</v>
      </c>
      <c r="E383" s="5">
        <v>4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  <c r="C387" s="3">
        <v>2</v>
      </c>
    </row>
    <row r="388" spans="1:5" x14ac:dyDescent="0.25">
      <c r="A388">
        <v>387</v>
      </c>
      <c r="B388" s="2">
        <v>1</v>
      </c>
      <c r="C388" s="3">
        <v>2</v>
      </c>
    </row>
    <row r="389" spans="1:5" x14ac:dyDescent="0.25">
      <c r="A389">
        <v>388</v>
      </c>
      <c r="C389" s="3">
        <v>2</v>
      </c>
    </row>
    <row r="390" spans="1:5" x14ac:dyDescent="0.25">
      <c r="A390">
        <v>389</v>
      </c>
      <c r="C390" s="3">
        <v>2</v>
      </c>
    </row>
    <row r="391" spans="1:5" x14ac:dyDescent="0.25">
      <c r="A391">
        <v>390</v>
      </c>
      <c r="C391" s="3">
        <v>2</v>
      </c>
    </row>
    <row r="392" spans="1:5" x14ac:dyDescent="0.25">
      <c r="A392">
        <v>391</v>
      </c>
      <c r="C392" s="3">
        <v>2</v>
      </c>
    </row>
    <row r="393" spans="1:5" x14ac:dyDescent="0.25">
      <c r="A393">
        <v>392</v>
      </c>
      <c r="C393" s="3">
        <v>2</v>
      </c>
    </row>
    <row r="394" spans="1:5" x14ac:dyDescent="0.25">
      <c r="A394">
        <v>393</v>
      </c>
      <c r="C394" s="3">
        <v>2</v>
      </c>
    </row>
    <row r="395" spans="1:5" x14ac:dyDescent="0.25">
      <c r="A395">
        <v>394</v>
      </c>
      <c r="D395" s="4">
        <v>3</v>
      </c>
    </row>
    <row r="396" spans="1:5" x14ac:dyDescent="0.25">
      <c r="A396">
        <v>395</v>
      </c>
      <c r="D396" s="4">
        <v>3</v>
      </c>
    </row>
    <row r="397" spans="1:5" x14ac:dyDescent="0.25">
      <c r="A397">
        <v>396</v>
      </c>
      <c r="D397" s="4">
        <v>3</v>
      </c>
      <c r="E397" s="5">
        <v>4</v>
      </c>
    </row>
    <row r="398" spans="1:5" x14ac:dyDescent="0.25">
      <c r="A398">
        <v>397</v>
      </c>
      <c r="D398" s="4">
        <v>3</v>
      </c>
      <c r="E398" s="5">
        <v>4</v>
      </c>
    </row>
    <row r="399" spans="1:5" x14ac:dyDescent="0.25">
      <c r="A399">
        <v>398</v>
      </c>
      <c r="D399" s="4">
        <v>3</v>
      </c>
      <c r="E399" s="5">
        <v>4</v>
      </c>
    </row>
    <row r="400" spans="1:5" x14ac:dyDescent="0.25">
      <c r="A400">
        <v>399</v>
      </c>
      <c r="D400" s="4">
        <v>3</v>
      </c>
      <c r="E400" s="5">
        <v>4</v>
      </c>
    </row>
    <row r="401" spans="1:5" x14ac:dyDescent="0.25">
      <c r="A401">
        <v>400</v>
      </c>
      <c r="B401" s="2">
        <v>1</v>
      </c>
      <c r="D401" s="4">
        <v>3</v>
      </c>
      <c r="E401" s="5">
        <v>4</v>
      </c>
    </row>
    <row r="402" spans="1:5" x14ac:dyDescent="0.25">
      <c r="A402">
        <v>401</v>
      </c>
      <c r="B402" s="2">
        <v>1</v>
      </c>
      <c r="D402" s="4">
        <v>3</v>
      </c>
      <c r="E402" s="5">
        <v>4</v>
      </c>
    </row>
    <row r="403" spans="1:5" x14ac:dyDescent="0.25">
      <c r="A403">
        <v>402</v>
      </c>
      <c r="B403" s="2">
        <v>1</v>
      </c>
      <c r="D403" s="4">
        <v>3</v>
      </c>
      <c r="E403" s="5">
        <v>4</v>
      </c>
    </row>
    <row r="404" spans="1:5" x14ac:dyDescent="0.25">
      <c r="A404">
        <v>403</v>
      </c>
      <c r="B404" s="2">
        <v>1</v>
      </c>
      <c r="E404" s="5">
        <v>4</v>
      </c>
    </row>
    <row r="405" spans="1:5" x14ac:dyDescent="0.25">
      <c r="A405">
        <v>404</v>
      </c>
      <c r="B405" s="2">
        <v>1</v>
      </c>
    </row>
    <row r="406" spans="1:5" x14ac:dyDescent="0.25">
      <c r="A406">
        <v>405</v>
      </c>
      <c r="B406" s="2">
        <v>1</v>
      </c>
    </row>
    <row r="407" spans="1:5" x14ac:dyDescent="0.25">
      <c r="A407">
        <v>406</v>
      </c>
      <c r="B407" s="2">
        <v>1</v>
      </c>
    </row>
    <row r="408" spans="1:5" x14ac:dyDescent="0.25">
      <c r="A408">
        <v>407</v>
      </c>
      <c r="B408" s="2">
        <v>1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  <c r="C410" s="3">
        <v>2</v>
      </c>
    </row>
    <row r="411" spans="1:5" x14ac:dyDescent="0.25">
      <c r="A411">
        <v>410</v>
      </c>
      <c r="C411" s="3">
        <v>2</v>
      </c>
    </row>
    <row r="412" spans="1:5" x14ac:dyDescent="0.25">
      <c r="A412">
        <v>411</v>
      </c>
      <c r="C412" s="3">
        <v>2</v>
      </c>
    </row>
    <row r="413" spans="1:5" x14ac:dyDescent="0.25">
      <c r="A413">
        <v>412</v>
      </c>
      <c r="C413" s="3">
        <v>2</v>
      </c>
    </row>
    <row r="414" spans="1:5" x14ac:dyDescent="0.25">
      <c r="A414">
        <v>413</v>
      </c>
      <c r="C414" s="3">
        <v>2</v>
      </c>
    </row>
    <row r="415" spans="1:5" x14ac:dyDescent="0.25">
      <c r="A415">
        <v>414</v>
      </c>
      <c r="C415" s="3">
        <v>2</v>
      </c>
    </row>
    <row r="416" spans="1:5" x14ac:dyDescent="0.25">
      <c r="A416">
        <v>415</v>
      </c>
      <c r="C416" s="3">
        <v>2</v>
      </c>
    </row>
    <row r="417" spans="1:5" x14ac:dyDescent="0.25">
      <c r="A417">
        <v>416</v>
      </c>
      <c r="C417" s="3">
        <v>2</v>
      </c>
      <c r="D417" s="4">
        <v>3</v>
      </c>
    </row>
    <row r="418" spans="1:5" x14ac:dyDescent="0.25">
      <c r="A418">
        <v>417</v>
      </c>
      <c r="C418" s="3">
        <v>2</v>
      </c>
      <c r="D418" s="4">
        <v>3</v>
      </c>
    </row>
    <row r="419" spans="1:5" x14ac:dyDescent="0.25">
      <c r="A419">
        <v>418</v>
      </c>
      <c r="D419" s="4">
        <v>3</v>
      </c>
    </row>
    <row r="420" spans="1:5" x14ac:dyDescent="0.25">
      <c r="A420">
        <v>419</v>
      </c>
      <c r="D420" s="4">
        <v>3</v>
      </c>
      <c r="E420" s="5">
        <v>4</v>
      </c>
    </row>
    <row r="421" spans="1:5" x14ac:dyDescent="0.25">
      <c r="A421">
        <v>420</v>
      </c>
      <c r="D421" s="4">
        <v>3</v>
      </c>
      <c r="E421" s="5">
        <v>4</v>
      </c>
    </row>
    <row r="422" spans="1:5" x14ac:dyDescent="0.25">
      <c r="A422">
        <v>421</v>
      </c>
      <c r="D422" s="4">
        <v>3</v>
      </c>
      <c r="E422" s="5">
        <v>4</v>
      </c>
    </row>
    <row r="423" spans="1:5" x14ac:dyDescent="0.25">
      <c r="A423">
        <v>422</v>
      </c>
      <c r="B423" s="2">
        <v>1</v>
      </c>
      <c r="D423" s="4">
        <v>3</v>
      </c>
      <c r="E423" s="5">
        <v>4</v>
      </c>
    </row>
    <row r="424" spans="1:5" x14ac:dyDescent="0.25">
      <c r="A424">
        <v>423</v>
      </c>
      <c r="B424" s="2">
        <v>1</v>
      </c>
      <c r="D424" s="4">
        <v>3</v>
      </c>
      <c r="E424" s="5">
        <v>4</v>
      </c>
    </row>
    <row r="425" spans="1:5" x14ac:dyDescent="0.25">
      <c r="A425">
        <v>424</v>
      </c>
      <c r="B425" s="2">
        <v>1</v>
      </c>
      <c r="D425" s="4">
        <v>3</v>
      </c>
      <c r="E425" s="5">
        <v>4</v>
      </c>
    </row>
    <row r="426" spans="1:5" x14ac:dyDescent="0.25">
      <c r="A426">
        <v>425</v>
      </c>
      <c r="B426" s="2">
        <v>1</v>
      </c>
      <c r="D426" s="4">
        <v>3</v>
      </c>
      <c r="E426" s="5">
        <v>4</v>
      </c>
    </row>
    <row r="427" spans="1:5" x14ac:dyDescent="0.25">
      <c r="A427">
        <v>426</v>
      </c>
      <c r="B427" s="2">
        <v>1</v>
      </c>
      <c r="E427" s="5">
        <v>4</v>
      </c>
    </row>
    <row r="428" spans="1:5" x14ac:dyDescent="0.25">
      <c r="A428">
        <v>427</v>
      </c>
      <c r="B428" s="2">
        <v>1</v>
      </c>
      <c r="E428" s="5">
        <v>4</v>
      </c>
    </row>
    <row r="429" spans="1:5" x14ac:dyDescent="0.25">
      <c r="A429">
        <v>428</v>
      </c>
      <c r="B429" s="2">
        <v>1</v>
      </c>
      <c r="E429" s="5">
        <v>4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</row>
    <row r="432" spans="1:5" x14ac:dyDescent="0.25">
      <c r="A432">
        <v>431</v>
      </c>
      <c r="B432" s="2">
        <v>1</v>
      </c>
      <c r="C432" s="3">
        <v>2</v>
      </c>
    </row>
    <row r="433" spans="1:6" x14ac:dyDescent="0.25">
      <c r="A433">
        <v>432</v>
      </c>
      <c r="B433" s="2">
        <v>1</v>
      </c>
      <c r="C433" s="3">
        <v>2</v>
      </c>
    </row>
    <row r="434" spans="1:6" x14ac:dyDescent="0.25">
      <c r="A434">
        <v>433</v>
      </c>
      <c r="B434" s="2">
        <v>1</v>
      </c>
      <c r="C434" s="3">
        <v>2</v>
      </c>
    </row>
    <row r="435" spans="1:6" x14ac:dyDescent="0.25">
      <c r="A435">
        <v>434</v>
      </c>
      <c r="C435" s="3">
        <v>2</v>
      </c>
    </row>
    <row r="436" spans="1:6" x14ac:dyDescent="0.25">
      <c r="A436">
        <v>435</v>
      </c>
      <c r="C436" s="3">
        <v>2</v>
      </c>
      <c r="F436" t="s">
        <v>22</v>
      </c>
    </row>
    <row r="437" spans="1:6" x14ac:dyDescent="0.25">
      <c r="A437">
        <v>436</v>
      </c>
    </row>
    <row r="438" spans="1:6" x14ac:dyDescent="0.25">
      <c r="A438">
        <v>437</v>
      </c>
      <c r="F438" t="s">
        <v>22</v>
      </c>
    </row>
    <row r="439" spans="1:6" x14ac:dyDescent="0.25">
      <c r="A439">
        <v>438</v>
      </c>
      <c r="C439" s="3">
        <v>2</v>
      </c>
    </row>
    <row r="440" spans="1:6" x14ac:dyDescent="0.25">
      <c r="A440">
        <v>439</v>
      </c>
      <c r="C440" s="3">
        <v>2</v>
      </c>
    </row>
    <row r="441" spans="1:6" x14ac:dyDescent="0.25">
      <c r="A441">
        <v>440</v>
      </c>
      <c r="C441" s="3">
        <v>2</v>
      </c>
    </row>
    <row r="442" spans="1:6" x14ac:dyDescent="0.25">
      <c r="A442">
        <v>441</v>
      </c>
      <c r="C442" s="3">
        <v>2</v>
      </c>
    </row>
    <row r="443" spans="1:6" x14ac:dyDescent="0.25">
      <c r="A443">
        <v>442</v>
      </c>
      <c r="C443" s="3">
        <v>2</v>
      </c>
    </row>
    <row r="444" spans="1:6" x14ac:dyDescent="0.25">
      <c r="A444">
        <v>443</v>
      </c>
      <c r="C444" s="3">
        <v>2</v>
      </c>
      <c r="D444" s="4">
        <v>3</v>
      </c>
    </row>
    <row r="445" spans="1:6" x14ac:dyDescent="0.25">
      <c r="A445">
        <v>444</v>
      </c>
      <c r="C445" s="3">
        <v>2</v>
      </c>
      <c r="D445" s="4">
        <v>3</v>
      </c>
    </row>
    <row r="446" spans="1:6" x14ac:dyDescent="0.25">
      <c r="A446">
        <v>445</v>
      </c>
      <c r="C446" s="3">
        <v>2</v>
      </c>
      <c r="D446" s="4">
        <v>3</v>
      </c>
    </row>
    <row r="447" spans="1:6" x14ac:dyDescent="0.25">
      <c r="A447">
        <v>446</v>
      </c>
      <c r="C447" s="3">
        <v>2</v>
      </c>
      <c r="D447" s="4">
        <v>3</v>
      </c>
    </row>
    <row r="448" spans="1:6" x14ac:dyDescent="0.25">
      <c r="A448">
        <v>447</v>
      </c>
      <c r="C448" s="3">
        <v>2</v>
      </c>
      <c r="D448" s="4">
        <v>3</v>
      </c>
    </row>
    <row r="449" spans="1:5" x14ac:dyDescent="0.25">
      <c r="A449">
        <v>448</v>
      </c>
      <c r="C449" s="3">
        <v>2</v>
      </c>
      <c r="D449" s="4">
        <v>3</v>
      </c>
    </row>
    <row r="450" spans="1:5" x14ac:dyDescent="0.25">
      <c r="A450">
        <v>449</v>
      </c>
      <c r="D450" s="4">
        <v>3</v>
      </c>
    </row>
    <row r="451" spans="1:5" x14ac:dyDescent="0.25">
      <c r="A451">
        <v>450</v>
      </c>
      <c r="D451" s="4">
        <v>3</v>
      </c>
    </row>
    <row r="452" spans="1:5" x14ac:dyDescent="0.25">
      <c r="A452">
        <v>451</v>
      </c>
      <c r="D452" s="4">
        <v>3</v>
      </c>
      <c r="E452" s="5">
        <v>4</v>
      </c>
    </row>
    <row r="453" spans="1:5" x14ac:dyDescent="0.25">
      <c r="A453">
        <v>452</v>
      </c>
      <c r="D453" s="4">
        <v>3</v>
      </c>
      <c r="E453" s="5">
        <v>4</v>
      </c>
    </row>
    <row r="454" spans="1:5" x14ac:dyDescent="0.25">
      <c r="A454">
        <v>453</v>
      </c>
      <c r="E454" s="5">
        <v>4</v>
      </c>
    </row>
    <row r="455" spans="1:5" x14ac:dyDescent="0.25">
      <c r="A455">
        <v>454</v>
      </c>
      <c r="B455" s="2">
        <v>1</v>
      </c>
      <c r="E455" s="5">
        <v>4</v>
      </c>
    </row>
    <row r="456" spans="1:5" x14ac:dyDescent="0.25">
      <c r="A456">
        <v>455</v>
      </c>
      <c r="B456" s="2">
        <v>1</v>
      </c>
      <c r="E456" s="5">
        <v>4</v>
      </c>
    </row>
    <row r="457" spans="1:5" x14ac:dyDescent="0.25">
      <c r="A457">
        <v>456</v>
      </c>
      <c r="B457" s="2">
        <v>1</v>
      </c>
      <c r="E457" s="5">
        <v>4</v>
      </c>
    </row>
    <row r="458" spans="1:5" x14ac:dyDescent="0.25">
      <c r="A458">
        <v>457</v>
      </c>
      <c r="B458" s="2">
        <v>1</v>
      </c>
      <c r="E458" s="5">
        <v>4</v>
      </c>
    </row>
    <row r="459" spans="1:5" x14ac:dyDescent="0.25">
      <c r="A459">
        <v>458</v>
      </c>
      <c r="B459" s="2">
        <v>1</v>
      </c>
      <c r="E459" s="5">
        <v>4</v>
      </c>
    </row>
    <row r="460" spans="1:5" x14ac:dyDescent="0.25">
      <c r="A460">
        <v>459</v>
      </c>
      <c r="B460" s="2">
        <v>1</v>
      </c>
    </row>
    <row r="461" spans="1:5" x14ac:dyDescent="0.25">
      <c r="A461">
        <v>460</v>
      </c>
      <c r="B461" s="2">
        <v>1</v>
      </c>
    </row>
    <row r="462" spans="1:5" x14ac:dyDescent="0.25">
      <c r="A462">
        <v>461</v>
      </c>
      <c r="B462" s="2">
        <v>1</v>
      </c>
      <c r="C462" s="3">
        <v>2</v>
      </c>
    </row>
    <row r="463" spans="1:5" x14ac:dyDescent="0.25">
      <c r="A463">
        <v>462</v>
      </c>
      <c r="B463" s="2">
        <v>1</v>
      </c>
      <c r="C463" s="3">
        <v>2</v>
      </c>
    </row>
    <row r="464" spans="1:5" x14ac:dyDescent="0.25">
      <c r="A464">
        <v>463</v>
      </c>
      <c r="B464" s="2">
        <v>1</v>
      </c>
      <c r="C464" s="3">
        <v>2</v>
      </c>
    </row>
    <row r="465" spans="1:5" x14ac:dyDescent="0.25">
      <c r="A465">
        <v>464</v>
      </c>
      <c r="C465" s="3">
        <v>2</v>
      </c>
    </row>
    <row r="466" spans="1:5" x14ac:dyDescent="0.25">
      <c r="A466">
        <v>465</v>
      </c>
      <c r="C466" s="3">
        <v>2</v>
      </c>
    </row>
    <row r="467" spans="1:5" x14ac:dyDescent="0.25">
      <c r="A467">
        <v>466</v>
      </c>
      <c r="C467" s="3">
        <v>2</v>
      </c>
    </row>
    <row r="468" spans="1:5" x14ac:dyDescent="0.25">
      <c r="A468">
        <v>467</v>
      </c>
      <c r="C468" s="3">
        <v>2</v>
      </c>
    </row>
    <row r="469" spans="1:5" x14ac:dyDescent="0.25">
      <c r="A469">
        <v>468</v>
      </c>
      <c r="C469" s="3">
        <v>2</v>
      </c>
      <c r="D469" s="4">
        <v>3</v>
      </c>
    </row>
    <row r="470" spans="1:5" x14ac:dyDescent="0.25">
      <c r="A470">
        <v>469</v>
      </c>
      <c r="C470" s="3">
        <v>2</v>
      </c>
      <c r="D470" s="4">
        <v>3</v>
      </c>
    </row>
    <row r="471" spans="1:5" x14ac:dyDescent="0.25">
      <c r="A471">
        <v>470</v>
      </c>
      <c r="C471" s="3">
        <v>2</v>
      </c>
      <c r="D471" s="4">
        <v>3</v>
      </c>
      <c r="E471" s="5">
        <v>4</v>
      </c>
    </row>
    <row r="472" spans="1:5" x14ac:dyDescent="0.25">
      <c r="A472">
        <v>471</v>
      </c>
      <c r="D472" s="4">
        <v>3</v>
      </c>
      <c r="E472" s="5">
        <v>4</v>
      </c>
    </row>
    <row r="473" spans="1:5" x14ac:dyDescent="0.25">
      <c r="A473">
        <v>472</v>
      </c>
      <c r="D473" s="4">
        <v>3</v>
      </c>
      <c r="E473" s="5">
        <v>4</v>
      </c>
    </row>
    <row r="474" spans="1:5" x14ac:dyDescent="0.25">
      <c r="A474">
        <v>473</v>
      </c>
      <c r="D474" s="4">
        <v>3</v>
      </c>
      <c r="E474" s="5">
        <v>4</v>
      </c>
    </row>
    <row r="475" spans="1:5" x14ac:dyDescent="0.25">
      <c r="A475">
        <v>474</v>
      </c>
      <c r="D475" s="4">
        <v>3</v>
      </c>
      <c r="E475" s="5">
        <v>4</v>
      </c>
    </row>
    <row r="476" spans="1:5" x14ac:dyDescent="0.25">
      <c r="A476">
        <v>475</v>
      </c>
      <c r="D476" s="4">
        <v>3</v>
      </c>
      <c r="E476" s="5">
        <v>4</v>
      </c>
    </row>
    <row r="477" spans="1:5" x14ac:dyDescent="0.25">
      <c r="A477">
        <v>476</v>
      </c>
      <c r="D477" s="4">
        <v>3</v>
      </c>
      <c r="E477" s="5">
        <v>4</v>
      </c>
    </row>
    <row r="478" spans="1:5" x14ac:dyDescent="0.25">
      <c r="A478">
        <v>477</v>
      </c>
      <c r="B478" s="2">
        <v>1</v>
      </c>
      <c r="D478" s="4">
        <v>3</v>
      </c>
      <c r="E478" s="5">
        <v>4</v>
      </c>
    </row>
    <row r="479" spans="1:5" x14ac:dyDescent="0.25">
      <c r="A479">
        <v>478</v>
      </c>
      <c r="B479" s="2">
        <v>1</v>
      </c>
      <c r="D479" s="4">
        <v>3</v>
      </c>
      <c r="E479" s="5">
        <v>4</v>
      </c>
    </row>
    <row r="480" spans="1:5" x14ac:dyDescent="0.25">
      <c r="A480">
        <v>479</v>
      </c>
      <c r="B480" s="2">
        <v>1</v>
      </c>
      <c r="E480" s="5">
        <v>4</v>
      </c>
    </row>
    <row r="481" spans="1:5" x14ac:dyDescent="0.25">
      <c r="A481">
        <v>480</v>
      </c>
      <c r="B481" s="2">
        <v>1</v>
      </c>
      <c r="E481" s="5">
        <v>4</v>
      </c>
    </row>
    <row r="482" spans="1:5" x14ac:dyDescent="0.25">
      <c r="A482">
        <v>481</v>
      </c>
      <c r="B482" s="2">
        <v>1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</row>
    <row r="486" spans="1:5" x14ac:dyDescent="0.25">
      <c r="A486">
        <v>485</v>
      </c>
      <c r="B486" s="2">
        <v>1</v>
      </c>
    </row>
    <row r="487" spans="1:5" x14ac:dyDescent="0.25">
      <c r="A487">
        <v>486</v>
      </c>
      <c r="B487" s="2">
        <v>1</v>
      </c>
      <c r="C487" s="3">
        <v>2</v>
      </c>
    </row>
    <row r="488" spans="1:5" x14ac:dyDescent="0.25">
      <c r="A488">
        <v>487</v>
      </c>
      <c r="B488" s="2">
        <v>1</v>
      </c>
      <c r="C488" s="3">
        <v>2</v>
      </c>
    </row>
    <row r="489" spans="1:5" x14ac:dyDescent="0.25">
      <c r="A489">
        <v>488</v>
      </c>
      <c r="C489" s="3">
        <v>2</v>
      </c>
    </row>
    <row r="490" spans="1:5" x14ac:dyDescent="0.25">
      <c r="A490">
        <v>489</v>
      </c>
      <c r="C490" s="3">
        <v>2</v>
      </c>
    </row>
    <row r="491" spans="1:5" x14ac:dyDescent="0.25">
      <c r="A491">
        <v>490</v>
      </c>
      <c r="C491" s="3">
        <v>2</v>
      </c>
    </row>
    <row r="492" spans="1:5" x14ac:dyDescent="0.25">
      <c r="A492">
        <v>491</v>
      </c>
      <c r="C492" s="3">
        <v>2</v>
      </c>
      <c r="D492" s="4">
        <v>3</v>
      </c>
    </row>
    <row r="493" spans="1:5" x14ac:dyDescent="0.25">
      <c r="A493">
        <v>492</v>
      </c>
      <c r="C493" s="3">
        <v>2</v>
      </c>
      <c r="D493" s="4">
        <v>3</v>
      </c>
    </row>
    <row r="494" spans="1:5" x14ac:dyDescent="0.25">
      <c r="A494">
        <v>493</v>
      </c>
      <c r="C494" s="3">
        <v>2</v>
      </c>
      <c r="D494" s="4">
        <v>3</v>
      </c>
      <c r="E494" s="5">
        <v>4</v>
      </c>
    </row>
    <row r="495" spans="1:5" x14ac:dyDescent="0.25">
      <c r="A495">
        <v>494</v>
      </c>
      <c r="D495" s="4">
        <v>3</v>
      </c>
      <c r="E495" s="5">
        <v>4</v>
      </c>
    </row>
    <row r="496" spans="1:5" x14ac:dyDescent="0.25">
      <c r="A496">
        <v>495</v>
      </c>
      <c r="D496" s="4">
        <v>3</v>
      </c>
      <c r="E496" s="5">
        <v>4</v>
      </c>
    </row>
    <row r="497" spans="1:5" x14ac:dyDescent="0.25">
      <c r="A497">
        <v>496</v>
      </c>
      <c r="D497" s="4">
        <v>3</v>
      </c>
      <c r="E497" s="5">
        <v>4</v>
      </c>
    </row>
    <row r="498" spans="1:5" x14ac:dyDescent="0.25">
      <c r="A498">
        <v>497</v>
      </c>
      <c r="D498" s="4">
        <v>3</v>
      </c>
      <c r="E498" s="5">
        <v>4</v>
      </c>
    </row>
    <row r="499" spans="1:5" x14ac:dyDescent="0.25">
      <c r="A499">
        <v>498</v>
      </c>
      <c r="D499" s="4">
        <v>3</v>
      </c>
      <c r="E499" s="5">
        <v>4</v>
      </c>
    </row>
    <row r="500" spans="1:5" x14ac:dyDescent="0.25">
      <c r="A500">
        <v>499</v>
      </c>
      <c r="B500" s="2">
        <v>1</v>
      </c>
      <c r="D500" s="4">
        <v>3</v>
      </c>
      <c r="E500" s="5">
        <v>4</v>
      </c>
    </row>
    <row r="501" spans="1:5" x14ac:dyDescent="0.25">
      <c r="A501">
        <v>500</v>
      </c>
      <c r="B501" s="2">
        <v>1</v>
      </c>
      <c r="D501" s="4">
        <v>3</v>
      </c>
      <c r="E501" s="5">
        <v>4</v>
      </c>
    </row>
    <row r="502" spans="1:5" x14ac:dyDescent="0.25">
      <c r="A502">
        <v>501</v>
      </c>
      <c r="B502" s="2">
        <v>1</v>
      </c>
      <c r="E502" s="5">
        <v>4</v>
      </c>
    </row>
    <row r="503" spans="1:5" x14ac:dyDescent="0.25">
      <c r="A503">
        <v>502</v>
      </c>
      <c r="B503" s="2">
        <v>1</v>
      </c>
      <c r="E503" s="5">
        <v>4</v>
      </c>
    </row>
    <row r="504" spans="1:5" x14ac:dyDescent="0.25">
      <c r="A504">
        <v>503</v>
      </c>
      <c r="B504" s="2">
        <v>1</v>
      </c>
    </row>
    <row r="505" spans="1:5" x14ac:dyDescent="0.25">
      <c r="A505">
        <v>504</v>
      </c>
      <c r="B505" s="2">
        <v>1</v>
      </c>
    </row>
    <row r="506" spans="1:5" x14ac:dyDescent="0.25">
      <c r="A506">
        <v>505</v>
      </c>
      <c r="B506" s="2">
        <v>1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  <c r="C508" s="3">
        <v>2</v>
      </c>
    </row>
    <row r="509" spans="1:5" x14ac:dyDescent="0.25">
      <c r="A509">
        <v>508</v>
      </c>
      <c r="B509" s="2">
        <v>1</v>
      </c>
      <c r="C509" s="3">
        <v>2</v>
      </c>
    </row>
    <row r="510" spans="1:5" x14ac:dyDescent="0.25">
      <c r="A510">
        <v>509</v>
      </c>
      <c r="B510" s="2">
        <v>1</v>
      </c>
      <c r="C510" s="3">
        <v>2</v>
      </c>
    </row>
    <row r="511" spans="1:5" x14ac:dyDescent="0.25">
      <c r="A511">
        <v>510</v>
      </c>
      <c r="C511" s="3">
        <v>2</v>
      </c>
    </row>
    <row r="512" spans="1:5" x14ac:dyDescent="0.25">
      <c r="A512">
        <v>511</v>
      </c>
      <c r="C512" s="3">
        <v>2</v>
      </c>
    </row>
    <row r="513" spans="1:5" x14ac:dyDescent="0.25">
      <c r="A513">
        <v>512</v>
      </c>
      <c r="C513" s="3">
        <v>2</v>
      </c>
    </row>
    <row r="514" spans="1:5" x14ac:dyDescent="0.25">
      <c r="A514">
        <v>513</v>
      </c>
      <c r="C514" s="3">
        <v>2</v>
      </c>
      <c r="D514" s="4">
        <v>3</v>
      </c>
    </row>
    <row r="515" spans="1:5" x14ac:dyDescent="0.25">
      <c r="A515">
        <v>514</v>
      </c>
      <c r="C515" s="3">
        <v>2</v>
      </c>
      <c r="D515" s="4">
        <v>3</v>
      </c>
      <c r="E515" s="5">
        <v>4</v>
      </c>
    </row>
    <row r="516" spans="1:5" x14ac:dyDescent="0.25">
      <c r="A516">
        <v>515</v>
      </c>
      <c r="C516" s="3">
        <v>2</v>
      </c>
      <c r="D516" s="4">
        <v>3</v>
      </c>
      <c r="E516" s="5">
        <v>4</v>
      </c>
    </row>
    <row r="517" spans="1:5" x14ac:dyDescent="0.25">
      <c r="A517">
        <v>516</v>
      </c>
      <c r="D517" s="4">
        <v>3</v>
      </c>
      <c r="E517" s="5">
        <v>4</v>
      </c>
    </row>
    <row r="518" spans="1:5" x14ac:dyDescent="0.25">
      <c r="A518">
        <v>517</v>
      </c>
      <c r="D518" s="4">
        <v>3</v>
      </c>
      <c r="E518" s="5">
        <v>4</v>
      </c>
    </row>
    <row r="519" spans="1:5" x14ac:dyDescent="0.25">
      <c r="A519">
        <v>518</v>
      </c>
      <c r="D519" s="4">
        <v>3</v>
      </c>
      <c r="E519" s="5">
        <v>4</v>
      </c>
    </row>
    <row r="520" spans="1:5" x14ac:dyDescent="0.25">
      <c r="A520">
        <v>519</v>
      </c>
      <c r="D520" s="4">
        <v>3</v>
      </c>
      <c r="E520" s="5">
        <v>4</v>
      </c>
    </row>
    <row r="521" spans="1:5" x14ac:dyDescent="0.25">
      <c r="A521">
        <v>520</v>
      </c>
      <c r="D521" s="4">
        <v>3</v>
      </c>
      <c r="E521" s="5">
        <v>4</v>
      </c>
    </row>
    <row r="522" spans="1:5" x14ac:dyDescent="0.25">
      <c r="A522">
        <v>521</v>
      </c>
      <c r="D522" s="4">
        <v>3</v>
      </c>
      <c r="E522" s="5">
        <v>4</v>
      </c>
    </row>
    <row r="523" spans="1:5" x14ac:dyDescent="0.25">
      <c r="A523">
        <v>522</v>
      </c>
      <c r="E523" s="5">
        <v>4</v>
      </c>
    </row>
    <row r="524" spans="1:5" x14ac:dyDescent="0.25">
      <c r="A524">
        <v>523</v>
      </c>
      <c r="B524" s="2">
        <v>1</v>
      </c>
      <c r="E524" s="5">
        <v>4</v>
      </c>
    </row>
    <row r="525" spans="1:5" x14ac:dyDescent="0.25">
      <c r="A525">
        <v>524</v>
      </c>
      <c r="B525" s="2">
        <v>1</v>
      </c>
    </row>
    <row r="526" spans="1:5" x14ac:dyDescent="0.25">
      <c r="A526">
        <v>525</v>
      </c>
      <c r="B526" s="2">
        <v>1</v>
      </c>
    </row>
    <row r="527" spans="1:5" x14ac:dyDescent="0.25">
      <c r="A527">
        <v>526</v>
      </c>
      <c r="B527" s="2">
        <v>1</v>
      </c>
    </row>
    <row r="528" spans="1:5" x14ac:dyDescent="0.25">
      <c r="A528">
        <v>527</v>
      </c>
      <c r="B528" s="2">
        <v>1</v>
      </c>
    </row>
    <row r="529" spans="1:5" x14ac:dyDescent="0.25">
      <c r="A529">
        <v>528</v>
      </c>
      <c r="B529" s="2">
        <v>1</v>
      </c>
    </row>
    <row r="530" spans="1:5" x14ac:dyDescent="0.25">
      <c r="A530">
        <v>529</v>
      </c>
      <c r="B530" s="2">
        <v>1</v>
      </c>
      <c r="C530" s="3">
        <v>2</v>
      </c>
    </row>
    <row r="531" spans="1:5" x14ac:dyDescent="0.25">
      <c r="A531">
        <v>530</v>
      </c>
      <c r="B531" s="2">
        <v>1</v>
      </c>
      <c r="C531" s="3">
        <v>2</v>
      </c>
    </row>
    <row r="532" spans="1:5" x14ac:dyDescent="0.25">
      <c r="A532">
        <v>531</v>
      </c>
      <c r="B532" s="2">
        <v>1</v>
      </c>
      <c r="C532" s="3">
        <v>2</v>
      </c>
    </row>
    <row r="533" spans="1:5" x14ac:dyDescent="0.25">
      <c r="A533">
        <v>532</v>
      </c>
      <c r="C533" s="3">
        <v>2</v>
      </c>
    </row>
    <row r="534" spans="1:5" x14ac:dyDescent="0.25">
      <c r="A534">
        <v>533</v>
      </c>
      <c r="C534" s="3">
        <v>2</v>
      </c>
    </row>
    <row r="535" spans="1:5" x14ac:dyDescent="0.25">
      <c r="A535">
        <v>534</v>
      </c>
      <c r="C535" s="3">
        <v>2</v>
      </c>
    </row>
    <row r="536" spans="1:5" x14ac:dyDescent="0.25">
      <c r="A536">
        <v>535</v>
      </c>
      <c r="C536" s="3">
        <v>2</v>
      </c>
    </row>
    <row r="537" spans="1:5" x14ac:dyDescent="0.25">
      <c r="A537">
        <v>536</v>
      </c>
      <c r="D537" s="4">
        <v>3</v>
      </c>
    </row>
    <row r="538" spans="1:5" x14ac:dyDescent="0.25">
      <c r="A538">
        <v>537</v>
      </c>
      <c r="D538" s="4">
        <v>3</v>
      </c>
      <c r="E538" s="5">
        <v>4</v>
      </c>
    </row>
    <row r="539" spans="1:5" x14ac:dyDescent="0.25">
      <c r="A539">
        <v>538</v>
      </c>
      <c r="D539" s="4">
        <v>3</v>
      </c>
      <c r="E539" s="5">
        <v>4</v>
      </c>
    </row>
    <row r="540" spans="1:5" x14ac:dyDescent="0.25">
      <c r="A540">
        <v>539</v>
      </c>
      <c r="D540" s="4">
        <v>3</v>
      </c>
      <c r="E540" s="5">
        <v>4</v>
      </c>
    </row>
    <row r="541" spans="1:5" x14ac:dyDescent="0.25">
      <c r="A541">
        <v>540</v>
      </c>
      <c r="D541" s="4">
        <v>3</v>
      </c>
      <c r="E541" s="5">
        <v>4</v>
      </c>
    </row>
    <row r="542" spans="1:5" x14ac:dyDescent="0.25">
      <c r="A542">
        <v>541</v>
      </c>
      <c r="D542" s="4">
        <v>3</v>
      </c>
      <c r="E542" s="5">
        <v>4</v>
      </c>
    </row>
    <row r="543" spans="1:5" x14ac:dyDescent="0.25">
      <c r="A543">
        <v>542</v>
      </c>
      <c r="D543" s="4">
        <v>3</v>
      </c>
      <c r="E543" s="5">
        <v>4</v>
      </c>
    </row>
    <row r="544" spans="1:5" x14ac:dyDescent="0.25">
      <c r="A544">
        <v>543</v>
      </c>
      <c r="D544" s="4">
        <v>3</v>
      </c>
      <c r="E544" s="5">
        <v>4</v>
      </c>
    </row>
    <row r="545" spans="1:4" x14ac:dyDescent="0.25">
      <c r="A545">
        <v>544</v>
      </c>
    </row>
    <row r="546" spans="1:4" x14ac:dyDescent="0.25">
      <c r="A546">
        <v>545</v>
      </c>
    </row>
    <row r="547" spans="1:4" x14ac:dyDescent="0.25">
      <c r="A547">
        <v>546</v>
      </c>
    </row>
    <row r="548" spans="1:4" x14ac:dyDescent="0.25">
      <c r="A548">
        <v>547</v>
      </c>
      <c r="B548" s="2">
        <v>1</v>
      </c>
    </row>
    <row r="549" spans="1:4" x14ac:dyDescent="0.25">
      <c r="A549">
        <v>548</v>
      </c>
      <c r="B549" s="2">
        <v>1</v>
      </c>
    </row>
    <row r="550" spans="1:4" x14ac:dyDescent="0.25">
      <c r="A550">
        <v>549</v>
      </c>
      <c r="B550" s="2">
        <v>1</v>
      </c>
    </row>
    <row r="551" spans="1:4" x14ac:dyDescent="0.25">
      <c r="A551">
        <v>550</v>
      </c>
      <c r="B551" s="2">
        <v>1</v>
      </c>
    </row>
    <row r="552" spans="1:4" x14ac:dyDescent="0.25">
      <c r="A552">
        <v>551</v>
      </c>
      <c r="B552" s="2">
        <v>1</v>
      </c>
    </row>
    <row r="553" spans="1:4" x14ac:dyDescent="0.25">
      <c r="A553">
        <v>552</v>
      </c>
      <c r="B553" s="2">
        <v>1</v>
      </c>
      <c r="C553" s="3">
        <v>2</v>
      </c>
    </row>
    <row r="554" spans="1:4" x14ac:dyDescent="0.25">
      <c r="A554">
        <v>553</v>
      </c>
      <c r="B554" s="2">
        <v>1</v>
      </c>
      <c r="C554" s="3">
        <v>2</v>
      </c>
    </row>
    <row r="555" spans="1:4" x14ac:dyDescent="0.25">
      <c r="A555">
        <v>554</v>
      </c>
      <c r="B555" s="2">
        <v>1</v>
      </c>
      <c r="C555" s="3">
        <v>2</v>
      </c>
    </row>
    <row r="556" spans="1:4" x14ac:dyDescent="0.25">
      <c r="A556">
        <v>555</v>
      </c>
      <c r="C556" s="3">
        <v>2</v>
      </c>
    </row>
    <row r="557" spans="1:4" x14ac:dyDescent="0.25">
      <c r="A557">
        <v>556</v>
      </c>
      <c r="C557" s="3">
        <v>2</v>
      </c>
    </row>
    <row r="558" spans="1:4" x14ac:dyDescent="0.25">
      <c r="A558">
        <v>557</v>
      </c>
      <c r="C558" s="3">
        <v>2</v>
      </c>
    </row>
    <row r="559" spans="1:4" x14ac:dyDescent="0.25">
      <c r="A559">
        <v>558</v>
      </c>
      <c r="C559" s="3">
        <v>2</v>
      </c>
    </row>
    <row r="560" spans="1:4" x14ac:dyDescent="0.25">
      <c r="A560">
        <v>559</v>
      </c>
      <c r="D560" s="4">
        <v>3</v>
      </c>
    </row>
    <row r="561" spans="1:5" x14ac:dyDescent="0.25">
      <c r="A561">
        <v>560</v>
      </c>
      <c r="D561" s="4">
        <v>3</v>
      </c>
      <c r="E561" s="5">
        <v>4</v>
      </c>
    </row>
    <row r="562" spans="1:5" x14ac:dyDescent="0.25">
      <c r="A562">
        <v>561</v>
      </c>
      <c r="D562" s="4">
        <v>3</v>
      </c>
      <c r="E562" s="5">
        <v>4</v>
      </c>
    </row>
    <row r="563" spans="1:5" x14ac:dyDescent="0.25">
      <c r="A563">
        <v>562</v>
      </c>
      <c r="D563" s="4">
        <v>3</v>
      </c>
      <c r="E563" s="5">
        <v>4</v>
      </c>
    </row>
    <row r="564" spans="1:5" x14ac:dyDescent="0.25">
      <c r="A564">
        <v>563</v>
      </c>
      <c r="D564" s="4">
        <v>3</v>
      </c>
      <c r="E564" s="5">
        <v>4</v>
      </c>
    </row>
    <row r="565" spans="1:5" x14ac:dyDescent="0.25">
      <c r="A565">
        <v>564</v>
      </c>
      <c r="D565" s="4">
        <v>3</v>
      </c>
      <c r="E565" s="5">
        <v>4</v>
      </c>
    </row>
    <row r="566" spans="1:5" x14ac:dyDescent="0.25">
      <c r="A566">
        <v>565</v>
      </c>
      <c r="D566" s="4">
        <v>3</v>
      </c>
      <c r="E566" s="5">
        <v>4</v>
      </c>
    </row>
    <row r="567" spans="1:5" x14ac:dyDescent="0.25">
      <c r="A567">
        <v>566</v>
      </c>
      <c r="B567" s="2">
        <v>1</v>
      </c>
      <c r="D567" s="4">
        <v>3</v>
      </c>
      <c r="E567" s="5">
        <v>4</v>
      </c>
    </row>
    <row r="568" spans="1:5" x14ac:dyDescent="0.25">
      <c r="A568">
        <v>567</v>
      </c>
      <c r="B568" s="2">
        <v>1</v>
      </c>
      <c r="E568" s="5">
        <v>4</v>
      </c>
    </row>
    <row r="569" spans="1:5" x14ac:dyDescent="0.25">
      <c r="A569">
        <v>568</v>
      </c>
      <c r="B569" s="2">
        <v>1</v>
      </c>
    </row>
    <row r="570" spans="1:5" x14ac:dyDescent="0.25">
      <c r="A570">
        <v>569</v>
      </c>
      <c r="B570" s="2">
        <v>1</v>
      </c>
    </row>
    <row r="571" spans="1:5" x14ac:dyDescent="0.25">
      <c r="A571">
        <v>570</v>
      </c>
      <c r="B571" s="2">
        <v>1</v>
      </c>
    </row>
    <row r="572" spans="1:5" x14ac:dyDescent="0.25">
      <c r="A572">
        <v>571</v>
      </c>
      <c r="B572" s="2">
        <v>1</v>
      </c>
    </row>
    <row r="573" spans="1:5" x14ac:dyDescent="0.25">
      <c r="A573">
        <v>572</v>
      </c>
      <c r="B573" s="2">
        <v>1</v>
      </c>
      <c r="C573" s="3">
        <v>2</v>
      </c>
    </row>
    <row r="574" spans="1:5" x14ac:dyDescent="0.25">
      <c r="A574">
        <v>573</v>
      </c>
      <c r="B574" s="2">
        <v>1</v>
      </c>
      <c r="C574" s="3">
        <v>2</v>
      </c>
    </row>
    <row r="575" spans="1:5" x14ac:dyDescent="0.25">
      <c r="A575">
        <v>574</v>
      </c>
      <c r="B575" s="2">
        <v>1</v>
      </c>
      <c r="C575" s="3">
        <v>2</v>
      </c>
    </row>
    <row r="576" spans="1:5" x14ac:dyDescent="0.25">
      <c r="A576">
        <v>575</v>
      </c>
      <c r="C576" s="3">
        <v>2</v>
      </c>
    </row>
    <row r="577" spans="1:5" x14ac:dyDescent="0.25">
      <c r="A577">
        <v>576</v>
      </c>
      <c r="C577" s="3">
        <v>2</v>
      </c>
    </row>
    <row r="578" spans="1:5" x14ac:dyDescent="0.25">
      <c r="A578">
        <v>577</v>
      </c>
      <c r="C578" s="3">
        <v>2</v>
      </c>
    </row>
    <row r="579" spans="1:5" x14ac:dyDescent="0.25">
      <c r="A579">
        <v>578</v>
      </c>
      <c r="C579" s="3">
        <v>2</v>
      </c>
    </row>
    <row r="580" spans="1:5" x14ac:dyDescent="0.25">
      <c r="A580">
        <v>579</v>
      </c>
      <c r="C580" s="3">
        <v>2</v>
      </c>
    </row>
    <row r="581" spans="1:5" x14ac:dyDescent="0.25">
      <c r="A581">
        <v>580</v>
      </c>
      <c r="D581" s="4">
        <v>3</v>
      </c>
    </row>
    <row r="582" spans="1:5" x14ac:dyDescent="0.25">
      <c r="A582">
        <v>581</v>
      </c>
      <c r="D582" s="4">
        <v>3</v>
      </c>
    </row>
    <row r="583" spans="1:5" x14ac:dyDescent="0.25">
      <c r="A583">
        <v>582</v>
      </c>
      <c r="D583" s="4">
        <v>3</v>
      </c>
      <c r="E583" s="5">
        <v>4</v>
      </c>
    </row>
    <row r="584" spans="1:5" x14ac:dyDescent="0.25">
      <c r="A584">
        <v>583</v>
      </c>
      <c r="D584" s="4">
        <v>3</v>
      </c>
      <c r="E584" s="5">
        <v>4</v>
      </c>
    </row>
    <row r="585" spans="1:5" x14ac:dyDescent="0.25">
      <c r="A585">
        <v>584</v>
      </c>
      <c r="D585" s="4">
        <v>3</v>
      </c>
      <c r="E585" s="5">
        <v>4</v>
      </c>
    </row>
    <row r="586" spans="1:5" x14ac:dyDescent="0.25">
      <c r="A586">
        <v>585</v>
      </c>
      <c r="D586" s="4">
        <v>3</v>
      </c>
      <c r="E586" s="5">
        <v>4</v>
      </c>
    </row>
    <row r="587" spans="1:5" x14ac:dyDescent="0.25">
      <c r="A587">
        <v>586</v>
      </c>
      <c r="D587" s="4">
        <v>3</v>
      </c>
      <c r="E587" s="5">
        <v>4</v>
      </c>
    </row>
    <row r="588" spans="1:5" x14ac:dyDescent="0.25">
      <c r="A588">
        <v>587</v>
      </c>
      <c r="B588" s="2">
        <v>1</v>
      </c>
      <c r="D588" s="4">
        <v>3</v>
      </c>
      <c r="E588" s="5">
        <v>4</v>
      </c>
    </row>
    <row r="589" spans="1:5" x14ac:dyDescent="0.25">
      <c r="A589">
        <v>588</v>
      </c>
      <c r="B589" s="2">
        <v>1</v>
      </c>
      <c r="D589" s="4">
        <v>3</v>
      </c>
      <c r="E589" s="5">
        <v>4</v>
      </c>
    </row>
    <row r="590" spans="1:5" x14ac:dyDescent="0.25">
      <c r="A590">
        <v>589</v>
      </c>
      <c r="B590" s="2">
        <v>1</v>
      </c>
      <c r="E590" s="5">
        <v>4</v>
      </c>
    </row>
    <row r="591" spans="1:5" x14ac:dyDescent="0.25">
      <c r="A591">
        <v>590</v>
      </c>
      <c r="B591" s="2">
        <v>1</v>
      </c>
    </row>
    <row r="592" spans="1:5" x14ac:dyDescent="0.25">
      <c r="A592">
        <v>591</v>
      </c>
      <c r="B592" s="2">
        <v>1</v>
      </c>
    </row>
    <row r="593" spans="1:5" x14ac:dyDescent="0.25">
      <c r="A593">
        <v>592</v>
      </c>
      <c r="B593" s="2">
        <v>1</v>
      </c>
    </row>
    <row r="594" spans="1:5" x14ac:dyDescent="0.25">
      <c r="A594">
        <v>593</v>
      </c>
      <c r="B594" s="2">
        <v>1</v>
      </c>
    </row>
    <row r="595" spans="1:5" x14ac:dyDescent="0.25">
      <c r="A595">
        <v>594</v>
      </c>
      <c r="B595" s="2">
        <v>1</v>
      </c>
      <c r="C595" s="3">
        <v>2</v>
      </c>
    </row>
    <row r="596" spans="1:5" x14ac:dyDescent="0.25">
      <c r="A596">
        <v>595</v>
      </c>
      <c r="B596" s="2">
        <v>1</v>
      </c>
      <c r="C596" s="3">
        <v>2</v>
      </c>
    </row>
    <row r="597" spans="1:5" x14ac:dyDescent="0.25">
      <c r="A597">
        <v>596</v>
      </c>
      <c r="C597" s="3">
        <v>2</v>
      </c>
    </row>
    <row r="598" spans="1:5" x14ac:dyDescent="0.25">
      <c r="A598">
        <v>597</v>
      </c>
      <c r="C598" s="3">
        <v>2</v>
      </c>
    </row>
    <row r="599" spans="1:5" x14ac:dyDescent="0.25">
      <c r="A599">
        <v>598</v>
      </c>
      <c r="C599" s="3">
        <v>2</v>
      </c>
    </row>
    <row r="600" spans="1:5" x14ac:dyDescent="0.25">
      <c r="A600">
        <v>599</v>
      </c>
      <c r="C600" s="3">
        <v>2</v>
      </c>
    </row>
    <row r="601" spans="1:5" x14ac:dyDescent="0.25">
      <c r="A601">
        <v>600</v>
      </c>
      <c r="C601" s="3">
        <v>2</v>
      </c>
    </row>
    <row r="602" spans="1:5" x14ac:dyDescent="0.25">
      <c r="A602">
        <v>601</v>
      </c>
      <c r="C602" s="3">
        <v>2</v>
      </c>
    </row>
    <row r="603" spans="1:5" x14ac:dyDescent="0.25">
      <c r="A603">
        <v>602</v>
      </c>
      <c r="D603" s="4">
        <v>3</v>
      </c>
      <c r="E603" s="5">
        <v>4</v>
      </c>
    </row>
    <row r="604" spans="1:5" x14ac:dyDescent="0.25">
      <c r="A604">
        <v>603</v>
      </c>
      <c r="D604" s="4">
        <v>3</v>
      </c>
      <c r="E604" s="5">
        <v>4</v>
      </c>
    </row>
    <row r="605" spans="1:5" x14ac:dyDescent="0.25">
      <c r="A605">
        <v>604</v>
      </c>
      <c r="D605" s="4">
        <v>3</v>
      </c>
      <c r="E605" s="5">
        <v>4</v>
      </c>
    </row>
    <row r="606" spans="1:5" x14ac:dyDescent="0.25">
      <c r="A606">
        <v>605</v>
      </c>
      <c r="D606" s="4">
        <v>3</v>
      </c>
      <c r="E606" s="5">
        <v>4</v>
      </c>
    </row>
    <row r="607" spans="1:5" x14ac:dyDescent="0.25">
      <c r="A607">
        <v>606</v>
      </c>
      <c r="D607" s="4">
        <v>3</v>
      </c>
      <c r="E607" s="5">
        <v>4</v>
      </c>
    </row>
    <row r="608" spans="1:5" x14ac:dyDescent="0.25">
      <c r="A608">
        <v>607</v>
      </c>
      <c r="D608" s="4">
        <v>3</v>
      </c>
      <c r="E608" s="5">
        <v>4</v>
      </c>
    </row>
    <row r="609" spans="1:5" x14ac:dyDescent="0.25">
      <c r="A609">
        <v>608</v>
      </c>
      <c r="B609" s="2">
        <v>1</v>
      </c>
      <c r="D609" s="4">
        <v>3</v>
      </c>
      <c r="E609" s="5">
        <v>4</v>
      </c>
    </row>
    <row r="610" spans="1:5" x14ac:dyDescent="0.25">
      <c r="A610">
        <v>609</v>
      </c>
      <c r="B610" s="2">
        <v>1</v>
      </c>
      <c r="D610" s="4">
        <v>3</v>
      </c>
      <c r="E610" s="5">
        <v>4</v>
      </c>
    </row>
    <row r="611" spans="1:5" x14ac:dyDescent="0.25">
      <c r="A611">
        <v>610</v>
      </c>
      <c r="B611" s="2">
        <v>1</v>
      </c>
      <c r="D611" s="4">
        <v>3</v>
      </c>
      <c r="E611" s="5">
        <v>4</v>
      </c>
    </row>
    <row r="612" spans="1:5" x14ac:dyDescent="0.25">
      <c r="A612">
        <v>611</v>
      </c>
      <c r="B612" s="2">
        <v>1</v>
      </c>
      <c r="E612" s="5">
        <v>4</v>
      </c>
    </row>
    <row r="613" spans="1:5" x14ac:dyDescent="0.25">
      <c r="A613">
        <v>612</v>
      </c>
      <c r="B613" s="2">
        <v>1</v>
      </c>
    </row>
    <row r="614" spans="1:5" x14ac:dyDescent="0.25">
      <c r="A614">
        <v>613</v>
      </c>
      <c r="B614" s="2">
        <v>1</v>
      </c>
    </row>
    <row r="615" spans="1:5" x14ac:dyDescent="0.25">
      <c r="A615">
        <v>614</v>
      </c>
      <c r="B615" s="2">
        <v>1</v>
      </c>
    </row>
    <row r="616" spans="1:5" x14ac:dyDescent="0.25">
      <c r="A616">
        <v>615</v>
      </c>
      <c r="B616" s="2">
        <v>1</v>
      </c>
    </row>
    <row r="617" spans="1:5" x14ac:dyDescent="0.25">
      <c r="A617">
        <v>616</v>
      </c>
      <c r="B617" s="2">
        <v>1</v>
      </c>
      <c r="C617" s="3">
        <v>2</v>
      </c>
    </row>
    <row r="618" spans="1:5" x14ac:dyDescent="0.25">
      <c r="A618">
        <v>617</v>
      </c>
      <c r="B618" s="2">
        <v>1</v>
      </c>
      <c r="C618" s="3">
        <v>2</v>
      </c>
    </row>
    <row r="619" spans="1:5" x14ac:dyDescent="0.25">
      <c r="A619">
        <v>618</v>
      </c>
      <c r="C619" s="3">
        <v>2</v>
      </c>
    </row>
    <row r="620" spans="1:5" x14ac:dyDescent="0.25">
      <c r="A620">
        <v>619</v>
      </c>
      <c r="C620" s="3">
        <v>2</v>
      </c>
    </row>
    <row r="621" spans="1:5" x14ac:dyDescent="0.25">
      <c r="A621">
        <v>620</v>
      </c>
      <c r="C621" s="3">
        <v>2</v>
      </c>
    </row>
    <row r="622" spans="1:5" x14ac:dyDescent="0.25">
      <c r="A622">
        <v>621</v>
      </c>
      <c r="C622" s="3">
        <v>2</v>
      </c>
    </row>
    <row r="623" spans="1:5" x14ac:dyDescent="0.25">
      <c r="A623">
        <v>622</v>
      </c>
      <c r="C623" s="3">
        <v>2</v>
      </c>
    </row>
    <row r="624" spans="1:5" x14ac:dyDescent="0.25">
      <c r="A624">
        <v>623</v>
      </c>
      <c r="C624" s="3">
        <v>2</v>
      </c>
    </row>
    <row r="625" spans="1:5" x14ac:dyDescent="0.25">
      <c r="A625">
        <v>624</v>
      </c>
      <c r="C625" s="3">
        <v>2</v>
      </c>
      <c r="D625" s="4">
        <v>3</v>
      </c>
    </row>
    <row r="626" spans="1:5" x14ac:dyDescent="0.25">
      <c r="A626">
        <v>625</v>
      </c>
      <c r="D626" s="4">
        <v>3</v>
      </c>
      <c r="E626" s="5">
        <v>4</v>
      </c>
    </row>
    <row r="627" spans="1:5" x14ac:dyDescent="0.25">
      <c r="A627">
        <v>626</v>
      </c>
      <c r="D627" s="4">
        <v>3</v>
      </c>
      <c r="E627" s="5">
        <v>4</v>
      </c>
    </row>
    <row r="628" spans="1:5" x14ac:dyDescent="0.25">
      <c r="A628">
        <v>627</v>
      </c>
      <c r="D628" s="4">
        <v>3</v>
      </c>
      <c r="E628" s="5">
        <v>4</v>
      </c>
    </row>
    <row r="629" spans="1:5" x14ac:dyDescent="0.25">
      <c r="A629">
        <v>628</v>
      </c>
      <c r="D629" s="4">
        <v>3</v>
      </c>
      <c r="E629" s="5">
        <v>4</v>
      </c>
    </row>
    <row r="630" spans="1:5" x14ac:dyDescent="0.25">
      <c r="A630">
        <v>629</v>
      </c>
      <c r="D630" s="4">
        <v>3</v>
      </c>
      <c r="E630" s="5">
        <v>4</v>
      </c>
    </row>
    <row r="631" spans="1:5" x14ac:dyDescent="0.25">
      <c r="A631">
        <v>630</v>
      </c>
      <c r="B631" s="2">
        <v>1</v>
      </c>
      <c r="D631" s="4">
        <v>3</v>
      </c>
      <c r="E631" s="5">
        <v>4</v>
      </c>
    </row>
    <row r="632" spans="1:5" x14ac:dyDescent="0.25">
      <c r="A632">
        <v>631</v>
      </c>
      <c r="B632" s="2">
        <v>1</v>
      </c>
      <c r="D632" s="4">
        <v>3</v>
      </c>
      <c r="E632" s="5">
        <v>4</v>
      </c>
    </row>
    <row r="633" spans="1:5" x14ac:dyDescent="0.25">
      <c r="A633">
        <v>632</v>
      </c>
      <c r="B633" s="2">
        <v>1</v>
      </c>
      <c r="D633" s="4">
        <v>3</v>
      </c>
      <c r="E633" s="5">
        <v>4</v>
      </c>
    </row>
    <row r="634" spans="1:5" x14ac:dyDescent="0.25">
      <c r="A634">
        <v>633</v>
      </c>
      <c r="B634" s="2">
        <v>1</v>
      </c>
      <c r="D634" s="4">
        <v>3</v>
      </c>
      <c r="E634" s="5">
        <v>4</v>
      </c>
    </row>
    <row r="635" spans="1:5" x14ac:dyDescent="0.25">
      <c r="A635">
        <v>634</v>
      </c>
      <c r="B635" s="2">
        <v>1</v>
      </c>
      <c r="E635" s="5">
        <v>4</v>
      </c>
    </row>
    <row r="636" spans="1:5" x14ac:dyDescent="0.25">
      <c r="A636">
        <v>635</v>
      </c>
      <c r="B636" s="2">
        <v>1</v>
      </c>
      <c r="E636" s="5">
        <v>4</v>
      </c>
    </row>
    <row r="637" spans="1:5" x14ac:dyDescent="0.25">
      <c r="A637">
        <v>636</v>
      </c>
      <c r="B637" s="2">
        <v>1</v>
      </c>
    </row>
    <row r="638" spans="1:5" x14ac:dyDescent="0.25">
      <c r="A638">
        <v>637</v>
      </c>
      <c r="B638" s="2">
        <v>1</v>
      </c>
    </row>
    <row r="639" spans="1:5" x14ac:dyDescent="0.25">
      <c r="A639">
        <v>638</v>
      </c>
      <c r="B639" s="2">
        <v>1</v>
      </c>
      <c r="C639" s="3">
        <v>2</v>
      </c>
    </row>
    <row r="640" spans="1:5" x14ac:dyDescent="0.25">
      <c r="A640">
        <v>639</v>
      </c>
      <c r="B640" s="2">
        <v>1</v>
      </c>
      <c r="C640" s="3">
        <v>2</v>
      </c>
    </row>
    <row r="641" spans="1:6" x14ac:dyDescent="0.25">
      <c r="A641">
        <v>640</v>
      </c>
      <c r="B641" s="2">
        <v>1</v>
      </c>
      <c r="C641" s="3">
        <v>2</v>
      </c>
    </row>
    <row r="642" spans="1:6" x14ac:dyDescent="0.25">
      <c r="A642">
        <v>641</v>
      </c>
      <c r="B642" s="2">
        <v>1</v>
      </c>
      <c r="C642" s="3">
        <v>2</v>
      </c>
    </row>
    <row r="643" spans="1:6" x14ac:dyDescent="0.25">
      <c r="A643">
        <v>642</v>
      </c>
      <c r="C643" s="3">
        <v>2</v>
      </c>
    </row>
    <row r="644" spans="1:6" x14ac:dyDescent="0.25">
      <c r="A644">
        <v>643</v>
      </c>
      <c r="C644" s="3">
        <v>2</v>
      </c>
      <c r="F644" t="s">
        <v>22</v>
      </c>
    </row>
    <row r="645" spans="1:6" x14ac:dyDescent="0.25">
      <c r="A645">
        <v>644</v>
      </c>
    </row>
    <row r="646" spans="1:6" x14ac:dyDescent="0.25">
      <c r="A646">
        <v>645</v>
      </c>
      <c r="F646" t="s">
        <v>22</v>
      </c>
    </row>
    <row r="647" spans="1:6" x14ac:dyDescent="0.25">
      <c r="A647">
        <v>646</v>
      </c>
      <c r="C647" s="3">
        <v>2</v>
      </c>
    </row>
    <row r="648" spans="1:6" x14ac:dyDescent="0.25">
      <c r="A648">
        <v>647</v>
      </c>
      <c r="C648" s="3">
        <v>2</v>
      </c>
    </row>
    <row r="649" spans="1:6" x14ac:dyDescent="0.25">
      <c r="A649">
        <v>648</v>
      </c>
      <c r="C649" s="3">
        <v>2</v>
      </c>
    </row>
    <row r="650" spans="1:6" x14ac:dyDescent="0.25">
      <c r="A650">
        <v>649</v>
      </c>
      <c r="C650" s="3">
        <v>2</v>
      </c>
    </row>
    <row r="651" spans="1:6" x14ac:dyDescent="0.25">
      <c r="A651">
        <v>650</v>
      </c>
      <c r="C651" s="3">
        <v>2</v>
      </c>
    </row>
    <row r="652" spans="1:6" x14ac:dyDescent="0.25">
      <c r="A652">
        <v>651</v>
      </c>
      <c r="C652" s="3">
        <v>2</v>
      </c>
      <c r="D652" s="4">
        <v>3</v>
      </c>
    </row>
    <row r="653" spans="1:6" x14ac:dyDescent="0.25">
      <c r="A653">
        <v>652</v>
      </c>
      <c r="C653" s="3">
        <v>2</v>
      </c>
      <c r="D653" s="4">
        <v>3</v>
      </c>
    </row>
    <row r="654" spans="1:6" x14ac:dyDescent="0.25">
      <c r="A654">
        <v>653</v>
      </c>
      <c r="C654" s="3">
        <v>2</v>
      </c>
      <c r="D654" s="4">
        <v>3</v>
      </c>
    </row>
    <row r="655" spans="1:6" x14ac:dyDescent="0.25">
      <c r="A655">
        <v>654</v>
      </c>
      <c r="C655" s="3">
        <v>2</v>
      </c>
      <c r="D655" s="4">
        <v>3</v>
      </c>
    </row>
    <row r="656" spans="1:6" x14ac:dyDescent="0.25">
      <c r="A656">
        <v>655</v>
      </c>
      <c r="C656" s="3">
        <v>2</v>
      </c>
      <c r="D656" s="4">
        <v>3</v>
      </c>
    </row>
    <row r="657" spans="1:5" x14ac:dyDescent="0.25">
      <c r="A657">
        <v>656</v>
      </c>
      <c r="C657" s="3">
        <v>2</v>
      </c>
      <c r="D657" s="4">
        <v>3</v>
      </c>
    </row>
    <row r="658" spans="1:5" x14ac:dyDescent="0.25">
      <c r="A658">
        <v>657</v>
      </c>
      <c r="C658" s="3">
        <v>2</v>
      </c>
      <c r="D658" s="4">
        <v>3</v>
      </c>
    </row>
    <row r="659" spans="1:5" x14ac:dyDescent="0.25">
      <c r="A659">
        <v>658</v>
      </c>
      <c r="D659" s="4">
        <v>3</v>
      </c>
      <c r="E659" s="5">
        <v>4</v>
      </c>
    </row>
    <row r="660" spans="1:5" x14ac:dyDescent="0.25">
      <c r="A660">
        <v>659</v>
      </c>
      <c r="D660" s="4">
        <v>3</v>
      </c>
      <c r="E660" s="5">
        <v>4</v>
      </c>
    </row>
    <row r="661" spans="1:5" x14ac:dyDescent="0.25">
      <c r="A661">
        <v>660</v>
      </c>
      <c r="D661" s="4">
        <v>3</v>
      </c>
      <c r="E661" s="5">
        <v>4</v>
      </c>
    </row>
    <row r="662" spans="1:5" x14ac:dyDescent="0.25">
      <c r="A662">
        <v>661</v>
      </c>
      <c r="D662" s="4">
        <v>3</v>
      </c>
      <c r="E662" s="5">
        <v>4</v>
      </c>
    </row>
    <row r="663" spans="1:5" x14ac:dyDescent="0.25">
      <c r="A663">
        <v>662</v>
      </c>
      <c r="D663" s="4">
        <v>3</v>
      </c>
      <c r="E663" s="5">
        <v>4</v>
      </c>
    </row>
    <row r="664" spans="1:5" x14ac:dyDescent="0.25">
      <c r="A664">
        <v>663</v>
      </c>
      <c r="D664" s="4">
        <v>3</v>
      </c>
      <c r="E664" s="5">
        <v>4</v>
      </c>
    </row>
    <row r="665" spans="1:5" x14ac:dyDescent="0.25">
      <c r="A665">
        <v>664</v>
      </c>
      <c r="E665" s="5">
        <v>4</v>
      </c>
    </row>
    <row r="666" spans="1:5" x14ac:dyDescent="0.25">
      <c r="A666">
        <v>665</v>
      </c>
      <c r="E666" s="5">
        <v>4</v>
      </c>
    </row>
    <row r="667" spans="1:5" x14ac:dyDescent="0.25">
      <c r="A667">
        <v>666</v>
      </c>
      <c r="E667" s="5">
        <v>4</v>
      </c>
    </row>
    <row r="668" spans="1:5" x14ac:dyDescent="0.25">
      <c r="A668">
        <v>667</v>
      </c>
      <c r="B668" s="2">
        <v>1</v>
      </c>
      <c r="E668" s="5">
        <v>4</v>
      </c>
    </row>
    <row r="669" spans="1:5" x14ac:dyDescent="0.25">
      <c r="A669">
        <v>668</v>
      </c>
      <c r="B669" s="2">
        <v>1</v>
      </c>
    </row>
    <row r="670" spans="1:5" x14ac:dyDescent="0.25">
      <c r="A670">
        <v>669</v>
      </c>
      <c r="B670" s="2">
        <v>1</v>
      </c>
    </row>
    <row r="671" spans="1:5" x14ac:dyDescent="0.25">
      <c r="A671">
        <v>670</v>
      </c>
      <c r="B671" s="2">
        <v>1</v>
      </c>
    </row>
    <row r="672" spans="1:5" x14ac:dyDescent="0.25">
      <c r="A672">
        <v>671</v>
      </c>
      <c r="B672" s="2">
        <v>1</v>
      </c>
    </row>
    <row r="673" spans="1:5" x14ac:dyDescent="0.25">
      <c r="A673">
        <v>672</v>
      </c>
      <c r="B673" s="2">
        <v>1</v>
      </c>
    </row>
    <row r="674" spans="1:5" x14ac:dyDescent="0.25">
      <c r="A674">
        <v>673</v>
      </c>
      <c r="B674" s="2">
        <v>1</v>
      </c>
      <c r="C674" s="3">
        <v>2</v>
      </c>
    </row>
    <row r="675" spans="1:5" x14ac:dyDescent="0.25">
      <c r="A675">
        <v>674</v>
      </c>
      <c r="B675" s="2">
        <v>1</v>
      </c>
      <c r="C675" s="3">
        <v>2</v>
      </c>
    </row>
    <row r="676" spans="1:5" x14ac:dyDescent="0.25">
      <c r="A676">
        <v>675</v>
      </c>
      <c r="B676" s="2">
        <v>1</v>
      </c>
      <c r="C676" s="3">
        <v>2</v>
      </c>
    </row>
    <row r="677" spans="1:5" x14ac:dyDescent="0.25">
      <c r="A677">
        <v>676</v>
      </c>
      <c r="B677" s="2">
        <v>1</v>
      </c>
      <c r="C677" s="3">
        <v>2</v>
      </c>
    </row>
    <row r="678" spans="1:5" x14ac:dyDescent="0.25">
      <c r="A678">
        <v>677</v>
      </c>
      <c r="C678" s="3">
        <v>2</v>
      </c>
    </row>
    <row r="679" spans="1:5" x14ac:dyDescent="0.25">
      <c r="A679">
        <v>678</v>
      </c>
      <c r="C679" s="3">
        <v>2</v>
      </c>
    </row>
    <row r="680" spans="1:5" x14ac:dyDescent="0.25">
      <c r="A680">
        <v>679</v>
      </c>
      <c r="C680" s="3">
        <v>2</v>
      </c>
    </row>
    <row r="681" spans="1:5" x14ac:dyDescent="0.25">
      <c r="A681">
        <v>680</v>
      </c>
      <c r="C681" s="3">
        <v>2</v>
      </c>
      <c r="D681" s="4">
        <v>3</v>
      </c>
    </row>
    <row r="682" spans="1:5" x14ac:dyDescent="0.25">
      <c r="A682">
        <v>681</v>
      </c>
      <c r="C682" s="3">
        <v>2</v>
      </c>
      <c r="D682" s="4">
        <v>3</v>
      </c>
      <c r="E682" s="5">
        <v>4</v>
      </c>
    </row>
    <row r="683" spans="1:5" x14ac:dyDescent="0.25">
      <c r="A683">
        <v>682</v>
      </c>
      <c r="D683" s="4">
        <v>3</v>
      </c>
      <c r="E683" s="5">
        <v>4</v>
      </c>
    </row>
    <row r="684" spans="1:5" x14ac:dyDescent="0.25">
      <c r="A684">
        <v>683</v>
      </c>
      <c r="D684" s="4">
        <v>3</v>
      </c>
      <c r="E684" s="5">
        <v>4</v>
      </c>
    </row>
    <row r="685" spans="1:5" x14ac:dyDescent="0.25">
      <c r="A685">
        <v>684</v>
      </c>
      <c r="D685" s="4">
        <v>3</v>
      </c>
      <c r="E685" s="5">
        <v>4</v>
      </c>
    </row>
    <row r="686" spans="1:5" x14ac:dyDescent="0.25">
      <c r="A686">
        <v>685</v>
      </c>
      <c r="D686" s="4">
        <v>3</v>
      </c>
      <c r="E686" s="5">
        <v>4</v>
      </c>
    </row>
    <row r="687" spans="1:5" x14ac:dyDescent="0.25">
      <c r="A687">
        <v>686</v>
      </c>
      <c r="D687" s="4">
        <v>3</v>
      </c>
      <c r="E687" s="5">
        <v>4</v>
      </c>
    </row>
    <row r="688" spans="1:5" x14ac:dyDescent="0.25">
      <c r="A688">
        <v>687</v>
      </c>
      <c r="D688" s="4">
        <v>3</v>
      </c>
      <c r="E688" s="5">
        <v>4</v>
      </c>
    </row>
    <row r="689" spans="1:5" x14ac:dyDescent="0.25">
      <c r="A689">
        <v>688</v>
      </c>
      <c r="D689" s="4">
        <v>3</v>
      </c>
      <c r="E689" s="5">
        <v>4</v>
      </c>
    </row>
    <row r="690" spans="1:5" x14ac:dyDescent="0.25">
      <c r="A690">
        <v>689</v>
      </c>
      <c r="E690" s="5">
        <v>4</v>
      </c>
    </row>
    <row r="691" spans="1:5" x14ac:dyDescent="0.25">
      <c r="A691">
        <v>690</v>
      </c>
    </row>
    <row r="692" spans="1:5" x14ac:dyDescent="0.25">
      <c r="A692">
        <v>691</v>
      </c>
      <c r="B692" s="2">
        <v>1</v>
      </c>
    </row>
    <row r="693" spans="1:5" x14ac:dyDescent="0.25">
      <c r="A693">
        <v>692</v>
      </c>
      <c r="B693" s="2">
        <v>1</v>
      </c>
    </row>
    <row r="694" spans="1:5" x14ac:dyDescent="0.25">
      <c r="A694">
        <v>693</v>
      </c>
      <c r="B694" s="2">
        <v>1</v>
      </c>
    </row>
    <row r="695" spans="1:5" x14ac:dyDescent="0.25">
      <c r="A695">
        <v>694</v>
      </c>
      <c r="B695" s="2">
        <v>1</v>
      </c>
    </row>
    <row r="696" spans="1:5" x14ac:dyDescent="0.25">
      <c r="A696">
        <v>695</v>
      </c>
      <c r="B696" s="2">
        <v>1</v>
      </c>
    </row>
    <row r="697" spans="1:5" x14ac:dyDescent="0.25">
      <c r="A697">
        <v>696</v>
      </c>
      <c r="B697" s="2">
        <v>1</v>
      </c>
      <c r="C697" s="3">
        <v>2</v>
      </c>
    </row>
    <row r="698" spans="1:5" x14ac:dyDescent="0.25">
      <c r="A698">
        <v>697</v>
      </c>
      <c r="B698" s="2">
        <v>1</v>
      </c>
      <c r="C698" s="3">
        <v>2</v>
      </c>
    </row>
    <row r="699" spans="1:5" x14ac:dyDescent="0.25">
      <c r="A699">
        <v>698</v>
      </c>
      <c r="B699" s="2">
        <v>1</v>
      </c>
      <c r="C699" s="3">
        <v>2</v>
      </c>
    </row>
    <row r="700" spans="1:5" x14ac:dyDescent="0.25">
      <c r="A700">
        <v>699</v>
      </c>
      <c r="B700" s="2">
        <v>1</v>
      </c>
      <c r="C700" s="3">
        <v>2</v>
      </c>
    </row>
    <row r="701" spans="1:5" x14ac:dyDescent="0.25">
      <c r="A701">
        <v>700</v>
      </c>
      <c r="C701" s="3">
        <v>2</v>
      </c>
    </row>
    <row r="702" spans="1:5" x14ac:dyDescent="0.25">
      <c r="A702">
        <v>701</v>
      </c>
      <c r="C702" s="3">
        <v>2</v>
      </c>
    </row>
    <row r="703" spans="1:5" x14ac:dyDescent="0.25">
      <c r="A703">
        <v>702</v>
      </c>
      <c r="C703" s="3">
        <v>2</v>
      </c>
      <c r="D703" s="4">
        <v>3</v>
      </c>
    </row>
    <row r="704" spans="1:5" x14ac:dyDescent="0.25">
      <c r="A704">
        <v>703</v>
      </c>
      <c r="C704" s="3">
        <v>2</v>
      </c>
      <c r="D704" s="4">
        <v>3</v>
      </c>
    </row>
    <row r="705" spans="1:5" x14ac:dyDescent="0.25">
      <c r="A705">
        <v>704</v>
      </c>
      <c r="D705" s="4">
        <v>3</v>
      </c>
      <c r="E705" s="5">
        <v>4</v>
      </c>
    </row>
    <row r="706" spans="1:5" x14ac:dyDescent="0.25">
      <c r="A706">
        <v>705</v>
      </c>
      <c r="D706" s="4">
        <v>3</v>
      </c>
      <c r="E706" s="5">
        <v>4</v>
      </c>
    </row>
    <row r="707" spans="1:5" x14ac:dyDescent="0.25">
      <c r="A707">
        <v>706</v>
      </c>
      <c r="D707" s="4">
        <v>3</v>
      </c>
      <c r="E707" s="5">
        <v>4</v>
      </c>
    </row>
    <row r="708" spans="1:5" x14ac:dyDescent="0.25">
      <c r="A708">
        <v>707</v>
      </c>
      <c r="D708" s="4">
        <v>3</v>
      </c>
      <c r="E708" s="5">
        <v>4</v>
      </c>
    </row>
    <row r="709" spans="1:5" x14ac:dyDescent="0.25">
      <c r="A709">
        <v>708</v>
      </c>
      <c r="D709" s="4">
        <v>3</v>
      </c>
      <c r="E709" s="5">
        <v>4</v>
      </c>
    </row>
    <row r="710" spans="1:5" x14ac:dyDescent="0.25">
      <c r="A710">
        <v>709</v>
      </c>
      <c r="D710" s="4">
        <v>3</v>
      </c>
      <c r="E710" s="5">
        <v>4</v>
      </c>
    </row>
    <row r="711" spans="1:5" x14ac:dyDescent="0.25">
      <c r="A711">
        <v>710</v>
      </c>
      <c r="D711" s="4">
        <v>3</v>
      </c>
      <c r="E711" s="5">
        <v>4</v>
      </c>
    </row>
    <row r="712" spans="1:5" x14ac:dyDescent="0.25">
      <c r="A712">
        <v>711</v>
      </c>
      <c r="D712" s="4">
        <v>3</v>
      </c>
      <c r="E712" s="5">
        <v>4</v>
      </c>
    </row>
    <row r="713" spans="1:5" x14ac:dyDescent="0.25">
      <c r="A713">
        <v>712</v>
      </c>
      <c r="E713" s="5">
        <v>4</v>
      </c>
    </row>
    <row r="714" spans="1:5" x14ac:dyDescent="0.25">
      <c r="A714">
        <v>713</v>
      </c>
      <c r="B714" s="2">
        <v>1</v>
      </c>
    </row>
    <row r="715" spans="1:5" x14ac:dyDescent="0.25">
      <c r="A715">
        <v>714</v>
      </c>
      <c r="B715" s="2">
        <v>1</v>
      </c>
    </row>
    <row r="716" spans="1:5" x14ac:dyDescent="0.25">
      <c r="A716">
        <v>715</v>
      </c>
      <c r="B716" s="2">
        <v>1</v>
      </c>
    </row>
    <row r="717" spans="1:5" x14ac:dyDescent="0.25">
      <c r="A717">
        <v>716</v>
      </c>
      <c r="B717" s="2">
        <v>1</v>
      </c>
    </row>
    <row r="718" spans="1:5" x14ac:dyDescent="0.25">
      <c r="A718">
        <v>717</v>
      </c>
      <c r="B718" s="2">
        <v>1</v>
      </c>
    </row>
    <row r="719" spans="1:5" x14ac:dyDescent="0.25">
      <c r="A719">
        <v>718</v>
      </c>
      <c r="B719" s="2">
        <v>1</v>
      </c>
      <c r="C719" s="3">
        <v>2</v>
      </c>
    </row>
    <row r="720" spans="1:5" x14ac:dyDescent="0.25">
      <c r="A720">
        <v>719</v>
      </c>
      <c r="B720" s="2">
        <v>1</v>
      </c>
      <c r="C720" s="3">
        <v>2</v>
      </c>
    </row>
    <row r="721" spans="1:5" x14ac:dyDescent="0.25">
      <c r="A721">
        <v>720</v>
      </c>
      <c r="B721" s="2">
        <v>1</v>
      </c>
      <c r="C721" s="3">
        <v>2</v>
      </c>
    </row>
    <row r="722" spans="1:5" x14ac:dyDescent="0.25">
      <c r="A722">
        <v>721</v>
      </c>
      <c r="B722" s="2">
        <v>1</v>
      </c>
      <c r="C722" s="3">
        <v>2</v>
      </c>
    </row>
    <row r="723" spans="1:5" x14ac:dyDescent="0.25">
      <c r="A723">
        <v>722</v>
      </c>
      <c r="C723" s="3">
        <v>2</v>
      </c>
    </row>
    <row r="724" spans="1:5" x14ac:dyDescent="0.25">
      <c r="A724">
        <v>723</v>
      </c>
      <c r="C724" s="3">
        <v>2</v>
      </c>
    </row>
    <row r="725" spans="1:5" x14ac:dyDescent="0.25">
      <c r="A725">
        <v>724</v>
      </c>
      <c r="C725" s="3">
        <v>2</v>
      </c>
    </row>
    <row r="726" spans="1:5" x14ac:dyDescent="0.25">
      <c r="A726">
        <v>725</v>
      </c>
      <c r="C726" s="3">
        <v>2</v>
      </c>
    </row>
    <row r="727" spans="1:5" x14ac:dyDescent="0.25">
      <c r="A727">
        <v>726</v>
      </c>
    </row>
    <row r="728" spans="1:5" x14ac:dyDescent="0.25">
      <c r="A728">
        <v>727</v>
      </c>
      <c r="D728" s="4">
        <v>3</v>
      </c>
    </row>
    <row r="729" spans="1:5" x14ac:dyDescent="0.25">
      <c r="A729">
        <v>728</v>
      </c>
      <c r="D729" s="4">
        <v>3</v>
      </c>
      <c r="E729" s="5">
        <v>4</v>
      </c>
    </row>
    <row r="730" spans="1:5" x14ac:dyDescent="0.25">
      <c r="A730">
        <v>729</v>
      </c>
      <c r="D730" s="4">
        <v>3</v>
      </c>
      <c r="E730" s="5">
        <v>4</v>
      </c>
    </row>
    <row r="731" spans="1:5" x14ac:dyDescent="0.25">
      <c r="A731">
        <v>730</v>
      </c>
      <c r="D731" s="4">
        <v>3</v>
      </c>
      <c r="E731" s="5">
        <v>4</v>
      </c>
    </row>
    <row r="732" spans="1:5" x14ac:dyDescent="0.25">
      <c r="A732">
        <v>731</v>
      </c>
      <c r="D732" s="4">
        <v>3</v>
      </c>
      <c r="E732" s="5">
        <v>4</v>
      </c>
    </row>
    <row r="733" spans="1:5" x14ac:dyDescent="0.25">
      <c r="A733">
        <v>732</v>
      </c>
      <c r="B733" s="2">
        <v>1</v>
      </c>
      <c r="D733" s="4">
        <v>3</v>
      </c>
      <c r="E733" s="5">
        <v>4</v>
      </c>
    </row>
    <row r="734" spans="1:5" x14ac:dyDescent="0.25">
      <c r="A734">
        <v>733</v>
      </c>
      <c r="B734" s="2">
        <v>1</v>
      </c>
      <c r="D734" s="4">
        <v>3</v>
      </c>
      <c r="E734" s="5">
        <v>4</v>
      </c>
    </row>
    <row r="735" spans="1:5" x14ac:dyDescent="0.25">
      <c r="A735">
        <v>734</v>
      </c>
      <c r="B735" s="2">
        <v>1</v>
      </c>
      <c r="D735" s="4">
        <v>3</v>
      </c>
      <c r="E735" s="5">
        <v>4</v>
      </c>
    </row>
    <row r="736" spans="1:5" x14ac:dyDescent="0.25">
      <c r="A736">
        <v>735</v>
      </c>
      <c r="B736" s="2">
        <v>1</v>
      </c>
      <c r="E736" s="5">
        <v>4</v>
      </c>
    </row>
    <row r="737" spans="1:5" x14ac:dyDescent="0.25">
      <c r="A737">
        <v>736</v>
      </c>
      <c r="B737" s="2">
        <v>1</v>
      </c>
      <c r="E737" s="5">
        <v>4</v>
      </c>
    </row>
    <row r="738" spans="1:5" x14ac:dyDescent="0.25">
      <c r="A738">
        <v>737</v>
      </c>
      <c r="B738" s="2">
        <v>1</v>
      </c>
    </row>
    <row r="739" spans="1:5" x14ac:dyDescent="0.25">
      <c r="A739">
        <v>738</v>
      </c>
      <c r="B739" s="2">
        <v>1</v>
      </c>
    </row>
    <row r="740" spans="1:5" x14ac:dyDescent="0.25">
      <c r="A740">
        <v>739</v>
      </c>
      <c r="B740" s="2">
        <v>1</v>
      </c>
    </row>
    <row r="741" spans="1:5" x14ac:dyDescent="0.25">
      <c r="A741">
        <v>740</v>
      </c>
      <c r="B741" s="2">
        <v>1</v>
      </c>
      <c r="C741" s="3">
        <v>2</v>
      </c>
    </row>
    <row r="742" spans="1:5" x14ac:dyDescent="0.25">
      <c r="A742">
        <v>741</v>
      </c>
      <c r="B742" s="2">
        <v>1</v>
      </c>
      <c r="C742" s="3">
        <v>2</v>
      </c>
    </row>
    <row r="743" spans="1:5" x14ac:dyDescent="0.25">
      <c r="A743">
        <v>742</v>
      </c>
      <c r="C743" s="3">
        <v>2</v>
      </c>
    </row>
    <row r="744" spans="1:5" x14ac:dyDescent="0.25">
      <c r="A744">
        <v>743</v>
      </c>
      <c r="C744" s="3">
        <v>2</v>
      </c>
    </row>
    <row r="745" spans="1:5" x14ac:dyDescent="0.25">
      <c r="A745">
        <v>744</v>
      </c>
      <c r="C745" s="3">
        <v>2</v>
      </c>
    </row>
    <row r="746" spans="1:5" x14ac:dyDescent="0.25">
      <c r="A746">
        <v>745</v>
      </c>
      <c r="C746" s="3">
        <v>2</v>
      </c>
    </row>
    <row r="747" spans="1:5" x14ac:dyDescent="0.25">
      <c r="A747">
        <v>746</v>
      </c>
      <c r="C747" s="3">
        <v>2</v>
      </c>
    </row>
    <row r="748" spans="1:5" x14ac:dyDescent="0.25">
      <c r="A748">
        <v>747</v>
      </c>
      <c r="C748" s="3">
        <v>2</v>
      </c>
    </row>
    <row r="749" spans="1:5" x14ac:dyDescent="0.25">
      <c r="A749">
        <v>748</v>
      </c>
      <c r="C749" s="3">
        <v>2</v>
      </c>
    </row>
    <row r="750" spans="1:5" x14ac:dyDescent="0.25">
      <c r="A750">
        <v>749</v>
      </c>
      <c r="D750" s="4">
        <v>3</v>
      </c>
    </row>
    <row r="751" spans="1:5" x14ac:dyDescent="0.25">
      <c r="A751">
        <v>750</v>
      </c>
      <c r="D751" s="4">
        <v>3</v>
      </c>
      <c r="E751" s="5">
        <v>4</v>
      </c>
    </row>
    <row r="752" spans="1:5" x14ac:dyDescent="0.25">
      <c r="A752">
        <v>751</v>
      </c>
      <c r="D752" s="4">
        <v>3</v>
      </c>
      <c r="E752" s="5">
        <v>4</v>
      </c>
    </row>
    <row r="753" spans="1:5" x14ac:dyDescent="0.25">
      <c r="A753">
        <v>752</v>
      </c>
      <c r="D753" s="4">
        <v>3</v>
      </c>
      <c r="E753" s="5">
        <v>4</v>
      </c>
    </row>
    <row r="754" spans="1:5" x14ac:dyDescent="0.25">
      <c r="A754">
        <v>753</v>
      </c>
      <c r="D754" s="4">
        <v>3</v>
      </c>
      <c r="E754" s="5">
        <v>4</v>
      </c>
    </row>
    <row r="755" spans="1:5" x14ac:dyDescent="0.25">
      <c r="A755">
        <v>754</v>
      </c>
      <c r="D755" s="4">
        <v>3</v>
      </c>
      <c r="E755" s="5">
        <v>4</v>
      </c>
    </row>
    <row r="756" spans="1:5" x14ac:dyDescent="0.25">
      <c r="A756">
        <v>755</v>
      </c>
      <c r="B756" s="2">
        <v>1</v>
      </c>
      <c r="D756" s="4">
        <v>3</v>
      </c>
      <c r="E756" s="5">
        <v>4</v>
      </c>
    </row>
    <row r="757" spans="1:5" x14ac:dyDescent="0.25">
      <c r="A757">
        <v>756</v>
      </c>
      <c r="B757" s="2">
        <v>1</v>
      </c>
      <c r="D757" s="4">
        <v>3</v>
      </c>
      <c r="E757" s="5">
        <v>4</v>
      </c>
    </row>
    <row r="758" spans="1:5" x14ac:dyDescent="0.25">
      <c r="A758">
        <v>757</v>
      </c>
      <c r="B758" s="2">
        <v>1</v>
      </c>
      <c r="D758" s="4">
        <v>3</v>
      </c>
      <c r="E758" s="5">
        <v>4</v>
      </c>
    </row>
    <row r="759" spans="1:5" x14ac:dyDescent="0.25">
      <c r="A759">
        <v>758</v>
      </c>
      <c r="B759" s="2">
        <v>1</v>
      </c>
      <c r="D759" s="4">
        <v>3</v>
      </c>
      <c r="E759" s="5">
        <v>4</v>
      </c>
    </row>
    <row r="760" spans="1:5" x14ac:dyDescent="0.25">
      <c r="A760">
        <v>759</v>
      </c>
      <c r="B760" s="2">
        <v>1</v>
      </c>
    </row>
    <row r="761" spans="1:5" x14ac:dyDescent="0.25">
      <c r="A761">
        <v>760</v>
      </c>
      <c r="B761" s="2">
        <v>1</v>
      </c>
    </row>
    <row r="762" spans="1:5" x14ac:dyDescent="0.25">
      <c r="A762">
        <v>761</v>
      </c>
      <c r="B762" s="2">
        <v>1</v>
      </c>
    </row>
    <row r="763" spans="1:5" x14ac:dyDescent="0.25">
      <c r="A763">
        <v>762</v>
      </c>
      <c r="B763" s="2">
        <v>1</v>
      </c>
      <c r="C763" s="3">
        <v>2</v>
      </c>
    </row>
    <row r="764" spans="1:5" x14ac:dyDescent="0.25">
      <c r="A764">
        <v>763</v>
      </c>
      <c r="B764" s="2">
        <v>1</v>
      </c>
      <c r="C764" s="3">
        <v>2</v>
      </c>
    </row>
    <row r="765" spans="1:5" x14ac:dyDescent="0.25">
      <c r="A765">
        <v>764</v>
      </c>
      <c r="C765" s="3">
        <v>2</v>
      </c>
    </row>
    <row r="766" spans="1:5" x14ac:dyDescent="0.25">
      <c r="A766">
        <v>765</v>
      </c>
      <c r="C766" s="3">
        <v>2</v>
      </c>
    </row>
    <row r="767" spans="1:5" x14ac:dyDescent="0.25">
      <c r="A767">
        <v>766</v>
      </c>
      <c r="C767" s="3">
        <v>2</v>
      </c>
    </row>
    <row r="768" spans="1:5" x14ac:dyDescent="0.25">
      <c r="A768">
        <v>767</v>
      </c>
      <c r="C768" s="3">
        <v>2</v>
      </c>
    </row>
    <row r="769" spans="1:5" x14ac:dyDescent="0.25">
      <c r="A769">
        <v>768</v>
      </c>
      <c r="C769" s="3">
        <v>2</v>
      </c>
    </row>
    <row r="770" spans="1:5" x14ac:dyDescent="0.25">
      <c r="A770">
        <v>769</v>
      </c>
      <c r="C770" s="3">
        <v>2</v>
      </c>
    </row>
    <row r="771" spans="1:5" x14ac:dyDescent="0.25">
      <c r="A771">
        <v>770</v>
      </c>
      <c r="C771" s="3">
        <v>2</v>
      </c>
      <c r="D771" s="4">
        <v>3</v>
      </c>
    </row>
    <row r="772" spans="1:5" x14ac:dyDescent="0.25">
      <c r="A772">
        <v>771</v>
      </c>
      <c r="C772" s="3">
        <v>2</v>
      </c>
      <c r="D772" s="4">
        <v>3</v>
      </c>
    </row>
    <row r="773" spans="1:5" x14ac:dyDescent="0.25">
      <c r="A773">
        <v>772</v>
      </c>
      <c r="D773" s="4">
        <v>3</v>
      </c>
    </row>
    <row r="774" spans="1:5" x14ac:dyDescent="0.25">
      <c r="A774">
        <v>773</v>
      </c>
      <c r="D774" s="4">
        <v>3</v>
      </c>
      <c r="E774" s="5">
        <v>4</v>
      </c>
    </row>
    <row r="775" spans="1:5" x14ac:dyDescent="0.25">
      <c r="A775">
        <v>774</v>
      </c>
      <c r="D775" s="4">
        <v>3</v>
      </c>
      <c r="E775" s="5">
        <v>4</v>
      </c>
    </row>
    <row r="776" spans="1:5" x14ac:dyDescent="0.25">
      <c r="A776">
        <v>775</v>
      </c>
      <c r="D776" s="4">
        <v>3</v>
      </c>
      <c r="E776" s="5">
        <v>4</v>
      </c>
    </row>
    <row r="777" spans="1:5" x14ac:dyDescent="0.25">
      <c r="A777">
        <v>776</v>
      </c>
      <c r="D777" s="4">
        <v>3</v>
      </c>
      <c r="E777" s="5">
        <v>4</v>
      </c>
    </row>
    <row r="778" spans="1:5" x14ac:dyDescent="0.25">
      <c r="A778">
        <v>777</v>
      </c>
      <c r="D778" s="4">
        <v>3</v>
      </c>
      <c r="E778" s="5">
        <v>4</v>
      </c>
    </row>
    <row r="779" spans="1:5" x14ac:dyDescent="0.25">
      <c r="A779">
        <v>778</v>
      </c>
      <c r="D779" s="4">
        <v>3</v>
      </c>
      <c r="E779" s="5">
        <v>4</v>
      </c>
    </row>
    <row r="780" spans="1:5" x14ac:dyDescent="0.25">
      <c r="A780">
        <v>779</v>
      </c>
      <c r="E780" s="5">
        <v>4</v>
      </c>
    </row>
    <row r="781" spans="1:5" x14ac:dyDescent="0.25">
      <c r="A781">
        <v>780</v>
      </c>
      <c r="E781" s="5">
        <v>4</v>
      </c>
    </row>
    <row r="782" spans="1:5" x14ac:dyDescent="0.25">
      <c r="A782">
        <v>781</v>
      </c>
    </row>
    <row r="783" spans="1:5" x14ac:dyDescent="0.25">
      <c r="A783">
        <v>782</v>
      </c>
      <c r="B783" s="2">
        <v>1</v>
      </c>
    </row>
    <row r="784" spans="1:5" x14ac:dyDescent="0.25">
      <c r="A784">
        <v>783</v>
      </c>
      <c r="B784" s="2">
        <v>1</v>
      </c>
    </row>
    <row r="785" spans="1:5" x14ac:dyDescent="0.25">
      <c r="A785">
        <v>784</v>
      </c>
      <c r="B785" s="2">
        <v>1</v>
      </c>
    </row>
    <row r="786" spans="1:5" x14ac:dyDescent="0.25">
      <c r="A786">
        <v>785</v>
      </c>
      <c r="B786" s="2">
        <v>1</v>
      </c>
    </row>
    <row r="787" spans="1:5" x14ac:dyDescent="0.25">
      <c r="A787">
        <v>786</v>
      </c>
      <c r="B787" s="2">
        <v>1</v>
      </c>
    </row>
    <row r="788" spans="1:5" x14ac:dyDescent="0.25">
      <c r="A788">
        <v>787</v>
      </c>
      <c r="B788" s="2">
        <v>1</v>
      </c>
      <c r="C788" s="3">
        <v>2</v>
      </c>
    </row>
    <row r="789" spans="1:5" x14ac:dyDescent="0.25">
      <c r="A789">
        <v>788</v>
      </c>
      <c r="B789" s="2">
        <v>1</v>
      </c>
      <c r="C789" s="3">
        <v>2</v>
      </c>
    </row>
    <row r="790" spans="1:5" x14ac:dyDescent="0.25">
      <c r="A790">
        <v>789</v>
      </c>
      <c r="B790" s="2">
        <v>1</v>
      </c>
      <c r="C790" s="3">
        <v>2</v>
      </c>
    </row>
    <row r="791" spans="1:5" x14ac:dyDescent="0.25">
      <c r="A791">
        <v>790</v>
      </c>
      <c r="C791" s="3">
        <v>2</v>
      </c>
    </row>
    <row r="792" spans="1:5" x14ac:dyDescent="0.25">
      <c r="A792">
        <v>791</v>
      </c>
      <c r="C792" s="3">
        <v>2</v>
      </c>
    </row>
    <row r="793" spans="1:5" x14ac:dyDescent="0.25">
      <c r="A793">
        <v>792</v>
      </c>
      <c r="C793" s="3">
        <v>2</v>
      </c>
    </row>
    <row r="794" spans="1:5" x14ac:dyDescent="0.25">
      <c r="A794">
        <v>793</v>
      </c>
      <c r="C794" s="3">
        <v>2</v>
      </c>
    </row>
    <row r="795" spans="1:5" x14ac:dyDescent="0.25">
      <c r="A795">
        <v>794</v>
      </c>
      <c r="C795" s="3">
        <v>2</v>
      </c>
    </row>
    <row r="796" spans="1:5" x14ac:dyDescent="0.25">
      <c r="A796">
        <v>795</v>
      </c>
      <c r="D796" s="4">
        <v>3</v>
      </c>
    </row>
    <row r="797" spans="1:5" x14ac:dyDescent="0.25">
      <c r="A797">
        <v>796</v>
      </c>
      <c r="D797" s="4">
        <v>3</v>
      </c>
      <c r="E797" s="5">
        <v>4</v>
      </c>
    </row>
    <row r="798" spans="1:5" x14ac:dyDescent="0.25">
      <c r="A798">
        <v>797</v>
      </c>
      <c r="D798" s="4">
        <v>3</v>
      </c>
      <c r="E798" s="5">
        <v>4</v>
      </c>
    </row>
    <row r="799" spans="1:5" x14ac:dyDescent="0.25">
      <c r="A799">
        <v>798</v>
      </c>
      <c r="D799" s="4">
        <v>3</v>
      </c>
      <c r="E799" s="5">
        <v>4</v>
      </c>
    </row>
    <row r="800" spans="1:5" x14ac:dyDescent="0.25">
      <c r="A800">
        <v>799</v>
      </c>
      <c r="D800" s="4">
        <v>3</v>
      </c>
      <c r="E800" s="5">
        <v>4</v>
      </c>
    </row>
    <row r="801" spans="1:5" x14ac:dyDescent="0.25">
      <c r="A801">
        <v>800</v>
      </c>
      <c r="D801" s="4">
        <v>3</v>
      </c>
      <c r="E801" s="5">
        <v>4</v>
      </c>
    </row>
    <row r="802" spans="1:5" x14ac:dyDescent="0.25">
      <c r="A802">
        <v>801</v>
      </c>
      <c r="D802" s="4">
        <v>3</v>
      </c>
      <c r="E802" s="5">
        <v>4</v>
      </c>
    </row>
    <row r="803" spans="1:5" x14ac:dyDescent="0.25">
      <c r="A803">
        <v>802</v>
      </c>
      <c r="D803" s="4">
        <v>3</v>
      </c>
      <c r="E803" s="5">
        <v>4</v>
      </c>
    </row>
    <row r="804" spans="1:5" x14ac:dyDescent="0.25">
      <c r="A804">
        <v>803</v>
      </c>
      <c r="B804" s="2">
        <v>1</v>
      </c>
      <c r="E804" s="5">
        <v>4</v>
      </c>
    </row>
    <row r="805" spans="1:5" x14ac:dyDescent="0.25">
      <c r="A805">
        <v>804</v>
      </c>
      <c r="B805" s="2">
        <v>1</v>
      </c>
    </row>
    <row r="806" spans="1:5" x14ac:dyDescent="0.25">
      <c r="A806">
        <v>805</v>
      </c>
      <c r="B806" s="2">
        <v>1</v>
      </c>
    </row>
    <row r="807" spans="1:5" x14ac:dyDescent="0.25">
      <c r="A807">
        <v>806</v>
      </c>
      <c r="B807" s="2">
        <v>1</v>
      </c>
    </row>
    <row r="808" spans="1:5" x14ac:dyDescent="0.25">
      <c r="A808">
        <v>807</v>
      </c>
      <c r="B808" s="2">
        <v>1</v>
      </c>
    </row>
    <row r="809" spans="1:5" x14ac:dyDescent="0.25">
      <c r="A809">
        <v>808</v>
      </c>
      <c r="B809" s="2">
        <v>1</v>
      </c>
      <c r="C809" s="3">
        <v>2</v>
      </c>
    </row>
    <row r="810" spans="1:5" x14ac:dyDescent="0.25">
      <c r="A810">
        <v>809</v>
      </c>
      <c r="B810" s="2">
        <v>1</v>
      </c>
      <c r="C810" s="3">
        <v>2</v>
      </c>
    </row>
    <row r="811" spans="1:5" x14ac:dyDescent="0.25">
      <c r="A811">
        <v>810</v>
      </c>
      <c r="B811" s="2">
        <v>1</v>
      </c>
      <c r="C811" s="3">
        <v>2</v>
      </c>
    </row>
    <row r="812" spans="1:5" x14ac:dyDescent="0.25">
      <c r="A812">
        <v>811</v>
      </c>
      <c r="B812" s="2">
        <v>1</v>
      </c>
      <c r="C812" s="3">
        <v>2</v>
      </c>
    </row>
    <row r="813" spans="1:5" x14ac:dyDescent="0.25">
      <c r="A813">
        <v>812</v>
      </c>
      <c r="C813" s="3">
        <v>2</v>
      </c>
    </row>
    <row r="814" spans="1:5" x14ac:dyDescent="0.25">
      <c r="A814">
        <v>813</v>
      </c>
      <c r="C814" s="3">
        <v>2</v>
      </c>
    </row>
    <row r="815" spans="1:5" x14ac:dyDescent="0.25">
      <c r="A815">
        <v>814</v>
      </c>
      <c r="C815" s="3">
        <v>2</v>
      </c>
    </row>
    <row r="816" spans="1:5" x14ac:dyDescent="0.25">
      <c r="A816">
        <v>815</v>
      </c>
      <c r="C816" s="3">
        <v>2</v>
      </c>
    </row>
    <row r="817" spans="1:5" x14ac:dyDescent="0.25">
      <c r="A817">
        <v>816</v>
      </c>
    </row>
    <row r="818" spans="1:5" x14ac:dyDescent="0.25">
      <c r="A818">
        <v>817</v>
      </c>
      <c r="D818" s="4">
        <v>3</v>
      </c>
    </row>
    <row r="819" spans="1:5" x14ac:dyDescent="0.25">
      <c r="A819">
        <v>818</v>
      </c>
      <c r="D819" s="4">
        <v>3</v>
      </c>
      <c r="E819" s="5">
        <v>4</v>
      </c>
    </row>
    <row r="820" spans="1:5" x14ac:dyDescent="0.25">
      <c r="A820">
        <v>819</v>
      </c>
      <c r="D820" s="4">
        <v>3</v>
      </c>
      <c r="E820" s="5">
        <v>4</v>
      </c>
    </row>
    <row r="821" spans="1:5" x14ac:dyDescent="0.25">
      <c r="A821">
        <v>820</v>
      </c>
      <c r="D821" s="4">
        <v>3</v>
      </c>
      <c r="E821" s="5">
        <v>4</v>
      </c>
    </row>
    <row r="822" spans="1:5" x14ac:dyDescent="0.25">
      <c r="A822">
        <v>821</v>
      </c>
      <c r="D822" s="4">
        <v>3</v>
      </c>
      <c r="E822" s="5">
        <v>4</v>
      </c>
    </row>
    <row r="823" spans="1:5" x14ac:dyDescent="0.25">
      <c r="A823">
        <v>822</v>
      </c>
      <c r="D823" s="4">
        <v>3</v>
      </c>
      <c r="E823" s="5">
        <v>4</v>
      </c>
    </row>
    <row r="824" spans="1:5" x14ac:dyDescent="0.25">
      <c r="A824">
        <v>823</v>
      </c>
      <c r="D824" s="4">
        <v>3</v>
      </c>
      <c r="E824" s="5">
        <v>4</v>
      </c>
    </row>
    <row r="825" spans="1:5" x14ac:dyDescent="0.25">
      <c r="A825">
        <v>824</v>
      </c>
      <c r="B825" s="2">
        <v>1</v>
      </c>
      <c r="D825" s="4">
        <v>3</v>
      </c>
      <c r="E825" s="5">
        <v>4</v>
      </c>
    </row>
    <row r="826" spans="1:5" x14ac:dyDescent="0.25">
      <c r="A826">
        <v>825</v>
      </c>
      <c r="B826" s="2">
        <v>1</v>
      </c>
      <c r="E826" s="5">
        <v>4</v>
      </c>
    </row>
    <row r="827" spans="1:5" x14ac:dyDescent="0.25">
      <c r="A827">
        <v>826</v>
      </c>
      <c r="B827" s="2">
        <v>1</v>
      </c>
    </row>
    <row r="828" spans="1:5" x14ac:dyDescent="0.25">
      <c r="A828">
        <v>827</v>
      </c>
      <c r="B828" s="2">
        <v>1</v>
      </c>
    </row>
    <row r="829" spans="1:5" x14ac:dyDescent="0.25">
      <c r="A829">
        <v>828</v>
      </c>
      <c r="B829" s="2">
        <v>1</v>
      </c>
    </row>
    <row r="830" spans="1:5" x14ac:dyDescent="0.25">
      <c r="A830">
        <v>829</v>
      </c>
      <c r="B830" s="2">
        <v>1</v>
      </c>
    </row>
    <row r="831" spans="1:5" x14ac:dyDescent="0.25">
      <c r="A831">
        <v>830</v>
      </c>
      <c r="B831" s="2">
        <v>1</v>
      </c>
      <c r="C831" s="3">
        <v>2</v>
      </c>
    </row>
    <row r="832" spans="1:5" x14ac:dyDescent="0.25">
      <c r="A832">
        <v>831</v>
      </c>
      <c r="B832" s="2">
        <v>1</v>
      </c>
      <c r="C832" s="3">
        <v>2</v>
      </c>
    </row>
    <row r="833" spans="1:5" x14ac:dyDescent="0.25">
      <c r="A833">
        <v>832</v>
      </c>
      <c r="B833" s="2">
        <v>1</v>
      </c>
      <c r="C833" s="3">
        <v>2</v>
      </c>
    </row>
    <row r="834" spans="1:5" x14ac:dyDescent="0.25">
      <c r="A834">
        <v>833</v>
      </c>
      <c r="B834" s="2">
        <v>1</v>
      </c>
      <c r="C834" s="3">
        <v>2</v>
      </c>
    </row>
    <row r="835" spans="1:5" x14ac:dyDescent="0.25">
      <c r="A835">
        <v>834</v>
      </c>
      <c r="C835" s="3">
        <v>2</v>
      </c>
    </row>
    <row r="836" spans="1:5" x14ac:dyDescent="0.25">
      <c r="A836">
        <v>835</v>
      </c>
      <c r="C836" s="3">
        <v>2</v>
      </c>
    </row>
    <row r="837" spans="1:5" x14ac:dyDescent="0.25">
      <c r="A837">
        <v>836</v>
      </c>
      <c r="C837" s="3">
        <v>2</v>
      </c>
    </row>
    <row r="838" spans="1:5" x14ac:dyDescent="0.25">
      <c r="A838">
        <v>837</v>
      </c>
      <c r="C838" s="3">
        <v>2</v>
      </c>
    </row>
    <row r="839" spans="1:5" x14ac:dyDescent="0.25">
      <c r="A839">
        <v>838</v>
      </c>
      <c r="C839" s="3">
        <v>2</v>
      </c>
    </row>
    <row r="840" spans="1:5" x14ac:dyDescent="0.25">
      <c r="A840">
        <v>839</v>
      </c>
      <c r="D840" s="4">
        <v>3</v>
      </c>
    </row>
    <row r="841" spans="1:5" x14ac:dyDescent="0.25">
      <c r="A841">
        <v>840</v>
      </c>
      <c r="D841" s="4">
        <v>3</v>
      </c>
      <c r="E841" s="5">
        <v>4</v>
      </c>
    </row>
    <row r="842" spans="1:5" x14ac:dyDescent="0.25">
      <c r="A842">
        <v>841</v>
      </c>
      <c r="D842" s="4">
        <v>3</v>
      </c>
      <c r="E842" s="5">
        <v>4</v>
      </c>
    </row>
    <row r="843" spans="1:5" x14ac:dyDescent="0.25">
      <c r="A843">
        <v>842</v>
      </c>
      <c r="D843" s="4">
        <v>3</v>
      </c>
      <c r="E843" s="5">
        <v>4</v>
      </c>
    </row>
    <row r="844" spans="1:5" x14ac:dyDescent="0.25">
      <c r="A844">
        <v>843</v>
      </c>
      <c r="D844" s="4">
        <v>3</v>
      </c>
      <c r="E844" s="5">
        <v>4</v>
      </c>
    </row>
    <row r="845" spans="1:5" x14ac:dyDescent="0.25">
      <c r="A845">
        <v>844</v>
      </c>
      <c r="D845" s="4">
        <v>3</v>
      </c>
      <c r="E845" s="5">
        <v>4</v>
      </c>
    </row>
    <row r="846" spans="1:5" x14ac:dyDescent="0.25">
      <c r="A846">
        <v>845</v>
      </c>
      <c r="B846" s="2">
        <v>1</v>
      </c>
      <c r="D846" s="4">
        <v>3</v>
      </c>
      <c r="E846" s="5">
        <v>4</v>
      </c>
    </row>
    <row r="847" spans="1:5" x14ac:dyDescent="0.25">
      <c r="A847">
        <v>846</v>
      </c>
      <c r="B847" s="2">
        <v>1</v>
      </c>
      <c r="D847" s="4">
        <v>3</v>
      </c>
      <c r="E847" s="5">
        <v>4</v>
      </c>
    </row>
    <row r="848" spans="1:5" x14ac:dyDescent="0.25">
      <c r="A848">
        <v>847</v>
      </c>
      <c r="B848" s="2">
        <v>1</v>
      </c>
      <c r="D848" s="4">
        <v>3</v>
      </c>
      <c r="E848" s="5">
        <v>4</v>
      </c>
    </row>
    <row r="849" spans="1:5" x14ac:dyDescent="0.25">
      <c r="A849">
        <v>848</v>
      </c>
      <c r="B849" s="2">
        <v>1</v>
      </c>
      <c r="E849" s="5">
        <v>4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</row>
    <row r="854" spans="1:5" x14ac:dyDescent="0.25">
      <c r="A854">
        <v>853</v>
      </c>
      <c r="B854" s="2">
        <v>1</v>
      </c>
      <c r="C854" s="3">
        <v>2</v>
      </c>
    </row>
    <row r="855" spans="1:5" x14ac:dyDescent="0.25">
      <c r="A855">
        <v>854</v>
      </c>
      <c r="B855" s="2">
        <v>1</v>
      </c>
      <c r="C855" s="3">
        <v>2</v>
      </c>
    </row>
    <row r="856" spans="1:5" x14ac:dyDescent="0.25">
      <c r="A856">
        <v>855</v>
      </c>
      <c r="B856" s="2">
        <v>1</v>
      </c>
      <c r="C856" s="3">
        <v>2</v>
      </c>
    </row>
    <row r="857" spans="1:5" x14ac:dyDescent="0.25">
      <c r="A857">
        <v>856</v>
      </c>
      <c r="C857" s="3">
        <v>2</v>
      </c>
    </row>
    <row r="858" spans="1:5" x14ac:dyDescent="0.25">
      <c r="A858">
        <v>857</v>
      </c>
      <c r="C858" s="3">
        <v>2</v>
      </c>
    </row>
    <row r="859" spans="1:5" x14ac:dyDescent="0.25">
      <c r="A859">
        <v>858</v>
      </c>
      <c r="C859" s="3">
        <v>2</v>
      </c>
    </row>
    <row r="860" spans="1:5" x14ac:dyDescent="0.25">
      <c r="A860">
        <v>859</v>
      </c>
      <c r="C860" s="3">
        <v>2</v>
      </c>
    </row>
    <row r="861" spans="1:5" x14ac:dyDescent="0.25">
      <c r="A861">
        <v>860</v>
      </c>
      <c r="C861" s="3">
        <v>2</v>
      </c>
    </row>
    <row r="862" spans="1:5" x14ac:dyDescent="0.25">
      <c r="A862">
        <v>861</v>
      </c>
      <c r="C862" s="3">
        <v>2</v>
      </c>
    </row>
    <row r="863" spans="1:5" x14ac:dyDescent="0.25">
      <c r="A863">
        <v>862</v>
      </c>
      <c r="C863" s="3">
        <v>2</v>
      </c>
      <c r="D863" s="4">
        <v>3</v>
      </c>
    </row>
    <row r="864" spans="1:5" x14ac:dyDescent="0.25">
      <c r="A864">
        <v>863</v>
      </c>
      <c r="D864" s="4">
        <v>3</v>
      </c>
      <c r="E864" s="5">
        <v>4</v>
      </c>
    </row>
    <row r="865" spans="1:6" x14ac:dyDescent="0.25">
      <c r="A865">
        <v>864</v>
      </c>
      <c r="D865" s="4">
        <v>3</v>
      </c>
      <c r="E865" s="5">
        <v>4</v>
      </c>
      <c r="F865" t="s">
        <v>22</v>
      </c>
    </row>
    <row r="866" spans="1:6" x14ac:dyDescent="0.25">
      <c r="A866">
        <v>865</v>
      </c>
    </row>
    <row r="867" spans="1:6" x14ac:dyDescent="0.25">
      <c r="A867">
        <v>866</v>
      </c>
      <c r="F867" t="s">
        <v>22</v>
      </c>
    </row>
    <row r="868" spans="1:6" x14ac:dyDescent="0.25">
      <c r="A868">
        <v>867</v>
      </c>
      <c r="B868" s="2">
        <v>1</v>
      </c>
    </row>
    <row r="869" spans="1:6" x14ac:dyDescent="0.25">
      <c r="A869">
        <v>868</v>
      </c>
      <c r="B869" s="2">
        <v>1</v>
      </c>
    </row>
    <row r="870" spans="1:6" x14ac:dyDescent="0.25">
      <c r="A870">
        <v>869</v>
      </c>
      <c r="B870" s="2">
        <v>1</v>
      </c>
    </row>
    <row r="871" spans="1:6" x14ac:dyDescent="0.25">
      <c r="A871">
        <v>870</v>
      </c>
      <c r="B871" s="2">
        <v>1</v>
      </c>
      <c r="E871" s="5">
        <v>4</v>
      </c>
    </row>
    <row r="872" spans="1:6" x14ac:dyDescent="0.25">
      <c r="A872">
        <v>871</v>
      </c>
      <c r="B872" s="2">
        <v>1</v>
      </c>
      <c r="E872" s="5">
        <v>4</v>
      </c>
    </row>
    <row r="873" spans="1:6" x14ac:dyDescent="0.25">
      <c r="A873">
        <v>872</v>
      </c>
      <c r="B873" s="2">
        <v>1</v>
      </c>
      <c r="E873" s="5">
        <v>4</v>
      </c>
    </row>
    <row r="874" spans="1:6" x14ac:dyDescent="0.25">
      <c r="A874">
        <v>873</v>
      </c>
      <c r="B874" s="2">
        <v>1</v>
      </c>
      <c r="E874" s="5">
        <v>4</v>
      </c>
    </row>
    <row r="875" spans="1:6" x14ac:dyDescent="0.25">
      <c r="A875">
        <v>874</v>
      </c>
      <c r="B875" s="2">
        <v>1</v>
      </c>
      <c r="E875" s="5">
        <v>4</v>
      </c>
    </row>
    <row r="876" spans="1:6" x14ac:dyDescent="0.25">
      <c r="A876">
        <v>875</v>
      </c>
      <c r="B876" s="2">
        <v>1</v>
      </c>
      <c r="E876" s="5">
        <v>4</v>
      </c>
    </row>
    <row r="877" spans="1:6" x14ac:dyDescent="0.25">
      <c r="A877">
        <v>876</v>
      </c>
      <c r="B877" s="2">
        <v>1</v>
      </c>
      <c r="E877" s="5">
        <v>4</v>
      </c>
    </row>
    <row r="878" spans="1:6" x14ac:dyDescent="0.25">
      <c r="A878">
        <v>877</v>
      </c>
      <c r="B878" s="2">
        <v>1</v>
      </c>
      <c r="E878" s="5">
        <v>4</v>
      </c>
    </row>
    <row r="879" spans="1:6" x14ac:dyDescent="0.25">
      <c r="A879">
        <v>878</v>
      </c>
      <c r="B879" s="2">
        <v>1</v>
      </c>
      <c r="E879" s="5">
        <v>4</v>
      </c>
    </row>
    <row r="880" spans="1:6" x14ac:dyDescent="0.25">
      <c r="A880">
        <v>879</v>
      </c>
      <c r="B880" s="2">
        <v>1</v>
      </c>
      <c r="E880" s="5">
        <v>4</v>
      </c>
    </row>
    <row r="881" spans="1:5" x14ac:dyDescent="0.25">
      <c r="A881">
        <v>880</v>
      </c>
      <c r="B881" s="2">
        <v>1</v>
      </c>
      <c r="E881" s="5">
        <v>4</v>
      </c>
    </row>
    <row r="882" spans="1:5" x14ac:dyDescent="0.25">
      <c r="A882">
        <v>881</v>
      </c>
      <c r="B882" s="2">
        <v>1</v>
      </c>
      <c r="E882" s="5">
        <v>4</v>
      </c>
    </row>
    <row r="883" spans="1:5" x14ac:dyDescent="0.25">
      <c r="A883">
        <v>882</v>
      </c>
      <c r="E883" s="5">
        <v>4</v>
      </c>
    </row>
    <row r="884" spans="1:5" x14ac:dyDescent="0.25">
      <c r="A884">
        <v>883</v>
      </c>
      <c r="D884" s="4">
        <v>3</v>
      </c>
      <c r="E884" s="5">
        <v>4</v>
      </c>
    </row>
    <row r="885" spans="1:5" x14ac:dyDescent="0.25">
      <c r="A885">
        <v>884</v>
      </c>
      <c r="D885" s="4">
        <v>3</v>
      </c>
      <c r="E885" s="5">
        <v>4</v>
      </c>
    </row>
    <row r="886" spans="1:5" x14ac:dyDescent="0.25">
      <c r="A886">
        <v>885</v>
      </c>
      <c r="C886" s="3">
        <v>2</v>
      </c>
      <c r="D886" s="4">
        <v>3</v>
      </c>
    </row>
    <row r="887" spans="1:5" x14ac:dyDescent="0.25">
      <c r="A887">
        <v>886</v>
      </c>
      <c r="C887" s="3">
        <v>2</v>
      </c>
      <c r="D887" s="4">
        <v>3</v>
      </c>
    </row>
    <row r="888" spans="1:5" x14ac:dyDescent="0.25">
      <c r="A888">
        <v>887</v>
      </c>
      <c r="C888" s="3">
        <v>2</v>
      </c>
      <c r="D888" s="4">
        <v>3</v>
      </c>
    </row>
    <row r="889" spans="1:5" x14ac:dyDescent="0.25">
      <c r="A889">
        <v>888</v>
      </c>
      <c r="C889" s="3">
        <v>2</v>
      </c>
      <c r="D889" s="4">
        <v>3</v>
      </c>
    </row>
    <row r="890" spans="1:5" x14ac:dyDescent="0.25">
      <c r="A890">
        <v>889</v>
      </c>
      <c r="C890" s="3">
        <v>2</v>
      </c>
      <c r="D890" s="4">
        <v>3</v>
      </c>
    </row>
    <row r="891" spans="1:5" x14ac:dyDescent="0.25">
      <c r="A891">
        <v>890</v>
      </c>
      <c r="C891" s="3">
        <v>2</v>
      </c>
      <c r="D891" s="4">
        <v>3</v>
      </c>
    </row>
    <row r="892" spans="1:5" x14ac:dyDescent="0.25">
      <c r="A892">
        <v>891</v>
      </c>
      <c r="C892" s="3">
        <v>2</v>
      </c>
      <c r="D892" s="4">
        <v>3</v>
      </c>
    </row>
    <row r="893" spans="1:5" x14ac:dyDescent="0.25">
      <c r="A893">
        <v>892</v>
      </c>
      <c r="C893" s="3">
        <v>2</v>
      </c>
      <c r="D893" s="4">
        <v>3</v>
      </c>
    </row>
    <row r="894" spans="1:5" x14ac:dyDescent="0.25">
      <c r="A894">
        <v>893</v>
      </c>
      <c r="C894" s="3">
        <v>2</v>
      </c>
      <c r="D894" s="4">
        <v>3</v>
      </c>
    </row>
    <row r="895" spans="1:5" x14ac:dyDescent="0.25">
      <c r="A895">
        <v>894</v>
      </c>
      <c r="C895" s="3">
        <v>2</v>
      </c>
      <c r="D895" s="4">
        <v>3</v>
      </c>
    </row>
    <row r="896" spans="1:5" x14ac:dyDescent="0.25">
      <c r="A896">
        <v>895</v>
      </c>
      <c r="C896" s="3">
        <v>2</v>
      </c>
      <c r="D896" s="4">
        <v>3</v>
      </c>
    </row>
    <row r="897" spans="1:5" x14ac:dyDescent="0.25">
      <c r="A897">
        <v>896</v>
      </c>
      <c r="B897" s="2">
        <v>1</v>
      </c>
      <c r="C897" s="3">
        <v>2</v>
      </c>
    </row>
    <row r="898" spans="1:5" x14ac:dyDescent="0.25">
      <c r="A898">
        <v>897</v>
      </c>
      <c r="B898" s="2">
        <v>1</v>
      </c>
      <c r="C898" s="3">
        <v>2</v>
      </c>
    </row>
    <row r="899" spans="1:5" x14ac:dyDescent="0.25">
      <c r="A899">
        <v>898</v>
      </c>
      <c r="B899" s="2">
        <v>1</v>
      </c>
      <c r="C899" s="3">
        <v>2</v>
      </c>
    </row>
    <row r="900" spans="1:5" x14ac:dyDescent="0.25">
      <c r="A900">
        <v>899</v>
      </c>
      <c r="B900" s="2">
        <v>1</v>
      </c>
      <c r="C900" s="3">
        <v>2</v>
      </c>
    </row>
    <row r="901" spans="1:5" x14ac:dyDescent="0.25">
      <c r="A901">
        <v>900</v>
      </c>
      <c r="B901" s="2">
        <v>1</v>
      </c>
    </row>
    <row r="902" spans="1:5" x14ac:dyDescent="0.25">
      <c r="A902">
        <v>901</v>
      </c>
      <c r="B902" s="2">
        <v>1</v>
      </c>
      <c r="E902" s="5">
        <v>4</v>
      </c>
    </row>
    <row r="903" spans="1:5" x14ac:dyDescent="0.25">
      <c r="A903">
        <v>902</v>
      </c>
      <c r="B903" s="2">
        <v>1</v>
      </c>
      <c r="E903" s="5">
        <v>4</v>
      </c>
    </row>
    <row r="904" spans="1:5" x14ac:dyDescent="0.25">
      <c r="A904">
        <v>903</v>
      </c>
      <c r="B904" s="2">
        <v>1</v>
      </c>
      <c r="E904" s="5">
        <v>4</v>
      </c>
    </row>
    <row r="905" spans="1:5" x14ac:dyDescent="0.25">
      <c r="A905">
        <v>904</v>
      </c>
      <c r="B905" s="2">
        <v>1</v>
      </c>
      <c r="E905" s="5">
        <v>4</v>
      </c>
    </row>
    <row r="906" spans="1:5" x14ac:dyDescent="0.25">
      <c r="A906">
        <v>905</v>
      </c>
      <c r="B906" s="2">
        <v>1</v>
      </c>
      <c r="E906" s="5">
        <v>4</v>
      </c>
    </row>
    <row r="907" spans="1:5" x14ac:dyDescent="0.25">
      <c r="A907">
        <v>906</v>
      </c>
      <c r="B907" s="2">
        <v>1</v>
      </c>
      <c r="E907" s="5">
        <v>4</v>
      </c>
    </row>
    <row r="908" spans="1:5" x14ac:dyDescent="0.25">
      <c r="A908">
        <v>907</v>
      </c>
      <c r="B908" s="2">
        <v>1</v>
      </c>
      <c r="E908" s="5">
        <v>4</v>
      </c>
    </row>
    <row r="909" spans="1:5" x14ac:dyDescent="0.25">
      <c r="A909">
        <v>908</v>
      </c>
      <c r="B909" s="2">
        <v>1</v>
      </c>
      <c r="D909" s="4">
        <v>3</v>
      </c>
      <c r="E909" s="5">
        <v>4</v>
      </c>
    </row>
    <row r="910" spans="1:5" x14ac:dyDescent="0.25">
      <c r="A910">
        <v>909</v>
      </c>
      <c r="D910" s="4">
        <v>3</v>
      </c>
      <c r="E910" s="5">
        <v>4</v>
      </c>
    </row>
    <row r="911" spans="1:5" x14ac:dyDescent="0.25">
      <c r="A911">
        <v>910</v>
      </c>
      <c r="D911" s="4">
        <v>3</v>
      </c>
      <c r="E911" s="5">
        <v>4</v>
      </c>
    </row>
    <row r="912" spans="1:5" x14ac:dyDescent="0.25">
      <c r="A912">
        <v>911</v>
      </c>
      <c r="D912" s="4">
        <v>3</v>
      </c>
      <c r="E912" s="5">
        <v>4</v>
      </c>
    </row>
    <row r="913" spans="1:5" x14ac:dyDescent="0.25">
      <c r="A913">
        <v>912</v>
      </c>
      <c r="D913" s="4">
        <v>3</v>
      </c>
      <c r="E913" s="5">
        <v>4</v>
      </c>
    </row>
    <row r="914" spans="1:5" x14ac:dyDescent="0.25">
      <c r="A914">
        <v>913</v>
      </c>
      <c r="D914" s="4">
        <v>3</v>
      </c>
      <c r="E914" s="5">
        <v>4</v>
      </c>
    </row>
    <row r="915" spans="1:5" x14ac:dyDescent="0.25">
      <c r="A915">
        <v>914</v>
      </c>
      <c r="C915" s="3">
        <v>2</v>
      </c>
      <c r="D915" s="4">
        <v>3</v>
      </c>
    </row>
    <row r="916" spans="1:5" x14ac:dyDescent="0.25">
      <c r="A916">
        <v>915</v>
      </c>
      <c r="C916" s="3">
        <v>2</v>
      </c>
      <c r="D916" s="4">
        <v>3</v>
      </c>
    </row>
    <row r="917" spans="1:5" x14ac:dyDescent="0.25">
      <c r="A917">
        <v>916</v>
      </c>
      <c r="C917" s="3">
        <v>2</v>
      </c>
      <c r="D917" s="4">
        <v>3</v>
      </c>
    </row>
    <row r="918" spans="1:5" x14ac:dyDescent="0.25">
      <c r="A918">
        <v>917</v>
      </c>
      <c r="C918" s="3">
        <v>2</v>
      </c>
      <c r="D918" s="4">
        <v>3</v>
      </c>
    </row>
    <row r="919" spans="1:5" x14ac:dyDescent="0.25">
      <c r="A919">
        <v>918</v>
      </c>
      <c r="C919" s="3">
        <v>2</v>
      </c>
      <c r="D919" s="4">
        <v>3</v>
      </c>
    </row>
    <row r="920" spans="1:5" x14ac:dyDescent="0.25">
      <c r="A920">
        <v>919</v>
      </c>
      <c r="C920" s="3">
        <v>2</v>
      </c>
    </row>
    <row r="921" spans="1:5" x14ac:dyDescent="0.25">
      <c r="A921">
        <v>920</v>
      </c>
      <c r="C921" s="3">
        <v>2</v>
      </c>
    </row>
    <row r="922" spans="1:5" x14ac:dyDescent="0.25">
      <c r="A922">
        <v>921</v>
      </c>
      <c r="B922" s="2">
        <v>1</v>
      </c>
      <c r="C922" s="3">
        <v>2</v>
      </c>
    </row>
    <row r="923" spans="1:5" x14ac:dyDescent="0.25">
      <c r="A923">
        <v>922</v>
      </c>
      <c r="B923" s="2">
        <v>1</v>
      </c>
      <c r="C923" s="3">
        <v>2</v>
      </c>
    </row>
    <row r="924" spans="1:5" x14ac:dyDescent="0.25">
      <c r="A924">
        <v>923</v>
      </c>
      <c r="B924" s="2">
        <v>1</v>
      </c>
      <c r="C924" s="3">
        <v>2</v>
      </c>
    </row>
    <row r="925" spans="1:5" x14ac:dyDescent="0.25">
      <c r="A925">
        <v>924</v>
      </c>
      <c r="B925" s="2">
        <v>1</v>
      </c>
      <c r="C925" s="3">
        <v>2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  <c r="E930" s="5">
        <v>4</v>
      </c>
    </row>
    <row r="931" spans="1:5" x14ac:dyDescent="0.25">
      <c r="A931">
        <v>930</v>
      </c>
      <c r="B931" s="2">
        <v>1</v>
      </c>
      <c r="D931" s="4">
        <v>3</v>
      </c>
      <c r="E931" s="5">
        <v>4</v>
      </c>
    </row>
    <row r="932" spans="1:5" x14ac:dyDescent="0.25">
      <c r="A932">
        <v>931</v>
      </c>
      <c r="D932" s="4">
        <v>3</v>
      </c>
      <c r="E932" s="5">
        <v>4</v>
      </c>
    </row>
    <row r="933" spans="1:5" x14ac:dyDescent="0.25">
      <c r="A933">
        <v>932</v>
      </c>
      <c r="D933" s="4">
        <v>3</v>
      </c>
      <c r="E933" s="5">
        <v>4</v>
      </c>
    </row>
    <row r="934" spans="1:5" x14ac:dyDescent="0.25">
      <c r="A934">
        <v>933</v>
      </c>
      <c r="D934" s="4">
        <v>3</v>
      </c>
      <c r="E934" s="5">
        <v>4</v>
      </c>
    </row>
    <row r="935" spans="1:5" x14ac:dyDescent="0.25">
      <c r="A935">
        <v>934</v>
      </c>
      <c r="D935" s="4">
        <v>3</v>
      </c>
      <c r="E935" s="5">
        <v>4</v>
      </c>
    </row>
    <row r="936" spans="1:5" x14ac:dyDescent="0.25">
      <c r="A936">
        <v>935</v>
      </c>
      <c r="D936" s="4">
        <v>3</v>
      </c>
      <c r="E936" s="5">
        <v>4</v>
      </c>
    </row>
    <row r="937" spans="1:5" x14ac:dyDescent="0.25">
      <c r="A937">
        <v>936</v>
      </c>
      <c r="D937" s="4">
        <v>3</v>
      </c>
      <c r="E937" s="5">
        <v>4</v>
      </c>
    </row>
    <row r="938" spans="1:5" x14ac:dyDescent="0.25">
      <c r="A938">
        <v>937</v>
      </c>
      <c r="D938" s="4">
        <v>3</v>
      </c>
      <c r="E938" s="5">
        <v>4</v>
      </c>
    </row>
    <row r="939" spans="1:5" x14ac:dyDescent="0.25">
      <c r="A939">
        <v>938</v>
      </c>
      <c r="C939" s="3">
        <v>2</v>
      </c>
      <c r="D939" s="4">
        <v>3</v>
      </c>
      <c r="E939" s="5">
        <v>4</v>
      </c>
    </row>
    <row r="940" spans="1:5" x14ac:dyDescent="0.25">
      <c r="A940">
        <v>939</v>
      </c>
      <c r="C940" s="3">
        <v>2</v>
      </c>
      <c r="D940" s="4">
        <v>3</v>
      </c>
    </row>
    <row r="941" spans="1:5" x14ac:dyDescent="0.25">
      <c r="A941">
        <v>940</v>
      </c>
      <c r="C941" s="3">
        <v>2</v>
      </c>
    </row>
    <row r="942" spans="1:5" x14ac:dyDescent="0.25">
      <c r="A942">
        <v>941</v>
      </c>
      <c r="C942" s="3">
        <v>2</v>
      </c>
    </row>
    <row r="943" spans="1:5" x14ac:dyDescent="0.25">
      <c r="A943">
        <v>942</v>
      </c>
      <c r="C943" s="3">
        <v>2</v>
      </c>
    </row>
    <row r="944" spans="1:5" x14ac:dyDescent="0.25">
      <c r="A944">
        <v>943</v>
      </c>
      <c r="C944" s="3">
        <v>2</v>
      </c>
    </row>
    <row r="945" spans="1:5" x14ac:dyDescent="0.25">
      <c r="A945">
        <v>944</v>
      </c>
      <c r="C945" s="3">
        <v>2</v>
      </c>
    </row>
    <row r="946" spans="1:5" x14ac:dyDescent="0.25">
      <c r="A946">
        <v>945</v>
      </c>
      <c r="C946" s="3">
        <v>2</v>
      </c>
    </row>
    <row r="947" spans="1:5" x14ac:dyDescent="0.25">
      <c r="A947">
        <v>946</v>
      </c>
      <c r="B947" s="2">
        <v>1</v>
      </c>
      <c r="C947" s="3">
        <v>2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  <c r="E952" s="5">
        <v>4</v>
      </c>
    </row>
    <row r="953" spans="1:5" x14ac:dyDescent="0.25">
      <c r="A953">
        <v>952</v>
      </c>
      <c r="B953" s="2">
        <v>1</v>
      </c>
      <c r="E953" s="5">
        <v>4</v>
      </c>
    </row>
    <row r="954" spans="1:5" x14ac:dyDescent="0.25">
      <c r="A954">
        <v>953</v>
      </c>
      <c r="B954" s="2">
        <v>1</v>
      </c>
      <c r="E954" s="5">
        <v>4</v>
      </c>
    </row>
    <row r="955" spans="1:5" x14ac:dyDescent="0.25">
      <c r="A955">
        <v>954</v>
      </c>
      <c r="E955" s="5">
        <v>4</v>
      </c>
    </row>
    <row r="956" spans="1:5" x14ac:dyDescent="0.25">
      <c r="A956">
        <v>955</v>
      </c>
      <c r="D956" s="4">
        <v>3</v>
      </c>
      <c r="E956" s="5">
        <v>4</v>
      </c>
    </row>
    <row r="957" spans="1:5" x14ac:dyDescent="0.25">
      <c r="A957">
        <v>956</v>
      </c>
      <c r="D957" s="4">
        <v>3</v>
      </c>
      <c r="E957" s="5">
        <v>4</v>
      </c>
    </row>
    <row r="958" spans="1:5" x14ac:dyDescent="0.25">
      <c r="A958">
        <v>957</v>
      </c>
      <c r="D958" s="4">
        <v>3</v>
      </c>
      <c r="E958" s="5">
        <v>4</v>
      </c>
    </row>
    <row r="959" spans="1:5" x14ac:dyDescent="0.25">
      <c r="A959">
        <v>958</v>
      </c>
      <c r="D959" s="4">
        <v>3</v>
      </c>
      <c r="E959" s="5">
        <v>4</v>
      </c>
    </row>
    <row r="960" spans="1:5" x14ac:dyDescent="0.25">
      <c r="A960">
        <v>959</v>
      </c>
      <c r="D960" s="4">
        <v>3</v>
      </c>
      <c r="E960" s="5">
        <v>4</v>
      </c>
    </row>
    <row r="961" spans="1:5" x14ac:dyDescent="0.25">
      <c r="A961">
        <v>960</v>
      </c>
      <c r="C961" s="3">
        <v>2</v>
      </c>
      <c r="D961" s="4">
        <v>3</v>
      </c>
      <c r="E961" s="5">
        <v>4</v>
      </c>
    </row>
    <row r="962" spans="1:5" x14ac:dyDescent="0.25">
      <c r="A962">
        <v>961</v>
      </c>
      <c r="C962" s="3">
        <v>2</v>
      </c>
      <c r="D962" s="4">
        <v>3</v>
      </c>
    </row>
    <row r="963" spans="1:5" x14ac:dyDescent="0.25">
      <c r="A963">
        <v>962</v>
      </c>
      <c r="C963" s="3">
        <v>2</v>
      </c>
      <c r="D963" s="4">
        <v>3</v>
      </c>
    </row>
    <row r="964" spans="1:5" x14ac:dyDescent="0.25">
      <c r="A964">
        <v>963</v>
      </c>
      <c r="C964" s="3">
        <v>2</v>
      </c>
      <c r="D964" s="4">
        <v>3</v>
      </c>
    </row>
    <row r="965" spans="1:5" x14ac:dyDescent="0.25">
      <c r="A965">
        <v>964</v>
      </c>
      <c r="C965" s="3">
        <v>2</v>
      </c>
    </row>
    <row r="966" spans="1:5" x14ac:dyDescent="0.25">
      <c r="A966">
        <v>965</v>
      </c>
      <c r="C966" s="3">
        <v>2</v>
      </c>
    </row>
    <row r="967" spans="1:5" x14ac:dyDescent="0.25">
      <c r="A967">
        <v>966</v>
      </c>
      <c r="B967" s="2">
        <v>1</v>
      </c>
      <c r="C967" s="3">
        <v>2</v>
      </c>
    </row>
    <row r="968" spans="1:5" x14ac:dyDescent="0.25">
      <c r="A968">
        <v>967</v>
      </c>
      <c r="B968" s="2">
        <v>1</v>
      </c>
      <c r="C968" s="3">
        <v>2</v>
      </c>
    </row>
    <row r="969" spans="1:5" x14ac:dyDescent="0.25">
      <c r="A969">
        <v>968</v>
      </c>
      <c r="B969" s="2">
        <v>1</v>
      </c>
      <c r="C969" s="3">
        <v>2</v>
      </c>
    </row>
    <row r="970" spans="1:5" x14ac:dyDescent="0.25">
      <c r="A970">
        <v>969</v>
      </c>
      <c r="B970" s="2">
        <v>1</v>
      </c>
      <c r="C970" s="3">
        <v>2</v>
      </c>
    </row>
    <row r="971" spans="1:5" x14ac:dyDescent="0.25">
      <c r="A971">
        <v>970</v>
      </c>
      <c r="B971" s="2">
        <v>1</v>
      </c>
      <c r="C971" s="3">
        <v>2</v>
      </c>
    </row>
    <row r="972" spans="1:5" x14ac:dyDescent="0.25">
      <c r="A972">
        <v>971</v>
      </c>
      <c r="B972" s="2">
        <v>1</v>
      </c>
    </row>
    <row r="973" spans="1:5" x14ac:dyDescent="0.25">
      <c r="A973">
        <v>972</v>
      </c>
      <c r="B973" s="2">
        <v>1</v>
      </c>
    </row>
    <row r="974" spans="1:5" x14ac:dyDescent="0.25">
      <c r="A974">
        <v>973</v>
      </c>
      <c r="B974" s="2">
        <v>1</v>
      </c>
    </row>
    <row r="975" spans="1:5" x14ac:dyDescent="0.25">
      <c r="A975">
        <v>974</v>
      </c>
      <c r="B975" s="2">
        <v>1</v>
      </c>
      <c r="E975" s="5">
        <v>4</v>
      </c>
    </row>
    <row r="976" spans="1:5" x14ac:dyDescent="0.25">
      <c r="A976">
        <v>975</v>
      </c>
      <c r="B976" s="2">
        <v>1</v>
      </c>
      <c r="E976" s="5">
        <v>4</v>
      </c>
    </row>
    <row r="977" spans="1:5" x14ac:dyDescent="0.25">
      <c r="A977">
        <v>976</v>
      </c>
      <c r="B977" s="2">
        <v>1</v>
      </c>
      <c r="D977" s="4">
        <v>3</v>
      </c>
      <c r="E977" s="5">
        <v>4</v>
      </c>
    </row>
    <row r="978" spans="1:5" x14ac:dyDescent="0.25">
      <c r="A978">
        <v>977</v>
      </c>
      <c r="D978" s="4">
        <v>3</v>
      </c>
      <c r="E978" s="5">
        <v>4</v>
      </c>
    </row>
    <row r="979" spans="1:5" x14ac:dyDescent="0.25">
      <c r="A979">
        <v>978</v>
      </c>
      <c r="D979" s="4">
        <v>3</v>
      </c>
      <c r="E979" s="5">
        <v>4</v>
      </c>
    </row>
    <row r="980" spans="1:5" x14ac:dyDescent="0.25">
      <c r="A980">
        <v>979</v>
      </c>
      <c r="D980" s="4">
        <v>3</v>
      </c>
      <c r="E980" s="5">
        <v>4</v>
      </c>
    </row>
    <row r="981" spans="1:5" x14ac:dyDescent="0.25">
      <c r="A981">
        <v>980</v>
      </c>
      <c r="D981" s="4">
        <v>3</v>
      </c>
      <c r="E981" s="5">
        <v>4</v>
      </c>
    </row>
    <row r="982" spans="1:5" x14ac:dyDescent="0.25">
      <c r="A982">
        <v>981</v>
      </c>
      <c r="D982" s="4">
        <v>3</v>
      </c>
      <c r="E982" s="5">
        <v>4</v>
      </c>
    </row>
    <row r="983" spans="1:5" x14ac:dyDescent="0.25">
      <c r="A983">
        <v>982</v>
      </c>
      <c r="C983" s="3">
        <v>2</v>
      </c>
      <c r="D983" s="4">
        <v>3</v>
      </c>
      <c r="E983" s="5">
        <v>4</v>
      </c>
    </row>
    <row r="984" spans="1:5" x14ac:dyDescent="0.25">
      <c r="A984">
        <v>983</v>
      </c>
      <c r="C984" s="3">
        <v>2</v>
      </c>
      <c r="D984" s="4">
        <v>3</v>
      </c>
      <c r="E984" s="5">
        <v>4</v>
      </c>
    </row>
    <row r="985" spans="1:5" x14ac:dyDescent="0.25">
      <c r="A985">
        <v>984</v>
      </c>
      <c r="C985" s="3">
        <v>2</v>
      </c>
      <c r="D985" s="4">
        <v>3</v>
      </c>
    </row>
    <row r="986" spans="1:5" x14ac:dyDescent="0.25">
      <c r="A986">
        <v>985</v>
      </c>
      <c r="C986" s="3">
        <v>2</v>
      </c>
      <c r="D986" s="4">
        <v>3</v>
      </c>
    </row>
    <row r="987" spans="1:5" x14ac:dyDescent="0.25">
      <c r="A987">
        <v>986</v>
      </c>
      <c r="C987" s="3">
        <v>2</v>
      </c>
    </row>
    <row r="988" spans="1:5" x14ac:dyDescent="0.25">
      <c r="A988">
        <v>987</v>
      </c>
      <c r="C988" s="3">
        <v>2</v>
      </c>
    </row>
    <row r="989" spans="1:5" x14ac:dyDescent="0.25">
      <c r="A989">
        <v>988</v>
      </c>
      <c r="C989" s="3">
        <v>2</v>
      </c>
    </row>
    <row r="990" spans="1:5" x14ac:dyDescent="0.25">
      <c r="A990">
        <v>989</v>
      </c>
      <c r="B990" s="2">
        <v>1</v>
      </c>
      <c r="C990" s="3">
        <v>2</v>
      </c>
    </row>
    <row r="991" spans="1:5" x14ac:dyDescent="0.25">
      <c r="A991">
        <v>990</v>
      </c>
      <c r="B991" s="2">
        <v>1</v>
      </c>
      <c r="C991" s="3">
        <v>2</v>
      </c>
    </row>
    <row r="992" spans="1:5" x14ac:dyDescent="0.25">
      <c r="A992">
        <v>991</v>
      </c>
      <c r="B992" s="2">
        <v>1</v>
      </c>
      <c r="C992" s="3">
        <v>2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</row>
    <row r="995" spans="1:5" x14ac:dyDescent="0.25">
      <c r="A995">
        <v>994</v>
      </c>
      <c r="B995" s="2">
        <v>1</v>
      </c>
    </row>
    <row r="996" spans="1:5" x14ac:dyDescent="0.25">
      <c r="A996">
        <v>995</v>
      </c>
      <c r="B996" s="2">
        <v>1</v>
      </c>
    </row>
    <row r="997" spans="1:5" x14ac:dyDescent="0.25">
      <c r="A997">
        <v>996</v>
      </c>
      <c r="B997" s="2">
        <v>1</v>
      </c>
    </row>
    <row r="998" spans="1:5" x14ac:dyDescent="0.25">
      <c r="A998">
        <v>997</v>
      </c>
      <c r="B998" s="2">
        <v>1</v>
      </c>
      <c r="E998" s="5">
        <v>4</v>
      </c>
    </row>
    <row r="999" spans="1:5" x14ac:dyDescent="0.25">
      <c r="A999">
        <v>998</v>
      </c>
      <c r="E999" s="5">
        <v>4</v>
      </c>
    </row>
    <row r="1000" spans="1:5" x14ac:dyDescent="0.25">
      <c r="A1000">
        <v>999</v>
      </c>
      <c r="D1000" s="4">
        <v>3</v>
      </c>
      <c r="E1000" s="5">
        <v>4</v>
      </c>
    </row>
    <row r="1001" spans="1:5" x14ac:dyDescent="0.25">
      <c r="A1001">
        <v>1000</v>
      </c>
      <c r="D1001" s="4">
        <v>3</v>
      </c>
      <c r="E1001" s="5">
        <v>4</v>
      </c>
    </row>
    <row r="1002" spans="1:5" x14ac:dyDescent="0.25">
      <c r="A1002">
        <v>1001</v>
      </c>
      <c r="D1002" s="4">
        <v>3</v>
      </c>
      <c r="E1002" s="5">
        <v>4</v>
      </c>
    </row>
    <row r="1003" spans="1:5" x14ac:dyDescent="0.25">
      <c r="A1003">
        <v>1002</v>
      </c>
      <c r="D1003" s="4">
        <v>3</v>
      </c>
      <c r="E1003" s="5">
        <v>4</v>
      </c>
    </row>
    <row r="1004" spans="1:5" x14ac:dyDescent="0.25">
      <c r="A1004">
        <v>1003</v>
      </c>
      <c r="D1004" s="4">
        <v>3</v>
      </c>
      <c r="E1004" s="5">
        <v>4</v>
      </c>
    </row>
    <row r="1005" spans="1:5" x14ac:dyDescent="0.25">
      <c r="A1005">
        <v>1004</v>
      </c>
      <c r="D1005" s="4">
        <v>3</v>
      </c>
      <c r="E1005" s="5">
        <v>4</v>
      </c>
    </row>
    <row r="1006" spans="1:5" x14ac:dyDescent="0.25">
      <c r="A1006">
        <v>1005</v>
      </c>
      <c r="D1006" s="4">
        <v>3</v>
      </c>
    </row>
    <row r="1007" spans="1:5" x14ac:dyDescent="0.25">
      <c r="A1007">
        <v>1006</v>
      </c>
      <c r="D1007" s="4">
        <v>3</v>
      </c>
    </row>
    <row r="1008" spans="1:5" x14ac:dyDescent="0.25">
      <c r="A1008">
        <v>1007</v>
      </c>
      <c r="C1008" s="3">
        <v>2</v>
      </c>
    </row>
    <row r="1009" spans="1:5" x14ac:dyDescent="0.25">
      <c r="A1009">
        <v>1008</v>
      </c>
      <c r="C1009" s="3">
        <v>2</v>
      </c>
    </row>
    <row r="1010" spans="1:5" x14ac:dyDescent="0.25">
      <c r="A1010">
        <v>1009</v>
      </c>
      <c r="C1010" s="3">
        <v>2</v>
      </c>
    </row>
    <row r="1011" spans="1:5" x14ac:dyDescent="0.25">
      <c r="A1011">
        <v>1010</v>
      </c>
      <c r="C1011" s="3">
        <v>2</v>
      </c>
    </row>
    <row r="1012" spans="1:5" x14ac:dyDescent="0.25">
      <c r="A1012">
        <v>1011</v>
      </c>
      <c r="C1012" s="3">
        <v>2</v>
      </c>
    </row>
    <row r="1013" spans="1:5" x14ac:dyDescent="0.25">
      <c r="A1013">
        <v>1012</v>
      </c>
      <c r="B1013" s="2">
        <v>1</v>
      </c>
      <c r="C1013" s="3">
        <v>2</v>
      </c>
    </row>
    <row r="1014" spans="1:5" x14ac:dyDescent="0.25">
      <c r="A1014">
        <v>1013</v>
      </c>
      <c r="B1014" s="2">
        <v>1</v>
      </c>
      <c r="C1014" s="3">
        <v>2</v>
      </c>
    </row>
    <row r="1015" spans="1:5" x14ac:dyDescent="0.25">
      <c r="A1015">
        <v>1014</v>
      </c>
      <c r="B1015" s="2">
        <v>1</v>
      </c>
      <c r="C1015" s="3">
        <v>2</v>
      </c>
    </row>
    <row r="1016" spans="1:5" x14ac:dyDescent="0.25">
      <c r="A1016">
        <v>1015</v>
      </c>
      <c r="B1016" s="2">
        <v>1</v>
      </c>
      <c r="C1016" s="3">
        <v>2</v>
      </c>
    </row>
    <row r="1017" spans="1:5" x14ac:dyDescent="0.25">
      <c r="A1017">
        <v>1016</v>
      </c>
      <c r="B1017" s="2">
        <v>1</v>
      </c>
    </row>
    <row r="1018" spans="1:5" x14ac:dyDescent="0.25">
      <c r="A1018">
        <v>1017</v>
      </c>
      <c r="B1018" s="2">
        <v>1</v>
      </c>
    </row>
    <row r="1019" spans="1:5" x14ac:dyDescent="0.25">
      <c r="A1019">
        <v>1018</v>
      </c>
      <c r="B1019" s="2">
        <v>1</v>
      </c>
    </row>
    <row r="1020" spans="1:5" x14ac:dyDescent="0.25">
      <c r="A1020">
        <v>1019</v>
      </c>
      <c r="B1020" s="2">
        <v>1</v>
      </c>
    </row>
    <row r="1021" spans="1:5" x14ac:dyDescent="0.25">
      <c r="A1021">
        <v>1020</v>
      </c>
      <c r="B1021" s="2">
        <v>1</v>
      </c>
      <c r="E1021" s="5">
        <v>4</v>
      </c>
    </row>
    <row r="1022" spans="1:5" x14ac:dyDescent="0.25">
      <c r="A1022">
        <v>1021</v>
      </c>
      <c r="D1022" s="4">
        <v>3</v>
      </c>
      <c r="E1022" s="5">
        <v>4</v>
      </c>
    </row>
    <row r="1023" spans="1:5" x14ac:dyDescent="0.25">
      <c r="A1023">
        <v>1022</v>
      </c>
      <c r="D1023" s="4">
        <v>3</v>
      </c>
      <c r="E1023" s="5">
        <v>4</v>
      </c>
    </row>
    <row r="1024" spans="1:5" x14ac:dyDescent="0.25">
      <c r="A1024">
        <v>1023</v>
      </c>
      <c r="D1024" s="4">
        <v>3</v>
      </c>
      <c r="E1024" s="5">
        <v>4</v>
      </c>
    </row>
    <row r="1025" spans="1:5" x14ac:dyDescent="0.25">
      <c r="A1025">
        <v>1024</v>
      </c>
      <c r="D1025" s="4">
        <v>3</v>
      </c>
      <c r="E1025" s="5">
        <v>4</v>
      </c>
    </row>
    <row r="1026" spans="1:5" x14ac:dyDescent="0.25">
      <c r="A1026">
        <v>1025</v>
      </c>
      <c r="D1026" s="4">
        <v>3</v>
      </c>
      <c r="E1026" s="5">
        <v>4</v>
      </c>
    </row>
    <row r="1027" spans="1:5" x14ac:dyDescent="0.25">
      <c r="A1027">
        <v>1026</v>
      </c>
      <c r="D1027" s="4">
        <v>3</v>
      </c>
      <c r="E1027" s="5">
        <v>4</v>
      </c>
    </row>
    <row r="1028" spans="1:5" x14ac:dyDescent="0.25">
      <c r="A1028">
        <v>1027</v>
      </c>
      <c r="D1028" s="4">
        <v>3</v>
      </c>
      <c r="E1028" s="5">
        <v>4</v>
      </c>
    </row>
    <row r="1029" spans="1:5" x14ac:dyDescent="0.25">
      <c r="A1029">
        <v>1028</v>
      </c>
      <c r="D1029" s="4">
        <v>3</v>
      </c>
    </row>
    <row r="1030" spans="1:5" x14ac:dyDescent="0.25">
      <c r="A1030">
        <v>1029</v>
      </c>
      <c r="C1030" s="3">
        <v>2</v>
      </c>
      <c r="D1030" s="4">
        <v>3</v>
      </c>
    </row>
    <row r="1031" spans="1:5" x14ac:dyDescent="0.25">
      <c r="A1031">
        <v>1030</v>
      </c>
      <c r="C1031" s="3">
        <v>2</v>
      </c>
    </row>
    <row r="1032" spans="1:5" x14ac:dyDescent="0.25">
      <c r="A1032">
        <v>1031</v>
      </c>
      <c r="C1032" s="3">
        <v>2</v>
      </c>
    </row>
    <row r="1033" spans="1:5" x14ac:dyDescent="0.25">
      <c r="A1033">
        <v>1032</v>
      </c>
      <c r="C1033" s="3">
        <v>2</v>
      </c>
    </row>
    <row r="1034" spans="1:5" x14ac:dyDescent="0.25">
      <c r="A1034">
        <v>1033</v>
      </c>
      <c r="C1034" s="3">
        <v>2</v>
      </c>
    </row>
    <row r="1035" spans="1:5" x14ac:dyDescent="0.25">
      <c r="A1035">
        <v>1034</v>
      </c>
      <c r="C1035" s="3">
        <v>2</v>
      </c>
    </row>
    <row r="1036" spans="1:5" x14ac:dyDescent="0.25">
      <c r="A1036">
        <v>1035</v>
      </c>
      <c r="B1036" s="2">
        <v>1</v>
      </c>
      <c r="C1036" s="3">
        <v>2</v>
      </c>
    </row>
    <row r="1037" spans="1:5" x14ac:dyDescent="0.25">
      <c r="A1037">
        <v>1036</v>
      </c>
      <c r="B1037" s="2">
        <v>1</v>
      </c>
      <c r="C1037" s="3">
        <v>2</v>
      </c>
    </row>
    <row r="1038" spans="1:5" x14ac:dyDescent="0.25">
      <c r="A1038">
        <v>1037</v>
      </c>
      <c r="B1038" s="2">
        <v>1</v>
      </c>
      <c r="C1038" s="3">
        <v>2</v>
      </c>
    </row>
    <row r="1039" spans="1:5" x14ac:dyDescent="0.25">
      <c r="A1039">
        <v>1038</v>
      </c>
      <c r="B1039" s="2">
        <v>1</v>
      </c>
    </row>
    <row r="1040" spans="1:5" x14ac:dyDescent="0.25">
      <c r="A1040">
        <v>1039</v>
      </c>
      <c r="B1040" s="2">
        <v>1</v>
      </c>
    </row>
    <row r="1041" spans="1:5" x14ac:dyDescent="0.25">
      <c r="A1041">
        <v>1040</v>
      </c>
      <c r="B1041" s="2">
        <v>1</v>
      </c>
    </row>
    <row r="1042" spans="1:5" x14ac:dyDescent="0.25">
      <c r="A1042">
        <v>1041</v>
      </c>
      <c r="B1042" s="2">
        <v>1</v>
      </c>
    </row>
    <row r="1043" spans="1:5" x14ac:dyDescent="0.25">
      <c r="A1043">
        <v>1042</v>
      </c>
      <c r="B1043" s="2">
        <v>1</v>
      </c>
      <c r="E1043" s="5">
        <v>4</v>
      </c>
    </row>
    <row r="1044" spans="1:5" x14ac:dyDescent="0.25">
      <c r="A1044">
        <v>1043</v>
      </c>
      <c r="D1044" s="4">
        <v>3</v>
      </c>
      <c r="E1044" s="5">
        <v>4</v>
      </c>
    </row>
    <row r="1045" spans="1:5" x14ac:dyDescent="0.25">
      <c r="A1045">
        <v>1044</v>
      </c>
      <c r="D1045" s="4">
        <v>3</v>
      </c>
      <c r="E1045" s="5">
        <v>4</v>
      </c>
    </row>
    <row r="1046" spans="1:5" x14ac:dyDescent="0.25">
      <c r="A1046">
        <v>1045</v>
      </c>
      <c r="D1046" s="4">
        <v>3</v>
      </c>
      <c r="E1046" s="5">
        <v>4</v>
      </c>
    </row>
    <row r="1047" spans="1:5" x14ac:dyDescent="0.25">
      <c r="A1047">
        <v>1046</v>
      </c>
      <c r="D1047" s="4">
        <v>3</v>
      </c>
      <c r="E1047" s="5">
        <v>4</v>
      </c>
    </row>
    <row r="1048" spans="1:5" x14ac:dyDescent="0.25">
      <c r="A1048">
        <v>1047</v>
      </c>
      <c r="D1048" s="4">
        <v>3</v>
      </c>
      <c r="E1048" s="5">
        <v>4</v>
      </c>
    </row>
    <row r="1049" spans="1:5" x14ac:dyDescent="0.25">
      <c r="A1049">
        <v>1048</v>
      </c>
      <c r="D1049" s="4">
        <v>3</v>
      </c>
      <c r="E1049" s="5">
        <v>4</v>
      </c>
    </row>
    <row r="1050" spans="1:5" x14ac:dyDescent="0.25">
      <c r="A1050">
        <v>1049</v>
      </c>
      <c r="D1050" s="4">
        <v>3</v>
      </c>
      <c r="E1050" s="5">
        <v>4</v>
      </c>
    </row>
    <row r="1051" spans="1:5" x14ac:dyDescent="0.25">
      <c r="A1051">
        <v>1050</v>
      </c>
      <c r="D1051" s="4">
        <v>3</v>
      </c>
      <c r="E1051" s="5">
        <v>4</v>
      </c>
    </row>
    <row r="1052" spans="1:5" x14ac:dyDescent="0.25">
      <c r="A1052">
        <v>1051</v>
      </c>
      <c r="C1052" s="3">
        <v>2</v>
      </c>
      <c r="D1052" s="4">
        <v>3</v>
      </c>
    </row>
    <row r="1053" spans="1:5" x14ac:dyDescent="0.25">
      <c r="A1053">
        <v>1052</v>
      </c>
      <c r="C1053" s="3">
        <v>2</v>
      </c>
      <c r="D1053" s="4">
        <v>3</v>
      </c>
    </row>
    <row r="1054" spans="1:5" x14ac:dyDescent="0.25">
      <c r="A1054">
        <v>1053</v>
      </c>
      <c r="C1054" s="3">
        <v>2</v>
      </c>
    </row>
    <row r="1055" spans="1:5" x14ac:dyDescent="0.25">
      <c r="A1055">
        <v>1054</v>
      </c>
      <c r="C1055" s="3">
        <v>2</v>
      </c>
    </row>
    <row r="1056" spans="1:5" x14ac:dyDescent="0.25">
      <c r="A1056">
        <v>1055</v>
      </c>
      <c r="C1056" s="3">
        <v>2</v>
      </c>
    </row>
    <row r="1057" spans="1:5" x14ac:dyDescent="0.25">
      <c r="A1057">
        <v>1056</v>
      </c>
      <c r="B1057" s="2">
        <v>1</v>
      </c>
      <c r="C1057" s="3">
        <v>2</v>
      </c>
    </row>
    <row r="1058" spans="1:5" x14ac:dyDescent="0.25">
      <c r="A1058">
        <v>1057</v>
      </c>
      <c r="B1058" s="2">
        <v>1</v>
      </c>
      <c r="C1058" s="3">
        <v>2</v>
      </c>
    </row>
    <row r="1059" spans="1:5" x14ac:dyDescent="0.25">
      <c r="A1059">
        <v>1058</v>
      </c>
      <c r="B1059" s="2">
        <v>1</v>
      </c>
      <c r="C1059" s="3">
        <v>2</v>
      </c>
    </row>
    <row r="1060" spans="1:5" x14ac:dyDescent="0.25">
      <c r="A1060">
        <v>1059</v>
      </c>
      <c r="B1060" s="2">
        <v>1</v>
      </c>
      <c r="C1060" s="3">
        <v>2</v>
      </c>
    </row>
    <row r="1061" spans="1:5" x14ac:dyDescent="0.25">
      <c r="A1061">
        <v>1060</v>
      </c>
      <c r="B1061" s="2">
        <v>1</v>
      </c>
    </row>
    <row r="1062" spans="1:5" x14ac:dyDescent="0.25">
      <c r="A1062">
        <v>1061</v>
      </c>
      <c r="B1062" s="2">
        <v>1</v>
      </c>
    </row>
    <row r="1063" spans="1:5" x14ac:dyDescent="0.25">
      <c r="A1063">
        <v>1062</v>
      </c>
      <c r="B1063" s="2">
        <v>1</v>
      </c>
    </row>
    <row r="1064" spans="1:5" x14ac:dyDescent="0.25">
      <c r="A1064">
        <v>1063</v>
      </c>
      <c r="B1064" s="2">
        <v>1</v>
      </c>
    </row>
    <row r="1065" spans="1:5" x14ac:dyDescent="0.25">
      <c r="A1065">
        <v>1064</v>
      </c>
      <c r="B1065" s="2">
        <v>1</v>
      </c>
      <c r="E1065" s="5">
        <v>4</v>
      </c>
    </row>
    <row r="1066" spans="1:5" x14ac:dyDescent="0.25">
      <c r="A1066">
        <v>1065</v>
      </c>
      <c r="D1066" s="4">
        <v>3</v>
      </c>
      <c r="E1066" s="5">
        <v>4</v>
      </c>
    </row>
    <row r="1067" spans="1:5" x14ac:dyDescent="0.25">
      <c r="A1067">
        <v>1066</v>
      </c>
      <c r="D1067" s="4">
        <v>3</v>
      </c>
      <c r="E1067" s="5">
        <v>4</v>
      </c>
    </row>
    <row r="1068" spans="1:5" x14ac:dyDescent="0.25">
      <c r="A1068">
        <v>1067</v>
      </c>
      <c r="D1068" s="4">
        <v>3</v>
      </c>
      <c r="E1068" s="5">
        <v>4</v>
      </c>
    </row>
    <row r="1069" spans="1:5" x14ac:dyDescent="0.25">
      <c r="A1069">
        <v>1068</v>
      </c>
      <c r="D1069" s="4">
        <v>3</v>
      </c>
      <c r="E1069" s="5">
        <v>4</v>
      </c>
    </row>
    <row r="1070" spans="1:5" x14ac:dyDescent="0.25">
      <c r="A1070">
        <v>1069</v>
      </c>
      <c r="D1070" s="4">
        <v>3</v>
      </c>
      <c r="E1070" s="5">
        <v>4</v>
      </c>
    </row>
    <row r="1071" spans="1:5" x14ac:dyDescent="0.25">
      <c r="A1071">
        <v>1070</v>
      </c>
      <c r="D1071" s="4">
        <v>3</v>
      </c>
      <c r="E1071" s="5">
        <v>4</v>
      </c>
    </row>
    <row r="1072" spans="1:5" x14ac:dyDescent="0.25">
      <c r="A1072">
        <v>1071</v>
      </c>
      <c r="D1072" s="4">
        <v>3</v>
      </c>
      <c r="E1072" s="5">
        <v>4</v>
      </c>
    </row>
    <row r="1073" spans="1:5" x14ac:dyDescent="0.25">
      <c r="A1073">
        <v>1072</v>
      </c>
      <c r="C1073" s="3">
        <v>2</v>
      </c>
      <c r="D1073" s="4">
        <v>3</v>
      </c>
      <c r="E1073" s="5">
        <v>4</v>
      </c>
    </row>
    <row r="1074" spans="1:5" x14ac:dyDescent="0.25">
      <c r="A1074">
        <v>1073</v>
      </c>
      <c r="C1074" s="3">
        <v>2</v>
      </c>
      <c r="D1074" s="4">
        <v>3</v>
      </c>
    </row>
    <row r="1075" spans="1:5" x14ac:dyDescent="0.25">
      <c r="A1075">
        <v>1074</v>
      </c>
      <c r="C1075" s="3">
        <v>2</v>
      </c>
      <c r="D1075" s="4">
        <v>3</v>
      </c>
    </row>
    <row r="1076" spans="1:5" x14ac:dyDescent="0.25">
      <c r="A1076">
        <v>1075</v>
      </c>
      <c r="C1076" s="3">
        <v>2</v>
      </c>
    </row>
    <row r="1077" spans="1:5" x14ac:dyDescent="0.25">
      <c r="A1077">
        <v>1076</v>
      </c>
      <c r="C1077" s="3">
        <v>2</v>
      </c>
    </row>
    <row r="1078" spans="1:5" x14ac:dyDescent="0.25">
      <c r="A1078">
        <v>1077</v>
      </c>
      <c r="C1078" s="3">
        <v>2</v>
      </c>
    </row>
    <row r="1079" spans="1:5" x14ac:dyDescent="0.25">
      <c r="A1079">
        <v>1078</v>
      </c>
      <c r="C1079" s="3">
        <v>2</v>
      </c>
    </row>
    <row r="1080" spans="1:5" x14ac:dyDescent="0.25">
      <c r="A1080">
        <v>1079</v>
      </c>
      <c r="B1080" s="2">
        <v>1</v>
      </c>
      <c r="C1080" s="3">
        <v>2</v>
      </c>
    </row>
    <row r="1081" spans="1:5" x14ac:dyDescent="0.25">
      <c r="A1081">
        <v>1080</v>
      </c>
      <c r="B1081" s="2">
        <v>1</v>
      </c>
      <c r="C1081" s="3">
        <v>2</v>
      </c>
    </row>
    <row r="1082" spans="1:5" x14ac:dyDescent="0.25">
      <c r="A1082">
        <v>1081</v>
      </c>
      <c r="B1082" s="2">
        <v>1</v>
      </c>
      <c r="C1082" s="3">
        <v>2</v>
      </c>
    </row>
    <row r="1083" spans="1:5" x14ac:dyDescent="0.25">
      <c r="A1083">
        <v>1082</v>
      </c>
      <c r="B1083" s="2">
        <v>1</v>
      </c>
    </row>
    <row r="1084" spans="1:5" x14ac:dyDescent="0.25">
      <c r="A1084">
        <v>1083</v>
      </c>
      <c r="B1084" s="2">
        <v>1</v>
      </c>
    </row>
    <row r="1085" spans="1:5" x14ac:dyDescent="0.25">
      <c r="A1085">
        <v>1084</v>
      </c>
      <c r="B1085" s="2">
        <v>1</v>
      </c>
    </row>
    <row r="1086" spans="1:5" x14ac:dyDescent="0.25">
      <c r="A1086">
        <v>1085</v>
      </c>
      <c r="B1086" s="2">
        <v>1</v>
      </c>
    </row>
    <row r="1087" spans="1:5" x14ac:dyDescent="0.25">
      <c r="A1087">
        <v>1086</v>
      </c>
      <c r="B1087" s="2">
        <v>1</v>
      </c>
    </row>
    <row r="1088" spans="1:5" x14ac:dyDescent="0.25">
      <c r="A1088">
        <v>1087</v>
      </c>
      <c r="B1088" s="2">
        <v>1</v>
      </c>
      <c r="E1088" s="5">
        <v>4</v>
      </c>
    </row>
    <row r="1089" spans="1:5" x14ac:dyDescent="0.25">
      <c r="A1089">
        <v>1088</v>
      </c>
      <c r="D1089" s="4">
        <v>3</v>
      </c>
      <c r="E1089" s="5">
        <v>4</v>
      </c>
    </row>
    <row r="1090" spans="1:5" x14ac:dyDescent="0.25">
      <c r="A1090">
        <v>1089</v>
      </c>
      <c r="D1090" s="4">
        <v>3</v>
      </c>
      <c r="E1090" s="5">
        <v>4</v>
      </c>
    </row>
    <row r="1091" spans="1:5" x14ac:dyDescent="0.25">
      <c r="A1091">
        <v>1090</v>
      </c>
      <c r="D1091" s="4">
        <v>3</v>
      </c>
      <c r="E1091" s="5">
        <v>4</v>
      </c>
    </row>
    <row r="1092" spans="1:5" x14ac:dyDescent="0.25">
      <c r="A1092">
        <v>1091</v>
      </c>
      <c r="D1092" s="4">
        <v>3</v>
      </c>
      <c r="E1092" s="5">
        <v>4</v>
      </c>
    </row>
    <row r="1093" spans="1:5" x14ac:dyDescent="0.25">
      <c r="A1093">
        <v>1092</v>
      </c>
      <c r="D1093" s="4">
        <v>3</v>
      </c>
      <c r="E1093" s="5">
        <v>4</v>
      </c>
    </row>
    <row r="1094" spans="1:5" x14ac:dyDescent="0.25">
      <c r="A1094">
        <v>1093</v>
      </c>
      <c r="C1094" s="3">
        <v>2</v>
      </c>
      <c r="D1094" s="4">
        <v>3</v>
      </c>
      <c r="E1094" s="5">
        <v>4</v>
      </c>
    </row>
    <row r="1095" spans="1:5" x14ac:dyDescent="0.25">
      <c r="A1095">
        <v>1094</v>
      </c>
      <c r="C1095" s="3">
        <v>2</v>
      </c>
      <c r="D1095" s="4">
        <v>3</v>
      </c>
      <c r="E1095" s="5">
        <v>4</v>
      </c>
    </row>
    <row r="1096" spans="1:5" x14ac:dyDescent="0.25">
      <c r="A1096">
        <v>1095</v>
      </c>
      <c r="C1096" s="3">
        <v>2</v>
      </c>
      <c r="D1096" s="4">
        <v>3</v>
      </c>
      <c r="E1096" s="5">
        <v>4</v>
      </c>
    </row>
    <row r="1097" spans="1:5" x14ac:dyDescent="0.25">
      <c r="A1097">
        <v>1096</v>
      </c>
      <c r="C1097" s="3">
        <v>2</v>
      </c>
      <c r="D1097" s="4">
        <v>3</v>
      </c>
      <c r="E1097" s="5">
        <v>4</v>
      </c>
    </row>
    <row r="1098" spans="1:5" x14ac:dyDescent="0.25">
      <c r="A1098">
        <v>1097</v>
      </c>
      <c r="C1098" s="3">
        <v>2</v>
      </c>
      <c r="D1098" s="4">
        <v>3</v>
      </c>
    </row>
    <row r="1099" spans="1:5" x14ac:dyDescent="0.25">
      <c r="A1099">
        <v>1098</v>
      </c>
      <c r="C1099" s="3">
        <v>2</v>
      </c>
      <c r="D1099" s="4">
        <v>3</v>
      </c>
    </row>
    <row r="1100" spans="1:5" x14ac:dyDescent="0.25">
      <c r="A1100">
        <v>1099</v>
      </c>
      <c r="C1100" s="3">
        <v>2</v>
      </c>
    </row>
    <row r="1101" spans="1:5" x14ac:dyDescent="0.25">
      <c r="A1101">
        <v>1100</v>
      </c>
      <c r="B1101" s="2">
        <v>1</v>
      </c>
      <c r="C1101" s="3">
        <v>2</v>
      </c>
    </row>
    <row r="1102" spans="1:5" x14ac:dyDescent="0.25">
      <c r="A1102">
        <v>1101</v>
      </c>
      <c r="B1102" s="2">
        <v>1</v>
      </c>
      <c r="C1102" s="3">
        <v>2</v>
      </c>
    </row>
    <row r="1103" spans="1:5" x14ac:dyDescent="0.25">
      <c r="A1103">
        <v>1102</v>
      </c>
      <c r="B1103" s="2">
        <v>1</v>
      </c>
      <c r="C1103" s="3">
        <v>2</v>
      </c>
    </row>
    <row r="1104" spans="1:5" x14ac:dyDescent="0.25">
      <c r="A1104">
        <v>1103</v>
      </c>
      <c r="B1104" s="2">
        <v>1</v>
      </c>
      <c r="C1104" s="3">
        <v>2</v>
      </c>
    </row>
    <row r="1105" spans="1:6" x14ac:dyDescent="0.25">
      <c r="A1105">
        <v>1104</v>
      </c>
      <c r="B1105" s="2">
        <v>1</v>
      </c>
    </row>
    <row r="1106" spans="1:6" x14ac:dyDescent="0.25">
      <c r="A1106">
        <v>1105</v>
      </c>
      <c r="B1106" s="2">
        <v>1</v>
      </c>
    </row>
    <row r="1107" spans="1:6" x14ac:dyDescent="0.25">
      <c r="A1107">
        <v>1106</v>
      </c>
      <c r="B1107" s="2">
        <v>1</v>
      </c>
    </row>
    <row r="1108" spans="1:6" x14ac:dyDescent="0.25">
      <c r="A1108">
        <v>1107</v>
      </c>
      <c r="B1108" s="2">
        <v>1</v>
      </c>
    </row>
    <row r="1109" spans="1:6" x14ac:dyDescent="0.25">
      <c r="A1109">
        <v>1108</v>
      </c>
      <c r="B1109" s="2">
        <v>1</v>
      </c>
    </row>
    <row r="1110" spans="1:6" x14ac:dyDescent="0.25">
      <c r="A1110">
        <v>1109</v>
      </c>
      <c r="B1110" s="2">
        <v>1</v>
      </c>
    </row>
    <row r="1111" spans="1:6" x14ac:dyDescent="0.25">
      <c r="A1111">
        <v>1110</v>
      </c>
      <c r="B1111" s="2">
        <v>1</v>
      </c>
      <c r="E1111" s="5">
        <v>4</v>
      </c>
    </row>
    <row r="1112" spans="1:6" x14ac:dyDescent="0.25">
      <c r="A1112">
        <v>1111</v>
      </c>
      <c r="B1112" s="2">
        <v>1</v>
      </c>
      <c r="E1112" s="5">
        <v>4</v>
      </c>
    </row>
    <row r="1113" spans="1:6" x14ac:dyDescent="0.25">
      <c r="A1113">
        <v>1112</v>
      </c>
      <c r="B1113" s="2">
        <v>1</v>
      </c>
      <c r="E1113" s="5">
        <v>4</v>
      </c>
    </row>
    <row r="1114" spans="1:6" x14ac:dyDescent="0.25">
      <c r="A1114">
        <v>1113</v>
      </c>
      <c r="D1114" s="4">
        <v>3</v>
      </c>
      <c r="E1114" s="5">
        <v>4</v>
      </c>
    </row>
    <row r="1115" spans="1:6" x14ac:dyDescent="0.25">
      <c r="A1115">
        <v>1114</v>
      </c>
      <c r="D1115" s="4">
        <v>3</v>
      </c>
      <c r="E1115" s="5">
        <v>4</v>
      </c>
      <c r="F1115" t="s">
        <v>22</v>
      </c>
    </row>
    <row r="1116" spans="1:6" x14ac:dyDescent="0.25">
      <c r="A1116">
        <v>1115</v>
      </c>
    </row>
    <row r="1117" spans="1:6" x14ac:dyDescent="0.25">
      <c r="A1117">
        <v>1116</v>
      </c>
      <c r="F1117" t="s">
        <v>22</v>
      </c>
    </row>
    <row r="1118" spans="1:6" x14ac:dyDescent="0.25">
      <c r="A1118">
        <v>1117</v>
      </c>
      <c r="C1118" s="3">
        <v>2</v>
      </c>
    </row>
    <row r="1119" spans="1:6" x14ac:dyDescent="0.25">
      <c r="A1119">
        <v>1118</v>
      </c>
      <c r="C1119" s="3">
        <v>2</v>
      </c>
    </row>
    <row r="1120" spans="1:6" x14ac:dyDescent="0.25">
      <c r="A1120">
        <v>1119</v>
      </c>
      <c r="C1120" s="3">
        <v>2</v>
      </c>
    </row>
    <row r="1121" spans="1:5" x14ac:dyDescent="0.25">
      <c r="A1121">
        <v>1120</v>
      </c>
      <c r="C1121" s="3">
        <v>2</v>
      </c>
    </row>
    <row r="1122" spans="1:5" x14ac:dyDescent="0.25">
      <c r="A1122">
        <v>1121</v>
      </c>
      <c r="C1122" s="3">
        <v>2</v>
      </c>
      <c r="D1122" s="4">
        <v>3</v>
      </c>
    </row>
    <row r="1123" spans="1:5" x14ac:dyDescent="0.25">
      <c r="A1123">
        <v>1122</v>
      </c>
      <c r="C1123" s="3">
        <v>2</v>
      </c>
      <c r="D1123" s="4">
        <v>3</v>
      </c>
    </row>
    <row r="1124" spans="1:5" x14ac:dyDescent="0.25">
      <c r="A1124">
        <v>1123</v>
      </c>
      <c r="C1124" s="3">
        <v>2</v>
      </c>
      <c r="D1124" s="4">
        <v>3</v>
      </c>
    </row>
    <row r="1125" spans="1:5" x14ac:dyDescent="0.25">
      <c r="A1125">
        <v>1124</v>
      </c>
      <c r="C1125" s="3">
        <v>2</v>
      </c>
      <c r="D1125" s="4">
        <v>3</v>
      </c>
    </row>
    <row r="1126" spans="1:5" x14ac:dyDescent="0.25">
      <c r="A1126">
        <v>1125</v>
      </c>
      <c r="C1126" s="3">
        <v>2</v>
      </c>
      <c r="D1126" s="4">
        <v>3</v>
      </c>
    </row>
    <row r="1127" spans="1:5" x14ac:dyDescent="0.25">
      <c r="A1127">
        <v>1126</v>
      </c>
      <c r="C1127" s="3">
        <v>2</v>
      </c>
      <c r="D1127" s="4">
        <v>3</v>
      </c>
    </row>
    <row r="1128" spans="1:5" x14ac:dyDescent="0.25">
      <c r="A1128">
        <v>1127</v>
      </c>
      <c r="C1128" s="3">
        <v>2</v>
      </c>
      <c r="D1128" s="4">
        <v>3</v>
      </c>
    </row>
    <row r="1129" spans="1:5" x14ac:dyDescent="0.25">
      <c r="A1129">
        <v>1128</v>
      </c>
      <c r="C1129" s="3">
        <v>2</v>
      </c>
      <c r="D1129" s="4">
        <v>3</v>
      </c>
    </row>
    <row r="1130" spans="1:5" x14ac:dyDescent="0.25">
      <c r="A1130">
        <v>1129</v>
      </c>
      <c r="C1130" s="3">
        <v>2</v>
      </c>
      <c r="D1130" s="4">
        <v>3</v>
      </c>
    </row>
    <row r="1131" spans="1:5" x14ac:dyDescent="0.25">
      <c r="A1131">
        <v>1130</v>
      </c>
      <c r="C1131" s="3">
        <v>2</v>
      </c>
      <c r="D1131" s="4">
        <v>3</v>
      </c>
    </row>
    <row r="1132" spans="1:5" x14ac:dyDescent="0.25">
      <c r="A1132">
        <v>1131</v>
      </c>
      <c r="D1132" s="4">
        <v>3</v>
      </c>
      <c r="E1132" s="5">
        <v>4</v>
      </c>
    </row>
    <row r="1133" spans="1:5" x14ac:dyDescent="0.25">
      <c r="A1133">
        <v>1132</v>
      </c>
      <c r="D1133" s="4">
        <v>3</v>
      </c>
      <c r="E1133" s="5">
        <v>4</v>
      </c>
    </row>
    <row r="1134" spans="1:5" x14ac:dyDescent="0.25">
      <c r="A1134">
        <v>1133</v>
      </c>
      <c r="D1134" s="4">
        <v>3</v>
      </c>
      <c r="E1134" s="5">
        <v>4</v>
      </c>
    </row>
    <row r="1135" spans="1:5" x14ac:dyDescent="0.25">
      <c r="A1135">
        <v>1134</v>
      </c>
      <c r="E1135" s="5">
        <v>4</v>
      </c>
    </row>
    <row r="1136" spans="1:5" x14ac:dyDescent="0.25">
      <c r="A1136">
        <v>1135</v>
      </c>
      <c r="E1136" s="5">
        <v>4</v>
      </c>
    </row>
    <row r="1137" spans="1:5" x14ac:dyDescent="0.25">
      <c r="A1137">
        <v>1136</v>
      </c>
      <c r="B1137" s="2">
        <v>1</v>
      </c>
      <c r="E1137" s="5">
        <v>4</v>
      </c>
    </row>
    <row r="1138" spans="1:5" x14ac:dyDescent="0.25">
      <c r="A1138">
        <v>1137</v>
      </c>
      <c r="B1138" s="2">
        <v>1</v>
      </c>
      <c r="E1138" s="5">
        <v>4</v>
      </c>
    </row>
    <row r="1139" spans="1:5" x14ac:dyDescent="0.25">
      <c r="A1139">
        <v>1138</v>
      </c>
      <c r="B1139" s="2">
        <v>1</v>
      </c>
      <c r="E1139" s="5">
        <v>4</v>
      </c>
    </row>
    <row r="1140" spans="1:5" x14ac:dyDescent="0.25">
      <c r="A1140">
        <v>1139</v>
      </c>
      <c r="B1140" s="2">
        <v>1</v>
      </c>
      <c r="E1140" s="5">
        <v>4</v>
      </c>
    </row>
    <row r="1141" spans="1:5" x14ac:dyDescent="0.25">
      <c r="A1141">
        <v>1140</v>
      </c>
      <c r="B1141" s="2">
        <v>1</v>
      </c>
      <c r="E1141" s="5">
        <v>4</v>
      </c>
    </row>
    <row r="1142" spans="1:5" x14ac:dyDescent="0.25">
      <c r="A1142">
        <v>1141</v>
      </c>
      <c r="B1142" s="2">
        <v>1</v>
      </c>
      <c r="E1142" s="5">
        <v>4</v>
      </c>
    </row>
    <row r="1143" spans="1:5" x14ac:dyDescent="0.25">
      <c r="A1143">
        <v>1142</v>
      </c>
      <c r="B1143" s="2">
        <v>1</v>
      </c>
    </row>
    <row r="1144" spans="1:5" x14ac:dyDescent="0.25">
      <c r="A1144">
        <v>1143</v>
      </c>
      <c r="B1144" s="2">
        <v>1</v>
      </c>
    </row>
    <row r="1145" spans="1:5" x14ac:dyDescent="0.25">
      <c r="A1145">
        <v>1144</v>
      </c>
      <c r="B1145" s="2">
        <v>1</v>
      </c>
    </row>
    <row r="1146" spans="1:5" x14ac:dyDescent="0.25">
      <c r="A1146">
        <v>1145</v>
      </c>
      <c r="B1146" s="2">
        <v>1</v>
      </c>
    </row>
    <row r="1147" spans="1:5" x14ac:dyDescent="0.25">
      <c r="A1147">
        <v>1146</v>
      </c>
      <c r="B1147" s="2">
        <v>1</v>
      </c>
      <c r="C1147" s="3">
        <v>2</v>
      </c>
    </row>
    <row r="1148" spans="1:5" x14ac:dyDescent="0.25">
      <c r="A1148">
        <v>1147</v>
      </c>
      <c r="B1148" s="2">
        <v>1</v>
      </c>
      <c r="C1148" s="3">
        <v>2</v>
      </c>
    </row>
    <row r="1149" spans="1:5" x14ac:dyDescent="0.25">
      <c r="A1149">
        <v>1148</v>
      </c>
      <c r="C1149" s="3">
        <v>2</v>
      </c>
    </row>
    <row r="1150" spans="1:5" x14ac:dyDescent="0.25">
      <c r="A1150">
        <v>1149</v>
      </c>
      <c r="C1150" s="3">
        <v>2</v>
      </c>
    </row>
    <row r="1151" spans="1:5" x14ac:dyDescent="0.25">
      <c r="A1151">
        <v>1150</v>
      </c>
      <c r="C1151" s="3">
        <v>2</v>
      </c>
      <c r="D1151" s="4">
        <v>3</v>
      </c>
    </row>
    <row r="1152" spans="1:5" x14ac:dyDescent="0.25">
      <c r="A1152">
        <v>1151</v>
      </c>
      <c r="C1152" s="3">
        <v>2</v>
      </c>
      <c r="D1152" s="4">
        <v>3</v>
      </c>
    </row>
    <row r="1153" spans="1:5" x14ac:dyDescent="0.25">
      <c r="A1153">
        <v>1152</v>
      </c>
      <c r="C1153" s="3">
        <v>2</v>
      </c>
      <c r="D1153" s="4">
        <v>3</v>
      </c>
    </row>
    <row r="1154" spans="1:5" x14ac:dyDescent="0.25">
      <c r="A1154">
        <v>1153</v>
      </c>
      <c r="C1154" s="3">
        <v>2</v>
      </c>
      <c r="D1154" s="4">
        <v>3</v>
      </c>
    </row>
    <row r="1155" spans="1:5" x14ac:dyDescent="0.25">
      <c r="A1155">
        <v>1154</v>
      </c>
      <c r="C1155" s="3">
        <v>2</v>
      </c>
      <c r="D1155" s="4">
        <v>3</v>
      </c>
    </row>
    <row r="1156" spans="1:5" x14ac:dyDescent="0.25">
      <c r="A1156">
        <v>1155</v>
      </c>
      <c r="C1156" s="3">
        <v>2</v>
      </c>
      <c r="D1156" s="4">
        <v>3</v>
      </c>
      <c r="E1156" s="5">
        <v>4</v>
      </c>
    </row>
    <row r="1157" spans="1:5" x14ac:dyDescent="0.25">
      <c r="A1157">
        <v>1156</v>
      </c>
      <c r="D1157" s="4">
        <v>3</v>
      </c>
      <c r="E1157" s="5">
        <v>4</v>
      </c>
    </row>
    <row r="1158" spans="1:5" x14ac:dyDescent="0.25">
      <c r="A1158">
        <v>1157</v>
      </c>
      <c r="D1158" s="4">
        <v>3</v>
      </c>
      <c r="E1158" s="5">
        <v>4</v>
      </c>
    </row>
    <row r="1159" spans="1:5" x14ac:dyDescent="0.25">
      <c r="A1159">
        <v>1158</v>
      </c>
      <c r="D1159" s="4">
        <v>3</v>
      </c>
      <c r="E1159" s="5">
        <v>4</v>
      </c>
    </row>
    <row r="1160" spans="1:5" x14ac:dyDescent="0.25">
      <c r="A1160">
        <v>1159</v>
      </c>
      <c r="D1160" s="4">
        <v>3</v>
      </c>
      <c r="E1160" s="5">
        <v>4</v>
      </c>
    </row>
    <row r="1161" spans="1:5" x14ac:dyDescent="0.25">
      <c r="A1161">
        <v>1160</v>
      </c>
      <c r="D1161" s="4">
        <v>3</v>
      </c>
      <c r="E1161" s="5">
        <v>4</v>
      </c>
    </row>
    <row r="1162" spans="1:5" x14ac:dyDescent="0.25">
      <c r="A1162">
        <v>1161</v>
      </c>
      <c r="B1162" s="2">
        <v>1</v>
      </c>
      <c r="E1162" s="5">
        <v>4</v>
      </c>
    </row>
    <row r="1163" spans="1:5" x14ac:dyDescent="0.25">
      <c r="A1163">
        <v>1162</v>
      </c>
      <c r="B1163" s="2">
        <v>1</v>
      </c>
      <c r="E1163" s="5">
        <v>4</v>
      </c>
    </row>
    <row r="1164" spans="1:5" x14ac:dyDescent="0.25">
      <c r="A1164">
        <v>1163</v>
      </c>
      <c r="B1164" s="2">
        <v>1</v>
      </c>
      <c r="E1164" s="5">
        <v>4</v>
      </c>
    </row>
    <row r="1165" spans="1:5" x14ac:dyDescent="0.25">
      <c r="A1165">
        <v>1164</v>
      </c>
      <c r="B1165" s="2">
        <v>1</v>
      </c>
    </row>
    <row r="1166" spans="1:5" x14ac:dyDescent="0.25">
      <c r="A1166">
        <v>1165</v>
      </c>
      <c r="B1166" s="2">
        <v>1</v>
      </c>
    </row>
    <row r="1167" spans="1:5" x14ac:dyDescent="0.25">
      <c r="A1167">
        <v>1166</v>
      </c>
      <c r="B1167" s="2">
        <v>1</v>
      </c>
    </row>
    <row r="1168" spans="1:5" x14ac:dyDescent="0.25">
      <c r="A1168">
        <v>1167</v>
      </c>
      <c r="B1168" s="2">
        <v>1</v>
      </c>
    </row>
    <row r="1169" spans="1:5" x14ac:dyDescent="0.25">
      <c r="A1169">
        <v>1168</v>
      </c>
      <c r="B1169" s="2">
        <v>1</v>
      </c>
    </row>
    <row r="1170" spans="1:5" x14ac:dyDescent="0.25">
      <c r="A1170">
        <v>1169</v>
      </c>
      <c r="B1170" s="2">
        <v>1</v>
      </c>
      <c r="C1170" s="3">
        <v>2</v>
      </c>
    </row>
    <row r="1171" spans="1:5" x14ac:dyDescent="0.25">
      <c r="A1171">
        <v>1170</v>
      </c>
      <c r="B1171" s="2">
        <v>1</v>
      </c>
      <c r="C1171" s="3">
        <v>2</v>
      </c>
    </row>
    <row r="1172" spans="1:5" x14ac:dyDescent="0.25">
      <c r="A1172">
        <v>1171</v>
      </c>
      <c r="B1172" s="2">
        <v>1</v>
      </c>
      <c r="C1172" s="3">
        <v>2</v>
      </c>
    </row>
    <row r="1173" spans="1:5" x14ac:dyDescent="0.25">
      <c r="A1173">
        <v>1172</v>
      </c>
      <c r="C1173" s="3">
        <v>2</v>
      </c>
    </row>
    <row r="1174" spans="1:5" x14ac:dyDescent="0.25">
      <c r="A1174">
        <v>1173</v>
      </c>
      <c r="C1174" s="3">
        <v>2</v>
      </c>
    </row>
    <row r="1175" spans="1:5" x14ac:dyDescent="0.25">
      <c r="A1175">
        <v>1174</v>
      </c>
      <c r="C1175" s="3">
        <v>2</v>
      </c>
    </row>
    <row r="1176" spans="1:5" x14ac:dyDescent="0.25">
      <c r="A1176">
        <v>1175</v>
      </c>
      <c r="C1176" s="3">
        <v>2</v>
      </c>
      <c r="D1176" s="4">
        <v>3</v>
      </c>
    </row>
    <row r="1177" spans="1:5" x14ac:dyDescent="0.25">
      <c r="A1177">
        <v>1176</v>
      </c>
      <c r="C1177" s="3">
        <v>2</v>
      </c>
      <c r="D1177" s="4">
        <v>3</v>
      </c>
    </row>
    <row r="1178" spans="1:5" x14ac:dyDescent="0.25">
      <c r="A1178">
        <v>1177</v>
      </c>
      <c r="C1178" s="3">
        <v>2</v>
      </c>
      <c r="D1178" s="4">
        <v>3</v>
      </c>
      <c r="E1178" s="5">
        <v>4</v>
      </c>
    </row>
    <row r="1179" spans="1:5" x14ac:dyDescent="0.25">
      <c r="A1179">
        <v>1178</v>
      </c>
      <c r="C1179" s="3">
        <v>2</v>
      </c>
      <c r="D1179" s="4">
        <v>3</v>
      </c>
      <c r="E1179" s="5">
        <v>4</v>
      </c>
    </row>
    <row r="1180" spans="1:5" x14ac:dyDescent="0.25">
      <c r="A1180">
        <v>1179</v>
      </c>
      <c r="D1180" s="4">
        <v>3</v>
      </c>
      <c r="E1180" s="5">
        <v>4</v>
      </c>
    </row>
    <row r="1181" spans="1:5" x14ac:dyDescent="0.25">
      <c r="A1181">
        <v>1180</v>
      </c>
      <c r="D1181" s="4">
        <v>3</v>
      </c>
      <c r="E1181" s="5">
        <v>4</v>
      </c>
    </row>
    <row r="1182" spans="1:5" x14ac:dyDescent="0.25">
      <c r="A1182">
        <v>1181</v>
      </c>
      <c r="D1182" s="4">
        <v>3</v>
      </c>
      <c r="E1182" s="5">
        <v>4</v>
      </c>
    </row>
    <row r="1183" spans="1:5" x14ac:dyDescent="0.25">
      <c r="A1183">
        <v>1182</v>
      </c>
      <c r="D1183" s="4">
        <v>3</v>
      </c>
      <c r="E1183" s="5">
        <v>4</v>
      </c>
    </row>
    <row r="1184" spans="1:5" x14ac:dyDescent="0.25">
      <c r="A1184">
        <v>1183</v>
      </c>
      <c r="D1184" s="4">
        <v>3</v>
      </c>
      <c r="E1184" s="5">
        <v>4</v>
      </c>
    </row>
    <row r="1185" spans="1:5" x14ac:dyDescent="0.25">
      <c r="A1185">
        <v>1184</v>
      </c>
      <c r="D1185" s="4">
        <v>3</v>
      </c>
      <c r="E1185" s="5">
        <v>4</v>
      </c>
    </row>
    <row r="1186" spans="1:5" x14ac:dyDescent="0.25">
      <c r="A1186">
        <v>1185</v>
      </c>
      <c r="B1186" s="2">
        <v>1</v>
      </c>
      <c r="E1186" s="5">
        <v>4</v>
      </c>
    </row>
    <row r="1187" spans="1:5" x14ac:dyDescent="0.25">
      <c r="A1187">
        <v>1186</v>
      </c>
      <c r="B1187" s="2">
        <v>1</v>
      </c>
    </row>
    <row r="1188" spans="1:5" x14ac:dyDescent="0.25">
      <c r="A1188">
        <v>1187</v>
      </c>
      <c r="B1188" s="2">
        <v>1</v>
      </c>
    </row>
    <row r="1189" spans="1:5" x14ac:dyDescent="0.25">
      <c r="A1189">
        <v>1188</v>
      </c>
      <c r="B1189" s="2">
        <v>1</v>
      </c>
    </row>
    <row r="1190" spans="1:5" x14ac:dyDescent="0.25">
      <c r="A1190">
        <v>1189</v>
      </c>
      <c r="B1190" s="2">
        <v>1</v>
      </c>
    </row>
    <row r="1191" spans="1:5" x14ac:dyDescent="0.25">
      <c r="A1191">
        <v>1190</v>
      </c>
      <c r="B1191" s="2">
        <v>1</v>
      </c>
    </row>
    <row r="1192" spans="1:5" x14ac:dyDescent="0.25">
      <c r="A1192">
        <v>1191</v>
      </c>
      <c r="B1192" s="2">
        <v>1</v>
      </c>
    </row>
    <row r="1193" spans="1:5" x14ac:dyDescent="0.25">
      <c r="A1193">
        <v>1192</v>
      </c>
      <c r="B1193" s="2">
        <v>1</v>
      </c>
      <c r="C1193" s="3">
        <v>2</v>
      </c>
    </row>
    <row r="1194" spans="1:5" x14ac:dyDescent="0.25">
      <c r="A1194">
        <v>1193</v>
      </c>
      <c r="B1194" s="2">
        <v>1</v>
      </c>
      <c r="C1194" s="3">
        <v>2</v>
      </c>
    </row>
    <row r="1195" spans="1:5" x14ac:dyDescent="0.25">
      <c r="A1195">
        <v>1194</v>
      </c>
      <c r="B1195" s="2">
        <v>1</v>
      </c>
      <c r="C1195" s="3">
        <v>2</v>
      </c>
    </row>
    <row r="1196" spans="1:5" x14ac:dyDescent="0.25">
      <c r="A1196">
        <v>1195</v>
      </c>
      <c r="C1196" s="3">
        <v>2</v>
      </c>
    </row>
    <row r="1197" spans="1:5" x14ac:dyDescent="0.25">
      <c r="A1197">
        <v>1196</v>
      </c>
      <c r="C1197" s="3">
        <v>2</v>
      </c>
    </row>
    <row r="1198" spans="1:5" x14ac:dyDescent="0.25">
      <c r="A1198">
        <v>1197</v>
      </c>
      <c r="C1198" s="3">
        <v>2</v>
      </c>
    </row>
    <row r="1199" spans="1:5" x14ac:dyDescent="0.25">
      <c r="A1199">
        <v>1198</v>
      </c>
      <c r="C1199" s="3">
        <v>2</v>
      </c>
    </row>
    <row r="1200" spans="1:5" x14ac:dyDescent="0.25">
      <c r="A1200">
        <v>1199</v>
      </c>
      <c r="C1200" s="3">
        <v>2</v>
      </c>
      <c r="D1200" s="4">
        <v>3</v>
      </c>
    </row>
    <row r="1201" spans="1:5" x14ac:dyDescent="0.25">
      <c r="A1201">
        <v>1200</v>
      </c>
      <c r="D1201" s="4">
        <v>3</v>
      </c>
      <c r="E1201" s="5">
        <v>4</v>
      </c>
    </row>
    <row r="1202" spans="1:5" x14ac:dyDescent="0.25">
      <c r="A1202">
        <v>1201</v>
      </c>
      <c r="D1202" s="4">
        <v>3</v>
      </c>
      <c r="E1202" s="5">
        <v>4</v>
      </c>
    </row>
    <row r="1203" spans="1:5" x14ac:dyDescent="0.25">
      <c r="A1203">
        <v>1202</v>
      </c>
      <c r="D1203" s="4">
        <v>3</v>
      </c>
      <c r="E1203" s="5">
        <v>4</v>
      </c>
    </row>
    <row r="1204" spans="1:5" x14ac:dyDescent="0.25">
      <c r="A1204">
        <v>1203</v>
      </c>
      <c r="D1204" s="4">
        <v>3</v>
      </c>
      <c r="E1204" s="5">
        <v>4</v>
      </c>
    </row>
    <row r="1205" spans="1:5" x14ac:dyDescent="0.25">
      <c r="A1205">
        <v>1204</v>
      </c>
      <c r="D1205" s="4">
        <v>3</v>
      </c>
      <c r="E1205" s="5">
        <v>4</v>
      </c>
    </row>
    <row r="1206" spans="1:5" x14ac:dyDescent="0.25">
      <c r="A1206">
        <v>1205</v>
      </c>
      <c r="D1206" s="4">
        <v>3</v>
      </c>
      <c r="E1206" s="5">
        <v>4</v>
      </c>
    </row>
    <row r="1207" spans="1:5" x14ac:dyDescent="0.25">
      <c r="A1207">
        <v>1206</v>
      </c>
      <c r="D1207" s="4">
        <v>3</v>
      </c>
      <c r="E1207" s="5">
        <v>4</v>
      </c>
    </row>
    <row r="1208" spans="1:5" x14ac:dyDescent="0.25">
      <c r="A1208">
        <v>1207</v>
      </c>
      <c r="D1208" s="4">
        <v>3</v>
      </c>
      <c r="E1208" s="5">
        <v>4</v>
      </c>
    </row>
    <row r="1209" spans="1:5" x14ac:dyDescent="0.25">
      <c r="A1209">
        <v>1208</v>
      </c>
      <c r="B1209" s="2">
        <v>1</v>
      </c>
    </row>
    <row r="1210" spans="1:5" x14ac:dyDescent="0.25">
      <c r="A1210">
        <v>1209</v>
      </c>
      <c r="B1210" s="2">
        <v>1</v>
      </c>
    </row>
    <row r="1211" spans="1:5" x14ac:dyDescent="0.25">
      <c r="A1211">
        <v>1210</v>
      </c>
      <c r="B1211" s="2">
        <v>1</v>
      </c>
    </row>
    <row r="1212" spans="1:5" x14ac:dyDescent="0.25">
      <c r="A1212">
        <v>1211</v>
      </c>
      <c r="B1212" s="2">
        <v>1</v>
      </c>
    </row>
    <row r="1213" spans="1:5" x14ac:dyDescent="0.25">
      <c r="A1213">
        <v>1212</v>
      </c>
      <c r="B1213" s="2">
        <v>1</v>
      </c>
    </row>
    <row r="1214" spans="1:5" x14ac:dyDescent="0.25">
      <c r="A1214">
        <v>1213</v>
      </c>
      <c r="B1214" s="2">
        <v>1</v>
      </c>
      <c r="C1214" s="3">
        <v>2</v>
      </c>
    </row>
    <row r="1215" spans="1:5" x14ac:dyDescent="0.25">
      <c r="A1215">
        <v>1214</v>
      </c>
      <c r="B1215" s="2">
        <v>1</v>
      </c>
      <c r="C1215" s="3">
        <v>2</v>
      </c>
    </row>
    <row r="1216" spans="1:5" x14ac:dyDescent="0.25">
      <c r="A1216">
        <v>1215</v>
      </c>
      <c r="B1216" s="2">
        <v>1</v>
      </c>
      <c r="C1216" s="3">
        <v>2</v>
      </c>
    </row>
    <row r="1217" spans="1:5" x14ac:dyDescent="0.25">
      <c r="A1217">
        <v>1216</v>
      </c>
      <c r="C1217" s="3">
        <v>2</v>
      </c>
    </row>
    <row r="1218" spans="1:5" x14ac:dyDescent="0.25">
      <c r="A1218">
        <v>1217</v>
      </c>
      <c r="C1218" s="3">
        <v>2</v>
      </c>
    </row>
    <row r="1219" spans="1:5" x14ac:dyDescent="0.25">
      <c r="A1219">
        <v>1218</v>
      </c>
      <c r="C1219" s="3">
        <v>2</v>
      </c>
    </row>
    <row r="1220" spans="1:5" x14ac:dyDescent="0.25">
      <c r="A1220">
        <v>1219</v>
      </c>
      <c r="C1220" s="3">
        <v>2</v>
      </c>
    </row>
    <row r="1221" spans="1:5" x14ac:dyDescent="0.25">
      <c r="A1221">
        <v>1220</v>
      </c>
      <c r="C1221" s="3">
        <v>2</v>
      </c>
    </row>
    <row r="1222" spans="1:5" x14ac:dyDescent="0.25">
      <c r="A1222">
        <v>1221</v>
      </c>
      <c r="C1222" s="3">
        <v>2</v>
      </c>
      <c r="D1222" s="4">
        <v>3</v>
      </c>
    </row>
    <row r="1223" spans="1:5" x14ac:dyDescent="0.25">
      <c r="A1223">
        <v>1222</v>
      </c>
      <c r="D1223" s="4">
        <v>3</v>
      </c>
      <c r="E1223" s="5">
        <v>4</v>
      </c>
    </row>
    <row r="1224" spans="1:5" x14ac:dyDescent="0.25">
      <c r="A1224">
        <v>1223</v>
      </c>
      <c r="D1224" s="4">
        <v>3</v>
      </c>
      <c r="E1224" s="5">
        <v>4</v>
      </c>
    </row>
    <row r="1225" spans="1:5" x14ac:dyDescent="0.25">
      <c r="A1225">
        <v>1224</v>
      </c>
      <c r="D1225" s="4">
        <v>3</v>
      </c>
      <c r="E1225" s="5">
        <v>4</v>
      </c>
    </row>
    <row r="1226" spans="1:5" x14ac:dyDescent="0.25">
      <c r="A1226">
        <v>1225</v>
      </c>
      <c r="D1226" s="4">
        <v>3</v>
      </c>
      <c r="E1226" s="5">
        <v>4</v>
      </c>
    </row>
    <row r="1227" spans="1:5" x14ac:dyDescent="0.25">
      <c r="A1227">
        <v>1226</v>
      </c>
      <c r="D1227" s="4">
        <v>3</v>
      </c>
      <c r="E1227" s="5">
        <v>4</v>
      </c>
    </row>
    <row r="1228" spans="1:5" x14ac:dyDescent="0.25">
      <c r="A1228">
        <v>1227</v>
      </c>
      <c r="D1228" s="4">
        <v>3</v>
      </c>
      <c r="E1228" s="5">
        <v>4</v>
      </c>
    </row>
    <row r="1229" spans="1:5" x14ac:dyDescent="0.25">
      <c r="A1229">
        <v>1228</v>
      </c>
      <c r="D1229" s="4">
        <v>3</v>
      </c>
      <c r="E1229" s="5">
        <v>4</v>
      </c>
    </row>
    <row r="1230" spans="1:5" x14ac:dyDescent="0.25">
      <c r="A1230">
        <v>1229</v>
      </c>
      <c r="D1230" s="4">
        <v>3</v>
      </c>
      <c r="E1230" s="5">
        <v>4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</row>
    <row r="1235" spans="1:5" x14ac:dyDescent="0.25">
      <c r="A1235">
        <v>1234</v>
      </c>
      <c r="B1235" s="2">
        <v>1</v>
      </c>
    </row>
    <row r="1236" spans="1:5" x14ac:dyDescent="0.25">
      <c r="A1236">
        <v>1235</v>
      </c>
      <c r="B1236" s="2">
        <v>1</v>
      </c>
      <c r="C1236" s="3">
        <v>2</v>
      </c>
    </row>
    <row r="1237" spans="1:5" x14ac:dyDescent="0.25">
      <c r="A1237">
        <v>1236</v>
      </c>
      <c r="B1237" s="2">
        <v>1</v>
      </c>
      <c r="C1237" s="3">
        <v>2</v>
      </c>
    </row>
    <row r="1238" spans="1:5" x14ac:dyDescent="0.25">
      <c r="A1238">
        <v>1237</v>
      </c>
      <c r="B1238" s="2">
        <v>1</v>
      </c>
      <c r="C1238" s="3">
        <v>2</v>
      </c>
    </row>
    <row r="1239" spans="1:5" x14ac:dyDescent="0.25">
      <c r="A1239">
        <v>1238</v>
      </c>
      <c r="B1239" s="2">
        <v>1</v>
      </c>
      <c r="C1239" s="3">
        <v>2</v>
      </c>
    </row>
    <row r="1240" spans="1:5" x14ac:dyDescent="0.25">
      <c r="A1240">
        <v>1239</v>
      </c>
      <c r="C1240" s="3">
        <v>2</v>
      </c>
    </row>
    <row r="1241" spans="1:5" x14ac:dyDescent="0.25">
      <c r="A1241">
        <v>1240</v>
      </c>
      <c r="C1241" s="3">
        <v>2</v>
      </c>
    </row>
    <row r="1242" spans="1:5" x14ac:dyDescent="0.25">
      <c r="A1242">
        <v>1241</v>
      </c>
      <c r="C1242" s="3">
        <v>2</v>
      </c>
    </row>
    <row r="1243" spans="1:5" x14ac:dyDescent="0.25">
      <c r="A1243">
        <v>1242</v>
      </c>
      <c r="C1243" s="3">
        <v>2</v>
      </c>
    </row>
    <row r="1244" spans="1:5" x14ac:dyDescent="0.25">
      <c r="A1244">
        <v>1243</v>
      </c>
      <c r="D1244" s="4">
        <v>3</v>
      </c>
      <c r="E1244" s="5">
        <v>4</v>
      </c>
    </row>
    <row r="1245" spans="1:5" x14ac:dyDescent="0.25">
      <c r="A1245">
        <v>1244</v>
      </c>
      <c r="D1245" s="4">
        <v>3</v>
      </c>
      <c r="E1245" s="5">
        <v>4</v>
      </c>
    </row>
    <row r="1246" spans="1:5" x14ac:dyDescent="0.25">
      <c r="A1246">
        <v>1245</v>
      </c>
      <c r="D1246" s="4">
        <v>3</v>
      </c>
      <c r="E1246" s="5">
        <v>4</v>
      </c>
    </row>
    <row r="1247" spans="1:5" x14ac:dyDescent="0.25">
      <c r="A1247">
        <v>1246</v>
      </c>
      <c r="D1247" s="4">
        <v>3</v>
      </c>
      <c r="E1247" s="5">
        <v>4</v>
      </c>
    </row>
    <row r="1248" spans="1:5" x14ac:dyDescent="0.25">
      <c r="A1248">
        <v>1247</v>
      </c>
      <c r="D1248" s="4">
        <v>3</v>
      </c>
      <c r="E1248" s="5">
        <v>4</v>
      </c>
    </row>
    <row r="1249" spans="1:5" x14ac:dyDescent="0.25">
      <c r="A1249">
        <v>1248</v>
      </c>
      <c r="D1249" s="4">
        <v>3</v>
      </c>
      <c r="E1249" s="5">
        <v>4</v>
      </c>
    </row>
    <row r="1250" spans="1:5" x14ac:dyDescent="0.25">
      <c r="A1250">
        <v>1249</v>
      </c>
      <c r="D1250" s="4">
        <v>3</v>
      </c>
      <c r="E1250" s="5">
        <v>4</v>
      </c>
    </row>
    <row r="1251" spans="1:5" x14ac:dyDescent="0.25">
      <c r="A1251">
        <v>1250</v>
      </c>
      <c r="D1251" s="4">
        <v>3</v>
      </c>
      <c r="E1251" s="5">
        <v>4</v>
      </c>
    </row>
    <row r="1252" spans="1:5" x14ac:dyDescent="0.25">
      <c r="A1252">
        <v>1251</v>
      </c>
    </row>
    <row r="1253" spans="1:5" x14ac:dyDescent="0.25">
      <c r="A1253">
        <v>1252</v>
      </c>
    </row>
    <row r="1254" spans="1:5" x14ac:dyDescent="0.25">
      <c r="A1254">
        <v>1253</v>
      </c>
      <c r="B1254" s="2">
        <v>1</v>
      </c>
    </row>
    <row r="1255" spans="1:5" x14ac:dyDescent="0.25">
      <c r="A1255">
        <v>1254</v>
      </c>
      <c r="B1255" s="2">
        <v>1</v>
      </c>
    </row>
    <row r="1256" spans="1:5" x14ac:dyDescent="0.25">
      <c r="A1256">
        <v>1255</v>
      </c>
      <c r="B1256" s="2">
        <v>1</v>
      </c>
    </row>
    <row r="1257" spans="1:5" x14ac:dyDescent="0.25">
      <c r="A1257">
        <v>1256</v>
      </c>
      <c r="B1257" s="2">
        <v>1</v>
      </c>
      <c r="C1257" s="3">
        <v>2</v>
      </c>
    </row>
    <row r="1258" spans="1:5" x14ac:dyDescent="0.25">
      <c r="A1258">
        <v>1257</v>
      </c>
      <c r="B1258" s="2">
        <v>1</v>
      </c>
      <c r="C1258" s="3">
        <v>2</v>
      </c>
    </row>
    <row r="1259" spans="1:5" x14ac:dyDescent="0.25">
      <c r="A1259">
        <v>1258</v>
      </c>
      <c r="B1259" s="2">
        <v>1</v>
      </c>
      <c r="C1259" s="3">
        <v>2</v>
      </c>
    </row>
    <row r="1260" spans="1:5" x14ac:dyDescent="0.25">
      <c r="A1260">
        <v>1259</v>
      </c>
      <c r="B1260" s="2">
        <v>1</v>
      </c>
      <c r="C1260" s="3">
        <v>2</v>
      </c>
    </row>
    <row r="1261" spans="1:5" x14ac:dyDescent="0.25">
      <c r="A1261">
        <v>1260</v>
      </c>
      <c r="C1261" s="3">
        <v>2</v>
      </c>
    </row>
    <row r="1262" spans="1:5" x14ac:dyDescent="0.25">
      <c r="A1262">
        <v>1261</v>
      </c>
      <c r="C1262" s="3">
        <v>2</v>
      </c>
    </row>
    <row r="1263" spans="1:5" x14ac:dyDescent="0.25">
      <c r="A1263">
        <v>1262</v>
      </c>
      <c r="C1263" s="3">
        <v>2</v>
      </c>
    </row>
    <row r="1264" spans="1:5" x14ac:dyDescent="0.25">
      <c r="A1264">
        <v>1263</v>
      </c>
      <c r="C1264" s="3">
        <v>2</v>
      </c>
    </row>
    <row r="1265" spans="1:5" x14ac:dyDescent="0.25">
      <c r="A1265">
        <v>1264</v>
      </c>
    </row>
    <row r="1266" spans="1:5" x14ac:dyDescent="0.25">
      <c r="A1266">
        <v>1265</v>
      </c>
      <c r="E1266" s="5">
        <v>4</v>
      </c>
    </row>
    <row r="1267" spans="1:5" x14ac:dyDescent="0.25">
      <c r="A1267">
        <v>1266</v>
      </c>
      <c r="D1267" s="4">
        <v>3</v>
      </c>
      <c r="E1267" s="5">
        <v>4</v>
      </c>
    </row>
    <row r="1268" spans="1:5" x14ac:dyDescent="0.25">
      <c r="A1268">
        <v>1267</v>
      </c>
      <c r="D1268" s="4">
        <v>3</v>
      </c>
      <c r="E1268" s="5">
        <v>4</v>
      </c>
    </row>
    <row r="1269" spans="1:5" x14ac:dyDescent="0.25">
      <c r="A1269">
        <v>1268</v>
      </c>
      <c r="D1269" s="4">
        <v>3</v>
      </c>
      <c r="E1269" s="5">
        <v>4</v>
      </c>
    </row>
    <row r="1270" spans="1:5" x14ac:dyDescent="0.25">
      <c r="A1270">
        <v>1269</v>
      </c>
      <c r="D1270" s="4">
        <v>3</v>
      </c>
      <c r="E1270" s="5">
        <v>4</v>
      </c>
    </row>
    <row r="1271" spans="1:5" x14ac:dyDescent="0.25">
      <c r="A1271">
        <v>1270</v>
      </c>
      <c r="D1271" s="4">
        <v>3</v>
      </c>
      <c r="E1271" s="5">
        <v>4</v>
      </c>
    </row>
    <row r="1272" spans="1:5" x14ac:dyDescent="0.25">
      <c r="A1272">
        <v>1271</v>
      </c>
      <c r="D1272" s="4">
        <v>3</v>
      </c>
      <c r="E1272" s="5">
        <v>4</v>
      </c>
    </row>
    <row r="1273" spans="1:5" x14ac:dyDescent="0.25">
      <c r="A1273">
        <v>1272</v>
      </c>
      <c r="D1273" s="4">
        <v>3</v>
      </c>
      <c r="E1273" s="5">
        <v>4</v>
      </c>
    </row>
    <row r="1274" spans="1:5" x14ac:dyDescent="0.25">
      <c r="A1274">
        <v>1273</v>
      </c>
      <c r="B1274" s="2">
        <v>1</v>
      </c>
      <c r="D1274" s="4">
        <v>3</v>
      </c>
      <c r="E1274" s="5">
        <v>4</v>
      </c>
    </row>
    <row r="1275" spans="1:5" x14ac:dyDescent="0.25">
      <c r="A1275">
        <v>1274</v>
      </c>
      <c r="B1275" s="2">
        <v>1</v>
      </c>
    </row>
    <row r="1276" spans="1:5" x14ac:dyDescent="0.25">
      <c r="A1276">
        <v>1275</v>
      </c>
      <c r="B1276" s="2">
        <v>1</v>
      </c>
    </row>
    <row r="1277" spans="1:5" x14ac:dyDescent="0.25">
      <c r="A1277">
        <v>1276</v>
      </c>
      <c r="B1277" s="2">
        <v>1</v>
      </c>
    </row>
    <row r="1278" spans="1:5" x14ac:dyDescent="0.25">
      <c r="A1278">
        <v>1277</v>
      </c>
      <c r="B1278" s="2">
        <v>1</v>
      </c>
    </row>
    <row r="1279" spans="1:5" x14ac:dyDescent="0.25">
      <c r="A1279">
        <v>1278</v>
      </c>
      <c r="B1279" s="2">
        <v>1</v>
      </c>
      <c r="C1279" s="3">
        <v>2</v>
      </c>
    </row>
    <row r="1280" spans="1:5" x14ac:dyDescent="0.25">
      <c r="A1280">
        <v>1279</v>
      </c>
      <c r="B1280" s="2">
        <v>1</v>
      </c>
      <c r="C1280" s="3">
        <v>2</v>
      </c>
    </row>
    <row r="1281" spans="1:5" x14ac:dyDescent="0.25">
      <c r="A1281">
        <v>1280</v>
      </c>
      <c r="B1281" s="2">
        <v>1</v>
      </c>
      <c r="C1281" s="3">
        <v>2</v>
      </c>
    </row>
    <row r="1282" spans="1:5" x14ac:dyDescent="0.25">
      <c r="A1282">
        <v>1281</v>
      </c>
      <c r="C1282" s="3">
        <v>2</v>
      </c>
    </row>
    <row r="1283" spans="1:5" x14ac:dyDescent="0.25">
      <c r="A1283">
        <v>1282</v>
      </c>
      <c r="C1283" s="3">
        <v>2</v>
      </c>
    </row>
    <row r="1284" spans="1:5" x14ac:dyDescent="0.25">
      <c r="A1284">
        <v>1283</v>
      </c>
      <c r="C1284" s="3">
        <v>2</v>
      </c>
    </row>
    <row r="1285" spans="1:5" x14ac:dyDescent="0.25">
      <c r="A1285">
        <v>1284</v>
      </c>
      <c r="C1285" s="3">
        <v>2</v>
      </c>
    </row>
    <row r="1286" spans="1:5" x14ac:dyDescent="0.25">
      <c r="A1286">
        <v>1285</v>
      </c>
      <c r="C1286" s="3">
        <v>2</v>
      </c>
    </row>
    <row r="1287" spans="1:5" x14ac:dyDescent="0.25">
      <c r="A1287">
        <v>1286</v>
      </c>
    </row>
    <row r="1288" spans="1:5" x14ac:dyDescent="0.25">
      <c r="A1288">
        <v>1287</v>
      </c>
      <c r="D1288" s="4">
        <v>3</v>
      </c>
      <c r="E1288" s="5">
        <v>4</v>
      </c>
    </row>
    <row r="1289" spans="1:5" x14ac:dyDescent="0.25">
      <c r="A1289">
        <v>1288</v>
      </c>
      <c r="D1289" s="4">
        <v>3</v>
      </c>
      <c r="E1289" s="5">
        <v>4</v>
      </c>
    </row>
    <row r="1290" spans="1:5" x14ac:dyDescent="0.25">
      <c r="A1290">
        <v>1289</v>
      </c>
      <c r="D1290" s="4">
        <v>3</v>
      </c>
      <c r="E1290" s="5">
        <v>4</v>
      </c>
    </row>
    <row r="1291" spans="1:5" x14ac:dyDescent="0.25">
      <c r="A1291">
        <v>1290</v>
      </c>
      <c r="D1291" s="4">
        <v>3</v>
      </c>
      <c r="E1291" s="5">
        <v>4</v>
      </c>
    </row>
    <row r="1292" spans="1:5" x14ac:dyDescent="0.25">
      <c r="A1292">
        <v>1291</v>
      </c>
      <c r="D1292" s="4">
        <v>3</v>
      </c>
      <c r="E1292" s="5">
        <v>4</v>
      </c>
    </row>
    <row r="1293" spans="1:5" x14ac:dyDescent="0.25">
      <c r="A1293">
        <v>1292</v>
      </c>
      <c r="D1293" s="4">
        <v>3</v>
      </c>
      <c r="E1293" s="5">
        <v>4</v>
      </c>
    </row>
    <row r="1294" spans="1:5" x14ac:dyDescent="0.25">
      <c r="A1294">
        <v>1293</v>
      </c>
      <c r="B1294" s="2">
        <v>1</v>
      </c>
      <c r="D1294" s="4">
        <v>3</v>
      </c>
      <c r="E1294" s="5">
        <v>4</v>
      </c>
    </row>
    <row r="1295" spans="1:5" x14ac:dyDescent="0.25">
      <c r="A1295">
        <v>1294</v>
      </c>
      <c r="B1295" s="2">
        <v>1</v>
      </c>
      <c r="D1295" s="4">
        <v>3</v>
      </c>
      <c r="E1295" s="5">
        <v>4</v>
      </c>
    </row>
    <row r="1296" spans="1:5" x14ac:dyDescent="0.25">
      <c r="A1296">
        <v>1295</v>
      </c>
      <c r="B1296" s="2">
        <v>1</v>
      </c>
    </row>
    <row r="1297" spans="1:5" x14ac:dyDescent="0.25">
      <c r="A1297">
        <v>1296</v>
      </c>
      <c r="B1297" s="2">
        <v>1</v>
      </c>
    </row>
    <row r="1298" spans="1:5" x14ac:dyDescent="0.25">
      <c r="A1298">
        <v>1297</v>
      </c>
      <c r="B1298" s="2">
        <v>1</v>
      </c>
    </row>
    <row r="1299" spans="1:5" x14ac:dyDescent="0.25">
      <c r="A1299">
        <v>1298</v>
      </c>
      <c r="B1299" s="2">
        <v>1</v>
      </c>
    </row>
    <row r="1300" spans="1:5" x14ac:dyDescent="0.25">
      <c r="A1300">
        <v>1299</v>
      </c>
      <c r="B1300" s="2">
        <v>1</v>
      </c>
      <c r="C1300" s="3">
        <v>2</v>
      </c>
    </row>
    <row r="1301" spans="1:5" x14ac:dyDescent="0.25">
      <c r="A1301">
        <v>1300</v>
      </c>
      <c r="B1301" s="2">
        <v>1</v>
      </c>
      <c r="C1301" s="3">
        <v>2</v>
      </c>
    </row>
    <row r="1302" spans="1:5" x14ac:dyDescent="0.25">
      <c r="A1302">
        <v>1301</v>
      </c>
      <c r="B1302" s="2">
        <v>1</v>
      </c>
      <c r="C1302" s="3">
        <v>2</v>
      </c>
    </row>
    <row r="1303" spans="1:5" x14ac:dyDescent="0.25">
      <c r="A1303">
        <v>1302</v>
      </c>
      <c r="B1303" s="2">
        <v>1</v>
      </c>
      <c r="C1303" s="3">
        <v>2</v>
      </c>
    </row>
    <row r="1304" spans="1:5" x14ac:dyDescent="0.25">
      <c r="A1304">
        <v>1303</v>
      </c>
      <c r="C1304" s="3">
        <v>2</v>
      </c>
    </row>
    <row r="1305" spans="1:5" x14ac:dyDescent="0.25">
      <c r="A1305">
        <v>1304</v>
      </c>
      <c r="C1305" s="3">
        <v>2</v>
      </c>
    </row>
    <row r="1306" spans="1:5" x14ac:dyDescent="0.25">
      <c r="A1306">
        <v>1305</v>
      </c>
      <c r="C1306" s="3">
        <v>2</v>
      </c>
    </row>
    <row r="1307" spans="1:5" x14ac:dyDescent="0.25">
      <c r="A1307">
        <v>1306</v>
      </c>
      <c r="C1307" s="3">
        <v>2</v>
      </c>
    </row>
    <row r="1308" spans="1:5" x14ac:dyDescent="0.25">
      <c r="A1308">
        <v>1307</v>
      </c>
      <c r="C1308" s="3">
        <v>2</v>
      </c>
    </row>
    <row r="1309" spans="1:5" x14ac:dyDescent="0.25">
      <c r="A1309">
        <v>1308</v>
      </c>
      <c r="D1309" s="4">
        <v>3</v>
      </c>
    </row>
    <row r="1310" spans="1:5" x14ac:dyDescent="0.25">
      <c r="A1310">
        <v>1309</v>
      </c>
      <c r="D1310" s="4">
        <v>3</v>
      </c>
      <c r="E1310" s="5">
        <v>4</v>
      </c>
    </row>
    <row r="1311" spans="1:5" x14ac:dyDescent="0.25">
      <c r="A1311">
        <v>1310</v>
      </c>
      <c r="D1311" s="4">
        <v>3</v>
      </c>
      <c r="E1311" s="5">
        <v>4</v>
      </c>
    </row>
    <row r="1312" spans="1:5" x14ac:dyDescent="0.25">
      <c r="A1312">
        <v>1311</v>
      </c>
      <c r="D1312" s="4">
        <v>3</v>
      </c>
      <c r="E1312" s="5">
        <v>4</v>
      </c>
    </row>
    <row r="1313" spans="1:5" x14ac:dyDescent="0.25">
      <c r="A1313">
        <v>1312</v>
      </c>
      <c r="D1313" s="4">
        <v>3</v>
      </c>
      <c r="E1313" s="5">
        <v>4</v>
      </c>
    </row>
    <row r="1314" spans="1:5" x14ac:dyDescent="0.25">
      <c r="A1314">
        <v>1313</v>
      </c>
      <c r="D1314" s="4">
        <v>3</v>
      </c>
      <c r="E1314" s="5">
        <v>4</v>
      </c>
    </row>
    <row r="1315" spans="1:5" x14ac:dyDescent="0.25">
      <c r="A1315">
        <v>1314</v>
      </c>
      <c r="D1315" s="4">
        <v>3</v>
      </c>
      <c r="E1315" s="5">
        <v>4</v>
      </c>
    </row>
    <row r="1316" spans="1:5" x14ac:dyDescent="0.25">
      <c r="A1316">
        <v>1315</v>
      </c>
      <c r="B1316" s="2">
        <v>1</v>
      </c>
      <c r="D1316" s="4">
        <v>3</v>
      </c>
      <c r="E1316" s="5">
        <v>4</v>
      </c>
    </row>
    <row r="1317" spans="1:5" x14ac:dyDescent="0.25">
      <c r="A1317">
        <v>1316</v>
      </c>
      <c r="B1317" s="2">
        <v>1</v>
      </c>
      <c r="D1317" s="4">
        <v>3</v>
      </c>
      <c r="E1317" s="5">
        <v>4</v>
      </c>
    </row>
    <row r="1318" spans="1:5" x14ac:dyDescent="0.25">
      <c r="A1318">
        <v>1317</v>
      </c>
      <c r="B1318" s="2">
        <v>1</v>
      </c>
      <c r="E1318" s="5">
        <v>4</v>
      </c>
    </row>
    <row r="1319" spans="1:5" x14ac:dyDescent="0.25">
      <c r="A1319">
        <v>1318</v>
      </c>
      <c r="B1319" s="2">
        <v>1</v>
      </c>
    </row>
    <row r="1320" spans="1:5" x14ac:dyDescent="0.25">
      <c r="A1320">
        <v>1319</v>
      </c>
      <c r="B1320" s="2">
        <v>1</v>
      </c>
    </row>
    <row r="1321" spans="1:5" x14ac:dyDescent="0.25">
      <c r="A1321">
        <v>1320</v>
      </c>
      <c r="B1321" s="2">
        <v>1</v>
      </c>
    </row>
    <row r="1322" spans="1:5" x14ac:dyDescent="0.25">
      <c r="A1322">
        <v>1321</v>
      </c>
      <c r="B1322" s="2">
        <v>1</v>
      </c>
      <c r="C1322" s="3">
        <v>2</v>
      </c>
    </row>
    <row r="1323" spans="1:5" x14ac:dyDescent="0.25">
      <c r="A1323">
        <v>1322</v>
      </c>
      <c r="B1323" s="2">
        <v>1</v>
      </c>
      <c r="C1323" s="3">
        <v>2</v>
      </c>
    </row>
    <row r="1324" spans="1:5" x14ac:dyDescent="0.25">
      <c r="A1324">
        <v>1323</v>
      </c>
      <c r="B1324" s="2">
        <v>1</v>
      </c>
      <c r="C1324" s="3">
        <v>2</v>
      </c>
    </row>
    <row r="1325" spans="1:5" x14ac:dyDescent="0.25">
      <c r="A1325">
        <v>1324</v>
      </c>
      <c r="B1325" s="2">
        <v>1</v>
      </c>
      <c r="C1325" s="3">
        <v>2</v>
      </c>
    </row>
    <row r="1326" spans="1:5" x14ac:dyDescent="0.25">
      <c r="A1326">
        <v>1325</v>
      </c>
      <c r="C1326" s="3">
        <v>2</v>
      </c>
    </row>
    <row r="1327" spans="1:5" x14ac:dyDescent="0.25">
      <c r="A1327">
        <v>1326</v>
      </c>
      <c r="C1327" s="3">
        <v>2</v>
      </c>
    </row>
    <row r="1328" spans="1:5" x14ac:dyDescent="0.25">
      <c r="A1328">
        <v>1327</v>
      </c>
      <c r="C1328" s="3">
        <v>2</v>
      </c>
    </row>
    <row r="1329" spans="1:6" x14ac:dyDescent="0.25">
      <c r="A1329">
        <v>1328</v>
      </c>
      <c r="C1329" s="3">
        <v>2</v>
      </c>
    </row>
    <row r="1330" spans="1:6" x14ac:dyDescent="0.25">
      <c r="A1330">
        <v>1329</v>
      </c>
      <c r="C1330" s="3">
        <v>2</v>
      </c>
    </row>
    <row r="1331" spans="1:6" x14ac:dyDescent="0.25">
      <c r="A1331">
        <v>1330</v>
      </c>
      <c r="C1331" s="3">
        <v>2</v>
      </c>
    </row>
    <row r="1332" spans="1:6" x14ac:dyDescent="0.25">
      <c r="A1332">
        <v>1331</v>
      </c>
      <c r="D1332" s="4">
        <v>3</v>
      </c>
      <c r="E1332" s="5">
        <v>4</v>
      </c>
    </row>
    <row r="1333" spans="1:6" x14ac:dyDescent="0.25">
      <c r="A1333">
        <v>1332</v>
      </c>
      <c r="D1333" s="4">
        <v>3</v>
      </c>
      <c r="E1333" s="5">
        <v>4</v>
      </c>
      <c r="F133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2025-07-09T12:55:32Z</dcterms:created>
  <dcterms:modified xsi:type="dcterms:W3CDTF">2025-07-21T20:23:35Z</dcterms:modified>
</cp:coreProperties>
</file>